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0730" windowHeight="11760" tabRatio="905" firstSheet="2" activeTab="7"/>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Forma'!$A$1:$AH$68</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Forma'!$A$1:$AH$68</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8" i="7" l="1"/>
  <c r="C41" i="4" l="1"/>
  <c r="AB619" i="3"/>
  <c r="C31" i="4"/>
  <c r="C30" i="4"/>
  <c r="S65" i="4"/>
  <c r="C65" i="4"/>
  <c r="C66" i="4"/>
  <c r="AG626" i="3"/>
  <c r="C29" i="4" l="1"/>
  <c r="C76" i="4" l="1"/>
  <c r="AD984" i="3" l="1"/>
  <c r="C43" i="4"/>
  <c r="G667" i="3" l="1"/>
  <c r="G668" i="3"/>
  <c r="G669" i="3"/>
  <c r="G670" i="3"/>
  <c r="P670" i="3"/>
  <c r="H671" i="3"/>
  <c r="AI662" i="3"/>
  <c r="Z651" i="3"/>
  <c r="Z652" i="3"/>
  <c r="Z653" i="3"/>
  <c r="Z654" i="3"/>
  <c r="AI654" i="3"/>
  <c r="AA655" i="3"/>
  <c r="G659" i="3"/>
  <c r="G660" i="3"/>
  <c r="G661" i="3"/>
  <c r="G662" i="3"/>
  <c r="P662" i="3"/>
  <c r="H663" i="3"/>
  <c r="G651" i="3"/>
  <c r="G652" i="3"/>
  <c r="G653" i="3"/>
  <c r="G654" i="3"/>
  <c r="P654" i="3"/>
  <c r="H655" i="3"/>
  <c r="Z643" i="3"/>
  <c r="Z644" i="3"/>
  <c r="Z645" i="3"/>
  <c r="Z646" i="3"/>
  <c r="AI646" i="3"/>
  <c r="AA647" i="3"/>
  <c r="G643" i="3"/>
  <c r="G644" i="3"/>
  <c r="G645" i="3"/>
  <c r="G646" i="3"/>
  <c r="P646" i="3"/>
  <c r="H647" i="3"/>
  <c r="N648" i="3"/>
  <c r="G635" i="3"/>
  <c r="G636" i="3"/>
  <c r="G637" i="3"/>
  <c r="G638" i="3"/>
  <c r="H639" i="3"/>
  <c r="P563" i="3"/>
  <c r="P638" i="3" s="1"/>
  <c r="P326" i="3"/>
  <c r="P334" i="3"/>
  <c r="AI334" i="3"/>
  <c r="AI318" i="3"/>
  <c r="P310" i="3"/>
  <c r="AI563" i="3" l="1"/>
  <c r="C56" i="7"/>
  <c r="G50" i="7"/>
  <c r="I50" i="7" s="1"/>
  <c r="K50" i="7" s="1"/>
  <c r="M50" i="7" s="1"/>
  <c r="O50" i="7" s="1"/>
  <c r="Q50" i="7" s="1"/>
  <c r="S50" i="7" s="1"/>
  <c r="U50" i="7" s="1"/>
  <c r="W50" i="7" s="1"/>
  <c r="Y50" i="7" s="1"/>
  <c r="AA50" i="7" s="1"/>
  <c r="AC50" i="7" s="1"/>
  <c r="AE50" i="7" s="1"/>
  <c r="AG50" i="7" s="1"/>
  <c r="S43" i="4"/>
  <c r="AE553" i="3"/>
  <c r="E36" i="7" l="1"/>
  <c r="G36" i="7" s="1"/>
  <c r="AA909" i="3" l="1"/>
  <c r="AA894" i="3"/>
  <c r="AA893" i="3"/>
  <c r="P626" i="3"/>
  <c r="P623" i="3"/>
  <c r="P622" i="3"/>
  <c r="P621" i="3"/>
  <c r="P620" i="3"/>
  <c r="P619" i="3"/>
  <c r="P618" i="3"/>
  <c r="AB618" i="3" s="1"/>
  <c r="H32" i="4" l="1"/>
  <c r="N98" i="4"/>
  <c r="M98" i="4"/>
  <c r="J82" i="4"/>
  <c r="I4" i="4"/>
  <c r="S91" i="4"/>
  <c r="C56" i="4"/>
  <c r="C47" i="4" s="1"/>
  <c r="C92" i="4"/>
  <c r="F29" i="4"/>
  <c r="G29" i="4" s="1"/>
  <c r="G28" i="4" s="1"/>
  <c r="C34" i="4"/>
  <c r="W826" i="3"/>
  <c r="AG621" i="3"/>
  <c r="AG622" i="3"/>
  <c r="AG623" i="3"/>
  <c r="AG624" i="3"/>
  <c r="L92" i="4" s="1"/>
  <c r="AG620" i="3"/>
  <c r="AA895" i="3" s="1"/>
  <c r="C626" i="3"/>
  <c r="C624" i="3"/>
  <c r="C621" i="3"/>
  <c r="C622" i="3"/>
  <c r="C623" i="3"/>
  <c r="C620" i="3"/>
  <c r="AE551" i="3"/>
  <c r="AA910" i="3" l="1"/>
  <c r="K82" i="4"/>
  <c r="H34" i="4"/>
  <c r="A3" i="15"/>
  <c r="AN929" i="3" l="1"/>
  <c r="AD64" i="15" l="1"/>
  <c r="A61" i="15" l="1"/>
  <c r="AD67" i="15" l="1"/>
  <c r="Y67" i="15"/>
  <c r="T11" i="4" l="1"/>
  <c r="R10" i="4"/>
  <c r="T25" i="15"/>
  <c r="AI7" i="15" s="1"/>
  <c r="AG428" i="3"/>
  <c r="AG431" i="3"/>
  <c r="B58" i="4"/>
  <c r="E58" i="4" s="1"/>
  <c r="C77" i="11"/>
  <c r="C79" i="11" s="1"/>
  <c r="C78" i="11"/>
  <c r="B77" i="11"/>
  <c r="B78" i="11"/>
  <c r="I95" i="13"/>
  <c r="J95" i="13"/>
  <c r="J78" i="13"/>
  <c r="I78" i="13"/>
  <c r="G78" i="13"/>
  <c r="F78" i="13"/>
  <c r="D78" i="13"/>
  <c r="C78" i="13"/>
  <c r="H77" i="13"/>
  <c r="B77" i="13"/>
  <c r="S67" i="4"/>
  <c r="E67" i="13" s="1"/>
  <c r="D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8" i="13"/>
  <c r="E87" i="13"/>
  <c r="E84" i="13"/>
  <c r="E66" i="13"/>
  <c r="E65" i="13"/>
  <c r="E52" i="13"/>
  <c r="E51" i="13"/>
  <c r="E49" i="13"/>
  <c r="E47" i="13"/>
  <c r="E46" i="13"/>
  <c r="E45" i="13"/>
  <c r="E44" i="13"/>
  <c r="E43" i="13"/>
  <c r="E33"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C63" i="13" s="1"/>
  <c r="C96" i="13" s="1"/>
  <c r="C105" i="13" s="1"/>
  <c r="J40" i="13"/>
  <c r="I40" i="13"/>
  <c r="G40" i="13"/>
  <c r="F40" i="13"/>
  <c r="F25" i="13"/>
  <c r="F63" i="13" s="1"/>
  <c r="F96" i="13" s="1"/>
  <c r="F105" i="13" s="1"/>
  <c r="F107" i="13" s="1"/>
  <c r="F36" i="13"/>
  <c r="D40" i="13"/>
  <c r="C40" i="13"/>
  <c r="J36" i="13"/>
  <c r="I36" i="13"/>
  <c r="G36" i="13"/>
  <c r="D36" i="13"/>
  <c r="C36" i="13"/>
  <c r="J25" i="13"/>
  <c r="I25" i="13"/>
  <c r="I11" i="13"/>
  <c r="I63" i="13" s="1"/>
  <c r="I96" i="13" s="1"/>
  <c r="I105" i="13" s="1"/>
  <c r="I107" i="13" s="1"/>
  <c r="G25" i="13"/>
  <c r="D25" i="13"/>
  <c r="C25" i="13"/>
  <c r="J11" i="13"/>
  <c r="J63" i="13" s="1"/>
  <c r="J96" i="13" s="1"/>
  <c r="J105" i="13" s="1"/>
  <c r="J107" i="13" s="1"/>
  <c r="D11" i="13"/>
  <c r="C11" i="13"/>
  <c r="C8" i="13"/>
  <c r="C12" i="13" s="1"/>
  <c r="D8" i="13"/>
  <c r="T104" i="4"/>
  <c r="H104" i="13" s="1"/>
  <c r="R58" i="4"/>
  <c r="R26" i="4"/>
  <c r="R24" i="4"/>
  <c r="R23" i="4"/>
  <c r="R22" i="4"/>
  <c r="R21" i="4"/>
  <c r="R20" i="4"/>
  <c r="R19" i="4"/>
  <c r="R18" i="4"/>
  <c r="R17" i="4"/>
  <c r="R15" i="4"/>
  <c r="R14" i="4"/>
  <c r="R9" i="4"/>
  <c r="R11" i="4"/>
  <c r="AD991" i="3"/>
  <c r="B5" i="11"/>
  <c r="C5" i="11"/>
  <c r="C9" i="11" s="1"/>
  <c r="B6" i="11"/>
  <c r="C6" i="11"/>
  <c r="B7" i="11"/>
  <c r="C7" i="11"/>
  <c r="C8" i="11"/>
  <c r="B8" i="11"/>
  <c r="B10" i="11"/>
  <c r="B11" i="11"/>
  <c r="C10" i="11"/>
  <c r="C11" i="11"/>
  <c r="C12" i="11" s="1"/>
  <c r="B14" i="11"/>
  <c r="C14" i="11"/>
  <c r="B15" i="11"/>
  <c r="C15" i="11"/>
  <c r="B16" i="11"/>
  <c r="C16" i="11"/>
  <c r="D16" i="11" s="1"/>
  <c r="B18" i="11"/>
  <c r="C18" i="11"/>
  <c r="B19" i="11"/>
  <c r="C19" i="11"/>
  <c r="D19" i="11"/>
  <c r="B20" i="11"/>
  <c r="C20" i="11"/>
  <c r="B21" i="11"/>
  <c r="C21" i="11"/>
  <c r="D21" i="11" s="1"/>
  <c r="B22" i="11"/>
  <c r="C22" i="11"/>
  <c r="D22" i="11" s="1"/>
  <c r="B23" i="11"/>
  <c r="C23" i="11"/>
  <c r="B24" i="11"/>
  <c r="D24" i="11" s="1"/>
  <c r="C24" i="11"/>
  <c r="B25" i="11"/>
  <c r="C25" i="11"/>
  <c r="D25" i="11"/>
  <c r="B27" i="11"/>
  <c r="C27" i="11"/>
  <c r="B29" i="11"/>
  <c r="B30" i="11"/>
  <c r="B31" i="11"/>
  <c r="B32" i="11"/>
  <c r="B33" i="11"/>
  <c r="D33" i="11" s="1"/>
  <c r="B34" i="11"/>
  <c r="B35" i="11"/>
  <c r="B36" i="11"/>
  <c r="C29" i="11"/>
  <c r="D29" i="11" s="1"/>
  <c r="C30" i="11"/>
  <c r="C31" i="11"/>
  <c r="D31" i="11" s="1"/>
  <c r="C32" i="11"/>
  <c r="C33" i="11"/>
  <c r="C34" i="11"/>
  <c r="D34" i="11" s="1"/>
  <c r="C35" i="11"/>
  <c r="D35" i="11" s="1"/>
  <c r="C36" i="11"/>
  <c r="B39" i="11"/>
  <c r="C39" i="11"/>
  <c r="C40" i="11"/>
  <c r="D40" i="11" s="1"/>
  <c r="B40" i="11"/>
  <c r="B41" i="11" s="1"/>
  <c r="B42" i="11"/>
  <c r="C42" i="11"/>
  <c r="B44" i="11"/>
  <c r="C44" i="11"/>
  <c r="B45" i="11"/>
  <c r="C45" i="11"/>
  <c r="B46" i="11"/>
  <c r="B47" i="11"/>
  <c r="D47" i="11" s="1"/>
  <c r="B48" i="11"/>
  <c r="B49" i="11"/>
  <c r="B50" i="11"/>
  <c r="B51" i="11"/>
  <c r="B52" i="11"/>
  <c r="B53" i="11"/>
  <c r="C46" i="11"/>
  <c r="C47" i="11"/>
  <c r="C48" i="11"/>
  <c r="C49" i="11"/>
  <c r="C50" i="11"/>
  <c r="C51" i="11"/>
  <c r="D51" i="11" s="1"/>
  <c r="C52" i="11"/>
  <c r="C53" i="11"/>
  <c r="B56" i="11"/>
  <c r="C56" i="11"/>
  <c r="B57" i="11"/>
  <c r="C57" i="11"/>
  <c r="B58" i="11"/>
  <c r="C58" i="11"/>
  <c r="B59" i="11"/>
  <c r="C59" i="11"/>
  <c r="D59" i="11"/>
  <c r="B60" i="11"/>
  <c r="C60" i="11"/>
  <c r="B61" i="11"/>
  <c r="C61" i="11"/>
  <c r="B62" i="11"/>
  <c r="D62" i="11" s="1"/>
  <c r="C62" i="11"/>
  <c r="B66" i="11"/>
  <c r="B67" i="11"/>
  <c r="C66" i="11"/>
  <c r="D66" i="11"/>
  <c r="C67" i="11"/>
  <c r="B70" i="11"/>
  <c r="C70" i="11"/>
  <c r="B71" i="11"/>
  <c r="C71" i="11"/>
  <c r="B72" i="11"/>
  <c r="C72" i="11"/>
  <c r="B73" i="11"/>
  <c r="C73" i="11"/>
  <c r="B74" i="11"/>
  <c r="D74" i="11" s="1"/>
  <c r="C74" i="11"/>
  <c r="B81" i="11"/>
  <c r="C81" i="11"/>
  <c r="B82" i="11"/>
  <c r="C82" i="11"/>
  <c r="C83" i="11"/>
  <c r="C84" i="11"/>
  <c r="D84" i="11" s="1"/>
  <c r="C85" i="11"/>
  <c r="C86" i="11"/>
  <c r="D86" i="11" s="1"/>
  <c r="C87" i="11"/>
  <c r="C88" i="11"/>
  <c r="C89" i="11"/>
  <c r="C90" i="11"/>
  <c r="C91" i="11"/>
  <c r="D91" i="11" s="1"/>
  <c r="C92" i="11"/>
  <c r="C93" i="11"/>
  <c r="D93" i="11" s="1"/>
  <c r="C94" i="11"/>
  <c r="C95" i="11"/>
  <c r="B83" i="11"/>
  <c r="B84" i="11"/>
  <c r="B85" i="11"/>
  <c r="B86" i="11"/>
  <c r="B87" i="11"/>
  <c r="B88" i="11"/>
  <c r="D88" i="11"/>
  <c r="B89" i="11"/>
  <c r="B90" i="11"/>
  <c r="B91" i="11"/>
  <c r="B92" i="11"/>
  <c r="D92" i="11" s="1"/>
  <c r="B93" i="11"/>
  <c r="B94" i="11"/>
  <c r="D94" i="11" s="1"/>
  <c r="B95" i="11"/>
  <c r="B99" i="11"/>
  <c r="D99" i="11" s="1"/>
  <c r="C99" i="11"/>
  <c r="B100" i="11"/>
  <c r="B101" i="1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I36" i="7"/>
  <c r="K36" i="7" s="1"/>
  <c r="M36" i="7" s="1"/>
  <c r="O36" i="7" s="1"/>
  <c r="Q36" i="7" s="1"/>
  <c r="S36" i="7" s="1"/>
  <c r="U36" i="7" s="1"/>
  <c r="W36" i="7" s="1"/>
  <c r="Y36" i="7" s="1"/>
  <c r="AA36" i="7" s="1"/>
  <c r="AC36" i="7" s="1"/>
  <c r="AE36" i="7" s="1"/>
  <c r="AG36" i="7" s="1"/>
  <c r="I28" i="7"/>
  <c r="K28" i="7" s="1"/>
  <c r="M28" i="7" s="1"/>
  <c r="O28" i="7" s="1"/>
  <c r="Q28" i="7" s="1"/>
  <c r="S28" i="7" s="1"/>
  <c r="U28" i="7" s="1"/>
  <c r="W28" i="7" s="1"/>
  <c r="Y28" i="7" s="1"/>
  <c r="AA28" i="7" s="1"/>
  <c r="AC28" i="7" s="1"/>
  <c r="AE28" i="7" s="1"/>
  <c r="AG28" i="7" s="1"/>
  <c r="A35" i="7"/>
  <c r="E35" i="7"/>
  <c r="M35" i="7" s="1"/>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C74" i="4"/>
  <c r="C95" i="4"/>
  <c r="B95" i="13" s="1"/>
  <c r="C104" i="4"/>
  <c r="B104" i="13" s="1"/>
  <c r="B74" i="13"/>
  <c r="D8" i="4"/>
  <c r="D63" i="4" s="1"/>
  <c r="D96" i="4" s="1"/>
  <c r="D105" i="4" s="1"/>
  <c r="D11" i="4"/>
  <c r="D25" i="4"/>
  <c r="B25" i="4" s="1"/>
  <c r="D36" i="4"/>
  <c r="D40" i="4"/>
  <c r="B40" i="4" s="1"/>
  <c r="D53" i="4"/>
  <c r="D62" i="4"/>
  <c r="D67" i="4"/>
  <c r="D74" i="4"/>
  <c r="B74" i="4" s="1"/>
  <c r="D95" i="4"/>
  <c r="D104" i="4"/>
  <c r="B104" i="4" s="1"/>
  <c r="AG630" i="3"/>
  <c r="AB48" i="15" s="1"/>
  <c r="S25" i="4"/>
  <c r="F2" i="4"/>
  <c r="G2" i="4"/>
  <c r="H2" i="4"/>
  <c r="I2" i="4"/>
  <c r="J2" i="4"/>
  <c r="K2" i="4"/>
  <c r="L2" i="4"/>
  <c r="M2" i="4"/>
  <c r="N2" i="4"/>
  <c r="O2" i="4"/>
  <c r="P2" i="4"/>
  <c r="Q2" i="4"/>
  <c r="B4" i="4"/>
  <c r="E4" i="4" s="1"/>
  <c r="R4" i="4" s="1"/>
  <c r="B5" i="4"/>
  <c r="E5" i="4" s="1"/>
  <c r="R5" i="4" s="1"/>
  <c r="B6" i="4"/>
  <c r="E6" i="4" s="1"/>
  <c r="R6" i="4" s="1"/>
  <c r="B7" i="4"/>
  <c r="E7" i="4" s="1"/>
  <c r="R7" i="4" s="1"/>
  <c r="F8" i="4"/>
  <c r="G8" i="4"/>
  <c r="G11" i="4"/>
  <c r="H8" i="4"/>
  <c r="H12" i="4" s="1"/>
  <c r="H11" i="4"/>
  <c r="I8" i="4"/>
  <c r="I11" i="4"/>
  <c r="J8" i="4"/>
  <c r="J11" i="4"/>
  <c r="J12" i="4" s="1"/>
  <c r="J25" i="4"/>
  <c r="J36" i="4"/>
  <c r="J40" i="4"/>
  <c r="J53" i="4"/>
  <c r="J62" i="4"/>
  <c r="J63" i="4"/>
  <c r="J96" i="4" s="1"/>
  <c r="J105" i="4" s="1"/>
  <c r="J67" i="4"/>
  <c r="J74" i="4"/>
  <c r="J95" i="4"/>
  <c r="J104" i="4"/>
  <c r="K8" i="4"/>
  <c r="K11" i="4"/>
  <c r="L8" i="4"/>
  <c r="L11" i="4"/>
  <c r="L12" i="4"/>
  <c r="M8" i="4"/>
  <c r="M63" i="4" s="1"/>
  <c r="M96" i="4" s="1"/>
  <c r="M11" i="4"/>
  <c r="N8" i="4"/>
  <c r="N12" i="4" s="1"/>
  <c r="O8" i="4"/>
  <c r="Q8" i="4"/>
  <c r="Q12" i="4" s="1"/>
  <c r="Q11" i="4"/>
  <c r="B9" i="4"/>
  <c r="B10" i="4"/>
  <c r="E11" i="4"/>
  <c r="F11" i="4"/>
  <c r="F12" i="4" s="1"/>
  <c r="F25" i="4"/>
  <c r="F36" i="4"/>
  <c r="F40" i="4"/>
  <c r="F53" i="4"/>
  <c r="F62" i="4"/>
  <c r="N11" i="4"/>
  <c r="O11" i="4"/>
  <c r="O12" i="4"/>
  <c r="B13" i="4"/>
  <c r="E13" i="4" s="1"/>
  <c r="R13" i="4" s="1"/>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O63" i="4" s="1"/>
  <c r="O96" i="4" s="1"/>
  <c r="O105" i="4" s="1"/>
  <c r="P25" i="4"/>
  <c r="Q25" i="4"/>
  <c r="B26" i="4"/>
  <c r="B28" i="4"/>
  <c r="B29" i="4"/>
  <c r="B30" i="4"/>
  <c r="B31" i="4"/>
  <c r="B32" i="4"/>
  <c r="B33" i="4"/>
  <c r="E33" i="4" s="1"/>
  <c r="R33" i="4" s="1"/>
  <c r="B34" i="4"/>
  <c r="B35" i="4"/>
  <c r="G36" i="4"/>
  <c r="H36" i="4"/>
  <c r="K36" i="4"/>
  <c r="L36" i="4"/>
  <c r="O36" i="4"/>
  <c r="P36" i="4"/>
  <c r="P40" i="4"/>
  <c r="P53" i="4"/>
  <c r="P62" i="4"/>
  <c r="P67" i="4"/>
  <c r="P74" i="4"/>
  <c r="P95" i="4"/>
  <c r="P104" i="4"/>
  <c r="Q36" i="4"/>
  <c r="B38" i="4"/>
  <c r="B39" i="4"/>
  <c r="G40" i="4"/>
  <c r="H40" i="4"/>
  <c r="K40" i="4"/>
  <c r="L40" i="4"/>
  <c r="O40" i="4"/>
  <c r="Q40" i="4"/>
  <c r="B41" i="4"/>
  <c r="B43" i="4"/>
  <c r="E43" i="4" s="1"/>
  <c r="R43" i="4" s="1"/>
  <c r="B44" i="4"/>
  <c r="E44" i="4" s="1"/>
  <c r="R44" i="4" s="1"/>
  <c r="B45" i="4"/>
  <c r="E45" i="4" s="1"/>
  <c r="R45" i="4" s="1"/>
  <c r="B46" i="4"/>
  <c r="E46" i="4" s="1"/>
  <c r="R46" i="4" s="1"/>
  <c r="B47" i="4"/>
  <c r="E47" i="4" s="1"/>
  <c r="R47" i="4" s="1"/>
  <c r="B48" i="4"/>
  <c r="B49" i="4"/>
  <c r="E49" i="4" s="1"/>
  <c r="R49" i="4" s="1"/>
  <c r="B50" i="4"/>
  <c r="B51" i="4"/>
  <c r="E51" i="4" s="1"/>
  <c r="R51" i="4" s="1"/>
  <c r="B52" i="4"/>
  <c r="E52" i="4" s="1"/>
  <c r="R52" i="4" s="1"/>
  <c r="G53" i="4"/>
  <c r="H53" i="4"/>
  <c r="K53" i="4"/>
  <c r="L53" i="4"/>
  <c r="O53" i="4"/>
  <c r="Q53" i="4"/>
  <c r="B55" i="4"/>
  <c r="E55" i="4" s="1"/>
  <c r="R55" i="4" s="1"/>
  <c r="B56" i="4"/>
  <c r="E56" i="4" s="1"/>
  <c r="R56" i="4" s="1"/>
  <c r="B57" i="4"/>
  <c r="E57" i="4" s="1"/>
  <c r="R57" i="4" s="1"/>
  <c r="B59" i="4"/>
  <c r="E59" i="4" s="1"/>
  <c r="R59" i="4" s="1"/>
  <c r="B60" i="4"/>
  <c r="E60" i="4" s="1"/>
  <c r="R60" i="4" s="1"/>
  <c r="B61" i="4"/>
  <c r="E61" i="4" s="1"/>
  <c r="R61" i="4" s="1"/>
  <c r="E62" i="4"/>
  <c r="G62" i="4"/>
  <c r="H62" i="4"/>
  <c r="K62" i="4"/>
  <c r="L62" i="4"/>
  <c r="O62" i="4"/>
  <c r="O67" i="4"/>
  <c r="O74" i="4"/>
  <c r="O95" i="4"/>
  <c r="O104" i="4"/>
  <c r="Q62" i="4"/>
  <c r="B65" i="4"/>
  <c r="E65" i="4" s="1"/>
  <c r="R65" i="4" s="1"/>
  <c r="B66" i="4"/>
  <c r="E66" i="4" s="1"/>
  <c r="R66" i="4" s="1"/>
  <c r="F67" i="4"/>
  <c r="G67" i="4"/>
  <c r="H67" i="4"/>
  <c r="I67" i="4"/>
  <c r="K67" i="4"/>
  <c r="L67" i="4"/>
  <c r="Q67" i="4"/>
  <c r="B69" i="4"/>
  <c r="E69" i="4" s="1"/>
  <c r="E74" i="4" s="1"/>
  <c r="B70" i="4"/>
  <c r="E70" i="4" s="1"/>
  <c r="R70" i="4" s="1"/>
  <c r="B71" i="4"/>
  <c r="E71" i="4" s="1"/>
  <c r="R71" i="4" s="1"/>
  <c r="B72" i="4"/>
  <c r="E72" i="4" s="1"/>
  <c r="R72" i="4" s="1"/>
  <c r="B73" i="4"/>
  <c r="E73" i="4" s="1"/>
  <c r="R73" i="4" s="1"/>
  <c r="F74" i="4"/>
  <c r="G74" i="4"/>
  <c r="H74" i="4"/>
  <c r="I74" i="4"/>
  <c r="K74" i="4"/>
  <c r="L74" i="4"/>
  <c r="Q74" i="4"/>
  <c r="B76" i="4"/>
  <c r="B80" i="4"/>
  <c r="E80" i="4" s="1"/>
  <c r="R80" i="4" s="1"/>
  <c r="B81" i="4"/>
  <c r="E81" i="4" s="1"/>
  <c r="R81" i="4" s="1"/>
  <c r="S81" i="4" s="1"/>
  <c r="E81" i="13" s="1"/>
  <c r="B82" i="4"/>
  <c r="B83" i="4"/>
  <c r="B84" i="4"/>
  <c r="E84" i="4" s="1"/>
  <c r="R84" i="4" s="1"/>
  <c r="B85" i="4"/>
  <c r="E85" i="4" s="1"/>
  <c r="R85" i="4" s="1"/>
  <c r="B86" i="4"/>
  <c r="B87" i="4"/>
  <c r="E87" i="4" s="1"/>
  <c r="R87" i="4" s="1"/>
  <c r="B88" i="4"/>
  <c r="E88" i="4" s="1"/>
  <c r="R88" i="4" s="1"/>
  <c r="B89" i="4"/>
  <c r="B90" i="4"/>
  <c r="B91" i="4"/>
  <c r="E91" i="4" s="1"/>
  <c r="R91" i="4" s="1"/>
  <c r="B92" i="4"/>
  <c r="E92" i="4" s="1"/>
  <c r="R92" i="4" s="1"/>
  <c r="B93" i="4"/>
  <c r="E93" i="4" s="1"/>
  <c r="R93" i="4" s="1"/>
  <c r="B94" i="4"/>
  <c r="E94" i="4" s="1"/>
  <c r="R94" i="4" s="1"/>
  <c r="F95" i="4"/>
  <c r="G95" i="4"/>
  <c r="H95" i="4"/>
  <c r="I95" i="4"/>
  <c r="K95" i="4"/>
  <c r="L95" i="4"/>
  <c r="Q95" i="4"/>
  <c r="B98" i="4"/>
  <c r="B99" i="4"/>
  <c r="E99" i="4" s="1"/>
  <c r="R99" i="4" s="1"/>
  <c r="B100" i="4"/>
  <c r="E100" i="4" s="1"/>
  <c r="R100" i="4" s="1"/>
  <c r="B101" i="4"/>
  <c r="E101" i="4" s="1"/>
  <c r="R101" i="4" s="1"/>
  <c r="B102" i="4"/>
  <c r="E102" i="4" s="1"/>
  <c r="R102" i="4" s="1"/>
  <c r="B103" i="4"/>
  <c r="E103" i="4" s="1"/>
  <c r="R103" i="4" s="1"/>
  <c r="F104" i="4"/>
  <c r="G104" i="4"/>
  <c r="H104" i="4"/>
  <c r="I104" i="4"/>
  <c r="K104" i="4"/>
  <c r="L104" i="4"/>
  <c r="Q104"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AG631" i="3" s="1"/>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I714" i="3" s="1"/>
  <c r="AN655" i="3"/>
  <c r="AI715" i="3" s="1"/>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AI711" i="3"/>
  <c r="Y712" i="3"/>
  <c r="AI712" i="3" s="1"/>
  <c r="Y713" i="3"/>
  <c r="AI713" i="3" s="1"/>
  <c r="Y714" i="3"/>
  <c r="Y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39" i="11"/>
  <c r="D67" i="11"/>
  <c r="D6" i="11"/>
  <c r="D32" i="11"/>
  <c r="D15" i="11"/>
  <c r="D102" i="11"/>
  <c r="D60" i="11"/>
  <c r="C75" i="11"/>
  <c r="D61" i="11"/>
  <c r="D10" i="11"/>
  <c r="D101" i="11"/>
  <c r="D90" i="11"/>
  <c r="D57" i="11"/>
  <c r="AG432" i="3"/>
  <c r="AI27" i="15" s="1"/>
  <c r="B63" i="11"/>
  <c r="D100" i="11"/>
  <c r="D7" i="11"/>
  <c r="L63" i="4"/>
  <c r="L96" i="4" s="1"/>
  <c r="L105" i="4" s="1"/>
  <c r="D46" i="11"/>
  <c r="D12" i="13"/>
  <c r="D20" i="11"/>
  <c r="D5" i="11"/>
  <c r="I63" i="4" l="1"/>
  <c r="I96" i="4" s="1"/>
  <c r="I105" i="4" s="1"/>
  <c r="B75" i="11"/>
  <c r="D75" i="11" s="1"/>
  <c r="C63" i="11"/>
  <c r="R69" i="4"/>
  <c r="R67" i="4"/>
  <c r="E35" i="4"/>
  <c r="R35" i="4" s="1"/>
  <c r="S35" i="4"/>
  <c r="E35" i="13" s="1"/>
  <c r="M12" i="4"/>
  <c r="D85" i="11"/>
  <c r="D53" i="11"/>
  <c r="D42" i="11"/>
  <c r="D27" i="11"/>
  <c r="D78" i="11"/>
  <c r="E34" i="4"/>
  <c r="R34" i="4" s="1"/>
  <c r="S34" i="4"/>
  <c r="E34" i="13" s="1"/>
  <c r="D71" i="11"/>
  <c r="D56" i="11"/>
  <c r="D14" i="11"/>
  <c r="E90" i="4"/>
  <c r="R90" i="4" s="1"/>
  <c r="S90" i="4"/>
  <c r="E90" i="13" s="1"/>
  <c r="S32" i="4"/>
  <c r="E32" i="13" s="1"/>
  <c r="E32" i="4"/>
  <c r="R32" i="4" s="1"/>
  <c r="G12" i="4"/>
  <c r="C13" i="11"/>
  <c r="E89" i="4"/>
  <c r="R89" i="4" s="1"/>
  <c r="S89" i="4"/>
  <c r="E89" i="13" s="1"/>
  <c r="S50" i="4"/>
  <c r="E50" i="13" s="1"/>
  <c r="E50" i="4"/>
  <c r="R50" i="4" s="1"/>
  <c r="E31" i="4"/>
  <c r="R31" i="4" s="1"/>
  <c r="S31" i="4"/>
  <c r="E31" i="13" s="1"/>
  <c r="D103" i="11"/>
  <c r="D82" i="11"/>
  <c r="G63" i="13"/>
  <c r="G96" i="13" s="1"/>
  <c r="G105" i="13" s="1"/>
  <c r="G107" i="13" s="1"/>
  <c r="N63" i="4"/>
  <c r="N96" i="4" s="1"/>
  <c r="N105" i="4" s="1"/>
  <c r="E8" i="4"/>
  <c r="D81" i="11"/>
  <c r="D70" i="11"/>
  <c r="D52" i="11"/>
  <c r="B12" i="11"/>
  <c r="S48" i="4"/>
  <c r="E48" i="4"/>
  <c r="R48" i="4" s="1"/>
  <c r="R53" i="4" s="1"/>
  <c r="B62" i="4"/>
  <c r="E77" i="4"/>
  <c r="R77" i="4" s="1"/>
  <c r="S77" i="4"/>
  <c r="E77" i="13" s="1"/>
  <c r="E28" i="4"/>
  <c r="R28" i="4" s="1"/>
  <c r="S28" i="4"/>
  <c r="E28" i="13" s="1"/>
  <c r="K12" i="4"/>
  <c r="D50" i="11"/>
  <c r="D18" i="11"/>
  <c r="D8" i="11"/>
  <c r="D63" i="13"/>
  <c r="D96" i="13" s="1"/>
  <c r="D105" i="13" s="1"/>
  <c r="B78" i="4"/>
  <c r="S39" i="4"/>
  <c r="E39" i="13" s="1"/>
  <c r="E39" i="4"/>
  <c r="R39" i="4" s="1"/>
  <c r="B36" i="4"/>
  <c r="C105" i="11"/>
  <c r="D89" i="11"/>
  <c r="D23" i="11"/>
  <c r="S38" i="4"/>
  <c r="E38" i="4"/>
  <c r="Q63" i="4"/>
  <c r="Q96" i="4" s="1"/>
  <c r="Q105" i="4" s="1"/>
  <c r="I12" i="4"/>
  <c r="S83" i="4"/>
  <c r="E83" i="13" s="1"/>
  <c r="E83" i="4"/>
  <c r="R83" i="4" s="1"/>
  <c r="P63" i="4"/>
  <c r="P96" i="4" s="1"/>
  <c r="P105" i="4" s="1"/>
  <c r="B11" i="4"/>
  <c r="D87" i="11"/>
  <c r="B68" i="11"/>
  <c r="D68" i="11" s="1"/>
  <c r="S41" i="4"/>
  <c r="E41" i="13" s="1"/>
  <c r="E41" i="4"/>
  <c r="R41" i="4" s="1"/>
  <c r="D48" i="11"/>
  <c r="S30" i="4"/>
  <c r="E30" i="13" s="1"/>
  <c r="E30" i="4"/>
  <c r="R30" i="4" s="1"/>
  <c r="E67" i="4"/>
  <c r="C68" i="11"/>
  <c r="E86" i="4"/>
  <c r="R86" i="4" s="1"/>
  <c r="S86" i="4"/>
  <c r="E86" i="13" s="1"/>
  <c r="E29" i="4"/>
  <c r="S29" i="4"/>
  <c r="S82" i="4"/>
  <c r="E82" i="4"/>
  <c r="R82" i="4" s="1"/>
  <c r="D45" i="11"/>
  <c r="S98" i="4"/>
  <c r="E98" i="4"/>
  <c r="E76" i="4"/>
  <c r="S76" i="4"/>
  <c r="E108" i="4"/>
  <c r="R74" i="4"/>
  <c r="R62" i="4"/>
  <c r="R8" i="4"/>
  <c r="R12" i="4" s="1"/>
  <c r="H63" i="4"/>
  <c r="H96" i="4" s="1"/>
  <c r="H105" i="4" s="1"/>
  <c r="M105" i="4"/>
  <c r="D63" i="11"/>
  <c r="B79" i="11"/>
  <c r="D79" i="11" s="1"/>
  <c r="D83" i="11"/>
  <c r="D72" i="11"/>
  <c r="D49" i="11"/>
  <c r="B54" i="11"/>
  <c r="C41" i="11"/>
  <c r="D41" i="11" s="1"/>
  <c r="D73" i="11"/>
  <c r="D58" i="11"/>
  <c r="C54" i="11"/>
  <c r="B9" i="11"/>
  <c r="D9" i="11" s="1"/>
  <c r="F63" i="4"/>
  <c r="F96" i="4" s="1"/>
  <c r="F105" i="4" s="1"/>
  <c r="B36" i="13"/>
  <c r="D36" i="11"/>
  <c r="D30" i="11"/>
  <c r="B11" i="13"/>
  <c r="G63" i="4"/>
  <c r="G96" i="4" s="1"/>
  <c r="G105" i="4" s="1"/>
  <c r="D44" i="11"/>
  <c r="B62" i="13"/>
  <c r="C96" i="11"/>
  <c r="B37" i="11"/>
  <c r="B78" i="13"/>
  <c r="B8" i="4"/>
  <c r="B12" i="4" s="1"/>
  <c r="B53" i="4"/>
  <c r="K63" i="4"/>
  <c r="K96" i="4" s="1"/>
  <c r="K105" i="4" s="1"/>
  <c r="D12" i="4"/>
  <c r="R25" i="4"/>
  <c r="C37" i="11"/>
  <c r="D77" i="11"/>
  <c r="E25" i="13"/>
  <c r="B26" i="11"/>
  <c r="R95" i="4"/>
  <c r="M38" i="7"/>
  <c r="B105" i="11"/>
  <c r="D105" i="11" s="1"/>
  <c r="D95" i="11"/>
  <c r="U35" i="7"/>
  <c r="U38" i="7" s="1"/>
  <c r="S35" i="7"/>
  <c r="S38" i="7" s="1"/>
  <c r="E38" i="7"/>
  <c r="I35" i="7"/>
  <c r="I38" i="7" s="1"/>
  <c r="K35" i="7"/>
  <c r="K38" i="7" s="1"/>
  <c r="W35" i="7"/>
  <c r="W38" i="7" s="1"/>
  <c r="Y35" i="7"/>
  <c r="Y38" i="7" s="1"/>
  <c r="AD7" i="15"/>
  <c r="C63" i="4"/>
  <c r="C96"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E40" i="4" l="1"/>
  <c r="R38" i="4"/>
  <c r="E38" i="13"/>
  <c r="S40" i="4"/>
  <c r="E40" i="13" s="1"/>
  <c r="D54" i="11"/>
  <c r="B13" i="11"/>
  <c r="D13" i="11" s="1"/>
  <c r="R40" i="4"/>
  <c r="E53" i="4"/>
  <c r="S53" i="4"/>
  <c r="E53" i="13" s="1"/>
  <c r="E48" i="13"/>
  <c r="B64" i="11"/>
  <c r="B97" i="11" s="1"/>
  <c r="B106" i="11" s="1"/>
  <c r="E29" i="13"/>
  <c r="S36" i="4"/>
  <c r="E36" i="4"/>
  <c r="R29" i="4"/>
  <c r="R36" i="4" s="1"/>
  <c r="E95" i="4"/>
  <c r="E82" i="13"/>
  <c r="S95" i="4"/>
  <c r="E95" i="13" s="1"/>
  <c r="D96" i="11"/>
  <c r="E104" i="4"/>
  <c r="R98" i="4"/>
  <c r="R104" i="4" s="1"/>
  <c r="E98" i="13"/>
  <c r="S104" i="4"/>
  <c r="E104" i="13" s="1"/>
  <c r="S78" i="4"/>
  <c r="E78" i="13" s="1"/>
  <c r="E76" i="13"/>
  <c r="R76" i="4"/>
  <c r="R78" i="4" s="1"/>
  <c r="E78" i="4"/>
  <c r="AG632" i="3"/>
  <c r="D37" i="11"/>
  <c r="B63" i="4"/>
  <c r="D26"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R63" i="4" l="1"/>
  <c r="R96" i="4" s="1"/>
  <c r="R105" i="4" s="1"/>
  <c r="E63" i="4"/>
  <c r="E36" i="13"/>
  <c r="S63" i="4"/>
  <c r="E63" i="13" s="1"/>
  <c r="E96" i="4"/>
  <c r="E105" i="4" s="1"/>
  <c r="AU675" i="3"/>
  <c r="C97" i="11"/>
  <c r="D97" i="11" s="1"/>
  <c r="Z798" i="3"/>
  <c r="V951" i="3"/>
  <c r="AD951" i="3" s="1"/>
  <c r="AD953" i="3" s="1"/>
  <c r="E10" i="7"/>
  <c r="E32" i="7" s="1"/>
  <c r="E40" i="7" s="1"/>
  <c r="E48"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S96" i="4"/>
  <c r="E49" i="7"/>
  <c r="G51" i="7" s="1"/>
  <c r="AD996" i="3"/>
  <c r="AD1000" i="3"/>
  <c r="C106" i="11"/>
  <c r="D106" i="11" s="1"/>
  <c r="B1014" i="3"/>
  <c r="AD1004" i="3"/>
  <c r="V952" i="3"/>
  <c r="G10" i="7"/>
  <c r="G32" i="7" s="1"/>
  <c r="G44" i="7" s="1"/>
  <c r="E44" i="7"/>
  <c r="I4" i="7"/>
  <c r="I5" i="7" s="1"/>
  <c r="I7" i="7"/>
  <c r="K6" i="7"/>
  <c r="M9" i="7"/>
  <c r="O8" i="7"/>
  <c r="O21" i="7"/>
  <c r="O30" i="7" s="1"/>
  <c r="Q14" i="7"/>
  <c r="E43" i="7"/>
  <c r="E42" i="7"/>
  <c r="AC441" i="3"/>
  <c r="AB47" i="15"/>
  <c r="AB49" i="15" s="1"/>
  <c r="E96" i="13" l="1"/>
  <c r="S105" i="4"/>
  <c r="E52" i="7"/>
  <c r="E54" i="7" s="1"/>
  <c r="T24" i="15"/>
  <c r="G40" i="7"/>
  <c r="K4" i="7"/>
  <c r="M4" i="7" s="1"/>
  <c r="M5" i="7" s="1"/>
  <c r="I10" i="7"/>
  <c r="I32" i="7" s="1"/>
  <c r="I44" i="7" s="1"/>
  <c r="Q21" i="7"/>
  <c r="Q30" i="7" s="1"/>
  <c r="S14" i="7"/>
  <c r="M6" i="7"/>
  <c r="K7" i="7"/>
  <c r="O9" i="7"/>
  <c r="Q8" i="7"/>
  <c r="S107" i="4" l="1"/>
  <c r="E105" i="13"/>
  <c r="G48" i="7"/>
  <c r="G49" i="7" s="1"/>
  <c r="G42" i="7"/>
  <c r="G43" i="7"/>
  <c r="O4" i="7"/>
  <c r="O5" i="7" s="1"/>
  <c r="K5" i="7"/>
  <c r="K10" i="7" s="1"/>
  <c r="K32" i="7" s="1"/>
  <c r="K40" i="7" s="1"/>
  <c r="I40" i="7"/>
  <c r="U14" i="7"/>
  <c r="S21" i="7"/>
  <c r="S30" i="7" s="1"/>
  <c r="Q9" i="7"/>
  <c r="S8" i="7"/>
  <c r="O6" i="7"/>
  <c r="M7" i="7"/>
  <c r="M10" i="7" s="1"/>
  <c r="M32" i="7" s="1"/>
  <c r="E107" i="13" l="1"/>
  <c r="AC443" i="3"/>
  <c r="G52" i="7"/>
  <c r="G54" i="7" s="1"/>
  <c r="I51" i="7"/>
  <c r="I42" i="7"/>
  <c r="I48" i="7"/>
  <c r="K48" i="7"/>
  <c r="I43" i="7"/>
  <c r="Q4" i="7"/>
  <c r="S4" i="7" s="1"/>
  <c r="K44" i="7"/>
  <c r="M40" i="7"/>
  <c r="M44" i="7"/>
  <c r="S9" i="7"/>
  <c r="U8" i="7"/>
  <c r="U21" i="7"/>
  <c r="U30" i="7" s="1"/>
  <c r="W14" i="7"/>
  <c r="K43" i="7"/>
  <c r="K42" i="7"/>
  <c r="O7" i="7"/>
  <c r="O10" i="7" s="1"/>
  <c r="O32" i="7" s="1"/>
  <c r="Q6" i="7"/>
  <c r="Y11" i="15" l="1"/>
  <c r="Y23" i="15" s="1"/>
  <c r="Y26" i="15" s="1"/>
  <c r="Y28" i="15" s="1"/>
  <c r="T11" i="15"/>
  <c r="T23" i="15" s="1"/>
  <c r="I49" i="7"/>
  <c r="I52" i="7" s="1"/>
  <c r="I54" i="7" s="1"/>
  <c r="M48" i="7"/>
  <c r="Q5" i="7"/>
  <c r="O40" i="7"/>
  <c r="O44" i="7"/>
  <c r="W21" i="7"/>
  <c r="W30" i="7" s="1"/>
  <c r="Y14" i="7"/>
  <c r="W8" i="7"/>
  <c r="U9" i="7"/>
  <c r="M43" i="7"/>
  <c r="M42" i="7"/>
  <c r="U4" i="7"/>
  <c r="S5" i="7"/>
  <c r="Q7" i="7"/>
  <c r="S6" i="7"/>
  <c r="K51" i="7" l="1"/>
  <c r="Y64" i="15"/>
  <c r="Y68" i="15" s="1"/>
  <c r="T26" i="15"/>
  <c r="T28" i="15" s="1"/>
  <c r="T29" i="15" s="1"/>
  <c r="AD38" i="15"/>
  <c r="AD40" i="15" s="1"/>
  <c r="K49" i="7"/>
  <c r="K52" i="7" s="1"/>
  <c r="K54" i="7" s="1"/>
  <c r="O48" i="7"/>
  <c r="Q10" i="7"/>
  <c r="Q32" i="7" s="1"/>
  <c r="Q44" i="7" s="1"/>
  <c r="W4" i="7"/>
  <c r="U5" i="7"/>
  <c r="Y8" i="7"/>
  <c r="W9" i="7"/>
  <c r="Y21" i="7"/>
  <c r="Y30" i="7" s="1"/>
  <c r="AA14" i="7"/>
  <c r="S7" i="7"/>
  <c r="S10" i="7" s="1"/>
  <c r="S32" i="7" s="1"/>
  <c r="U6" i="7"/>
  <c r="O42" i="7"/>
  <c r="O43" i="7"/>
  <c r="Y38" i="15" l="1"/>
  <c r="Y40" i="15" s="1"/>
  <c r="Y41" i="15" s="1"/>
  <c r="AB50" i="15" s="1"/>
  <c r="AB54" i="15" s="1"/>
  <c r="AB55" i="15" s="1"/>
  <c r="AB56" i="15" s="1"/>
  <c r="M51" i="7"/>
  <c r="Q40" i="7"/>
  <c r="S40" i="7"/>
  <c r="S44" i="7"/>
  <c r="W6" i="7"/>
  <c r="U7" i="7"/>
  <c r="U10" i="7" s="1"/>
  <c r="U32" i="7" s="1"/>
  <c r="Y4" i="7"/>
  <c r="W5" i="7"/>
  <c r="AA21" i="7"/>
  <c r="AA30" i="7" s="1"/>
  <c r="AC14" i="7"/>
  <c r="Y9" i="7"/>
  <c r="AA8" i="7"/>
  <c r="M26" i="3" l="1"/>
  <c r="AB57" i="15"/>
  <c r="AB59" i="15" s="1"/>
  <c r="AB76" i="15" s="1"/>
  <c r="AB77" i="15" s="1"/>
  <c r="Q42" i="7"/>
  <c r="Q48" i="7"/>
  <c r="S48" i="7"/>
  <c r="M49" i="7"/>
  <c r="M52" i="7" s="1"/>
  <c r="M54" i="7" s="1"/>
  <c r="Q43" i="7"/>
  <c r="U40" i="7"/>
  <c r="U44" i="7"/>
  <c r="AE14" i="7"/>
  <c r="AC21" i="7"/>
  <c r="AC30" i="7" s="1"/>
  <c r="W7" i="7"/>
  <c r="W10" i="7" s="1"/>
  <c r="W32" i="7" s="1"/>
  <c r="Y6" i="7"/>
  <c r="AA4" i="7"/>
  <c r="Y5" i="7"/>
  <c r="AA9" i="7"/>
  <c r="AC8" i="7"/>
  <c r="S43" i="7"/>
  <c r="S42" i="7"/>
  <c r="AB87" i="15" l="1"/>
  <c r="M27" i="3"/>
  <c r="P204" i="3" s="1"/>
  <c r="P203" i="3" s="1"/>
  <c r="AB86" i="15"/>
  <c r="AB78" i="15"/>
  <c r="AB80" i="15" s="1"/>
  <c r="J81" i="15" s="1"/>
  <c r="O51" i="7"/>
  <c r="U48" i="7"/>
  <c r="AA6" i="7"/>
  <c r="Y7" i="7"/>
  <c r="Y10" i="7" s="1"/>
  <c r="Y32" i="7" s="1"/>
  <c r="AE8" i="7"/>
  <c r="AC9" i="7"/>
  <c r="AC4" i="7"/>
  <c r="AA5" i="7"/>
  <c r="W44" i="7"/>
  <c r="W40" i="7"/>
  <c r="AG14" i="7"/>
  <c r="AG21" i="7" s="1"/>
  <c r="AG30" i="7" s="1"/>
  <c r="AE21" i="7"/>
  <c r="AE30" i="7" s="1"/>
  <c r="U43" i="7"/>
  <c r="U42" i="7"/>
  <c r="W48" i="7" l="1"/>
  <c r="O49" i="7"/>
  <c r="O52" i="7" s="1"/>
  <c r="O54" i="7" s="1"/>
  <c r="W42" i="7"/>
  <c r="W43" i="7"/>
  <c r="Y40" i="7"/>
  <c r="Y44" i="7"/>
  <c r="AE4" i="7"/>
  <c r="AC5" i="7"/>
  <c r="AE9" i="7"/>
  <c r="AG8" i="7"/>
  <c r="AG9" i="7" s="1"/>
  <c r="AA7" i="7"/>
  <c r="AA10" i="7" s="1"/>
  <c r="AA32" i="7" s="1"/>
  <c r="AC6" i="7"/>
  <c r="Q51" i="7" l="1"/>
  <c r="Q49" i="7" s="1"/>
  <c r="Q52" i="7" s="1"/>
  <c r="Q54" i="7" s="1"/>
  <c r="Y48" i="7"/>
  <c r="AA44" i="7"/>
  <c r="AA40" i="7"/>
  <c r="AE5" i="7"/>
  <c r="AG4" i="7"/>
  <c r="Y43" i="7"/>
  <c r="Y42" i="7"/>
  <c r="AC7" i="7"/>
  <c r="AC10" i="7" s="1"/>
  <c r="AC32" i="7" s="1"/>
  <c r="AE6" i="7"/>
  <c r="AA48" i="7" l="1"/>
  <c r="S51" i="7"/>
  <c r="AE7" i="7"/>
  <c r="AE10" i="7" s="1"/>
  <c r="AE32" i="7" s="1"/>
  <c r="AG6" i="7"/>
  <c r="AG7" i="7" s="1"/>
  <c r="AC40" i="7"/>
  <c r="AC44" i="7"/>
  <c r="AG5" i="7"/>
  <c r="AA42" i="7"/>
  <c r="AA43" i="7"/>
  <c r="AC48" i="7" l="1"/>
  <c r="S49" i="7"/>
  <c r="S52" i="7" s="1"/>
  <c r="S54" i="7" s="1"/>
  <c r="AG10" i="7"/>
  <c r="AG32" i="7" s="1"/>
  <c r="AG44" i="7" s="1"/>
  <c r="AE44" i="7"/>
  <c r="AE40" i="7"/>
  <c r="AC42" i="7"/>
  <c r="AC43" i="7"/>
  <c r="AE48" i="7" l="1"/>
  <c r="U51" i="7"/>
  <c r="AG40" i="7"/>
  <c r="AE42" i="7"/>
  <c r="AE43" i="7"/>
  <c r="AG42" i="7" l="1"/>
  <c r="AG48" i="7"/>
  <c r="U49" i="7"/>
  <c r="U52" i="7" s="1"/>
  <c r="U54" i="7" s="1"/>
  <c r="AG43" i="7"/>
  <c r="W51" i="7" l="1"/>
  <c r="W49" i="7" s="1"/>
  <c r="W52" i="7" s="1"/>
  <c r="W54" i="7" s="1"/>
  <c r="Y51" i="7" l="1"/>
  <c r="Y49" i="7" l="1"/>
  <c r="Y52" i="7" s="1"/>
  <c r="Y54" i="7" s="1"/>
  <c r="AA51" i="7" l="1"/>
  <c r="AA49" i="7" l="1"/>
  <c r="AA52" i="7" s="1"/>
  <c r="AA54" i="7" s="1"/>
  <c r="AC51" i="7" l="1"/>
  <c r="AC49" i="7" l="1"/>
  <c r="AC52" i="7" s="1"/>
  <c r="AC54" i="7" s="1"/>
  <c r="AE51" i="7" l="1"/>
  <c r="AE49" i="7" l="1"/>
  <c r="AE52" i="7" s="1"/>
  <c r="AE54" i="7" s="1"/>
  <c r="AG51" i="7" l="1"/>
  <c r="AG49" i="7" l="1"/>
  <c r="AG52" i="7" s="1"/>
  <c r="AG54" i="7" s="1"/>
  <c r="AI51" i="7" l="1"/>
  <c r="AK51" i="7" s="1"/>
  <c r="AM51" i="7" s="1"/>
  <c r="AO51" i="7" s="1"/>
  <c r="AQ51" i="7" s="1"/>
  <c r="AS51" i="7" s="1"/>
  <c r="AU51" i="7" s="1"/>
  <c r="AW51" i="7" s="1"/>
  <c r="AY51" i="7" s="1"/>
  <c r="BA51" i="7" s="1"/>
  <c r="BC51" i="7" s="1"/>
  <c r="BE51" i="7" s="1"/>
  <c r="BG51" i="7" s="1"/>
  <c r="BI51" i="7" s="1"/>
  <c r="BK51" i="7" s="1"/>
  <c r="BM51" i="7" s="1"/>
  <c r="BO51" i="7" s="1"/>
  <c r="BQ51" i="7" s="1"/>
  <c r="BS51" i="7" s="1"/>
  <c r="BU51" i="7" s="1"/>
  <c r="BW51" i="7" s="1"/>
  <c r="BY51" i="7" s="1"/>
  <c r="CA51" i="7" s="1"/>
  <c r="CC51" i="7" s="1"/>
  <c r="CE51" i="7" s="1"/>
  <c r="CG51" i="7" s="1"/>
  <c r="CI51" i="7" s="1"/>
  <c r="CK51" i="7" s="1"/>
  <c r="CM51" i="7" s="1"/>
  <c r="CO51" i="7" s="1"/>
  <c r="CQ51" i="7" s="1"/>
  <c r="CS51" i="7" s="1"/>
  <c r="CU51" i="7" s="1"/>
  <c r="CW51" i="7" s="1"/>
  <c r="CY51" i="7" s="1"/>
  <c r="DA51" i="7" s="1"/>
  <c r="DC51" i="7" s="1"/>
  <c r="DE51" i="7" s="1"/>
  <c r="DG51" i="7" s="1"/>
  <c r="DI51" i="7" s="1"/>
  <c r="DK51" i="7" s="1"/>
  <c r="DM51" i="7" s="1"/>
  <c r="DO51" i="7" s="1"/>
  <c r="DQ51" i="7" s="1"/>
  <c r="DS51" i="7" s="1"/>
  <c r="DU51" i="7" s="1"/>
  <c r="DW51" i="7" s="1"/>
  <c r="DY51" i="7" s="1"/>
  <c r="EA51" i="7" s="1"/>
  <c r="EC51" i="7" s="1"/>
  <c r="EE51" i="7" s="1"/>
  <c r="EG51" i="7" s="1"/>
  <c r="EI51" i="7" s="1"/>
  <c r="EK51" i="7" s="1"/>
  <c r="EM51" i="7" s="1"/>
  <c r="EO51" i="7" s="1"/>
  <c r="EQ51" i="7" s="1"/>
  <c r="ES51" i="7" s="1"/>
  <c r="EU51" i="7" s="1"/>
  <c r="EW51" i="7" s="1"/>
  <c r="EY51" i="7" s="1"/>
  <c r="FA51" i="7" s="1"/>
  <c r="FC51" i="7" s="1"/>
  <c r="FE51" i="7" s="1"/>
  <c r="FG51" i="7" s="1"/>
  <c r="FI51" i="7" s="1"/>
  <c r="FK51" i="7" s="1"/>
  <c r="FM51" i="7" s="1"/>
  <c r="FO51" i="7" s="1"/>
  <c r="FQ51" i="7" s="1"/>
  <c r="FS51" i="7" s="1"/>
  <c r="FU51" i="7" s="1"/>
  <c r="FW51" i="7" s="1"/>
  <c r="FY51" i="7" s="1"/>
  <c r="GA51" i="7" s="1"/>
  <c r="GC51" i="7" s="1"/>
  <c r="GE51" i="7" s="1"/>
  <c r="GG51" i="7" s="1"/>
  <c r="GI51" i="7" s="1"/>
  <c r="GK51" i="7" s="1"/>
  <c r="GM51" i="7" s="1"/>
  <c r="GO51" i="7" s="1"/>
  <c r="GQ51" i="7" s="1"/>
  <c r="GS51" i="7" s="1"/>
  <c r="GU51" i="7" s="1"/>
  <c r="GW51" i="7" s="1"/>
  <c r="GY51" i="7" s="1"/>
  <c r="HA51" i="7" s="1"/>
  <c r="HC51" i="7" s="1"/>
  <c r="HE51" i="7" s="1"/>
  <c r="HG51" i="7" s="1"/>
  <c r="HI51" i="7" s="1"/>
  <c r="HK51" i="7" s="1"/>
  <c r="HM51" i="7" s="1"/>
  <c r="HO51" i="7" s="1"/>
  <c r="HQ51" i="7" s="1"/>
  <c r="HS51" i="7" s="1"/>
  <c r="HU51" i="7" s="1"/>
  <c r="HW51" i="7" s="1"/>
  <c r="HY51" i="7" s="1"/>
  <c r="IA51" i="7" s="1"/>
  <c r="IC51" i="7" s="1"/>
  <c r="IE51" i="7" s="1"/>
  <c r="IG51" i="7" s="1"/>
  <c r="II51" i="7" s="1"/>
  <c r="IK51" i="7" s="1"/>
  <c r="IM51" i="7" s="1"/>
  <c r="IO51" i="7" s="1"/>
  <c r="IQ51" i="7" s="1"/>
  <c r="IS51" i="7" s="1"/>
  <c r="IU51" i="7" s="1"/>
  <c r="IW51" i="7" s="1"/>
  <c r="IY51" i="7" s="1"/>
  <c r="JA51" i="7" s="1"/>
  <c r="JC51" i="7" s="1"/>
  <c r="JE51" i="7" s="1"/>
  <c r="JG51" i="7" s="1"/>
  <c r="JI51" i="7" s="1"/>
  <c r="JK51" i="7" s="1"/>
  <c r="JM51" i="7" s="1"/>
  <c r="JO51" i="7" s="1"/>
  <c r="JQ51" i="7" s="1"/>
  <c r="JS51" i="7" s="1"/>
  <c r="JU51" i="7" s="1"/>
  <c r="JW51" i="7" s="1"/>
  <c r="JY51" i="7" s="1"/>
  <c r="KA51" i="7" s="1"/>
  <c r="KC51" i="7" s="1"/>
  <c r="KE51" i="7" s="1"/>
  <c r="KG51" i="7" s="1"/>
  <c r="KI51" i="7" s="1"/>
  <c r="KK51" i="7" s="1"/>
  <c r="KM51" i="7" s="1"/>
  <c r="KO51" i="7" s="1"/>
  <c r="KQ51" i="7" s="1"/>
  <c r="KS51" i="7" s="1"/>
  <c r="KU51" i="7" s="1"/>
  <c r="KW51" i="7" s="1"/>
  <c r="KY51" i="7" s="1"/>
  <c r="LA51" i="7" s="1"/>
  <c r="LC51" i="7" s="1"/>
  <c r="LE51" i="7" s="1"/>
  <c r="LG51" i="7" s="1"/>
  <c r="LI51" i="7" s="1"/>
  <c r="LK51" i="7" s="1"/>
  <c r="LM51" i="7" s="1"/>
  <c r="LO51" i="7" s="1"/>
  <c r="LQ51" i="7" s="1"/>
  <c r="LS51" i="7" s="1"/>
  <c r="LU51" i="7" s="1"/>
  <c r="LW51" i="7" s="1"/>
  <c r="LY51" i="7" s="1"/>
  <c r="MA51" i="7" s="1"/>
  <c r="MC51" i="7" s="1"/>
  <c r="ME51" i="7" s="1"/>
  <c r="MG51" i="7" s="1"/>
  <c r="MI51" i="7" s="1"/>
  <c r="MK51" i="7" s="1"/>
  <c r="MM51" i="7" s="1"/>
  <c r="MO51" i="7" s="1"/>
  <c r="MQ51" i="7" s="1"/>
  <c r="MS51" i="7" s="1"/>
  <c r="MU51" i="7" s="1"/>
  <c r="MW51" i="7" s="1"/>
  <c r="MY51" i="7" s="1"/>
  <c r="NA51" i="7" s="1"/>
  <c r="NC51" i="7" s="1"/>
  <c r="NE51" i="7" s="1"/>
  <c r="NG51" i="7" s="1"/>
  <c r="NI51" i="7" s="1"/>
  <c r="NK51" i="7" s="1"/>
  <c r="NM51" i="7" s="1"/>
  <c r="NO51" i="7" s="1"/>
  <c r="NQ51" i="7" s="1"/>
  <c r="NS51" i="7" s="1"/>
  <c r="NU51" i="7" s="1"/>
  <c r="NW51" i="7" s="1"/>
  <c r="NY51" i="7" s="1"/>
  <c r="OA51" i="7" s="1"/>
  <c r="OC51" i="7" s="1"/>
  <c r="OE51" i="7" s="1"/>
  <c r="OG51" i="7" s="1"/>
  <c r="OI51" i="7" s="1"/>
  <c r="OK51" i="7" s="1"/>
  <c r="OM51" i="7" s="1"/>
  <c r="OO51" i="7" s="1"/>
  <c r="OQ51" i="7" s="1"/>
  <c r="OS51" i="7" s="1"/>
  <c r="OU51" i="7" s="1"/>
  <c r="OW51" i="7" s="1"/>
  <c r="OY51" i="7" s="1"/>
  <c r="PA51" i="7" s="1"/>
  <c r="PC51" i="7" s="1"/>
  <c r="PE51" i="7" s="1"/>
  <c r="PG51" i="7" s="1"/>
  <c r="PI51" i="7" s="1"/>
  <c r="PK51" i="7" s="1"/>
  <c r="PM51" i="7" s="1"/>
  <c r="PO51" i="7" s="1"/>
  <c r="PQ51" i="7" s="1"/>
  <c r="PS51" i="7" s="1"/>
  <c r="PU51" i="7" s="1"/>
  <c r="PW51" i="7" s="1"/>
  <c r="PY51" i="7" s="1"/>
  <c r="QA51" i="7" s="1"/>
  <c r="QC51" i="7" s="1"/>
  <c r="QE51" i="7" s="1"/>
  <c r="QG51" i="7" s="1"/>
  <c r="QI51" i="7" s="1"/>
  <c r="QK51" i="7" s="1"/>
  <c r="QM51" i="7" s="1"/>
  <c r="QO51" i="7" s="1"/>
  <c r="QQ51" i="7" s="1"/>
  <c r="QS51" i="7" s="1"/>
  <c r="QU51" i="7" s="1"/>
  <c r="QW51" i="7" s="1"/>
  <c r="QY51" i="7" s="1"/>
  <c r="RA51" i="7" s="1"/>
  <c r="RC51" i="7" s="1"/>
  <c r="RE51" i="7" s="1"/>
  <c r="RG51" i="7" s="1"/>
  <c r="RI51" i="7" s="1"/>
  <c r="RK51" i="7" s="1"/>
  <c r="RM51" i="7" s="1"/>
  <c r="RO51" i="7" s="1"/>
  <c r="RQ51" i="7" s="1"/>
  <c r="RS51" i="7" s="1"/>
  <c r="RU51" i="7" s="1"/>
  <c r="RW51" i="7" s="1"/>
  <c r="RY51" i="7" s="1"/>
  <c r="SA51" i="7" s="1"/>
  <c r="SC51" i="7" s="1"/>
  <c r="SE51" i="7" s="1"/>
  <c r="SG51" i="7" s="1"/>
  <c r="SI51" i="7" s="1"/>
  <c r="SK51" i="7" s="1"/>
  <c r="SM51" i="7" s="1"/>
  <c r="SO51" i="7" s="1"/>
  <c r="SQ51" i="7" s="1"/>
  <c r="SS51" i="7" s="1"/>
  <c r="SU51" i="7" s="1"/>
  <c r="SW51" i="7" s="1"/>
  <c r="SY51" i="7" s="1"/>
  <c r="TA51" i="7" s="1"/>
  <c r="TC51" i="7" s="1"/>
  <c r="TE51" i="7" s="1"/>
  <c r="TG51" i="7" s="1"/>
  <c r="TI51" i="7" s="1"/>
  <c r="TK51" i="7" s="1"/>
  <c r="TM51" i="7" s="1"/>
  <c r="TO51" i="7" s="1"/>
  <c r="TQ51" i="7" s="1"/>
  <c r="TS51" i="7" s="1"/>
  <c r="TU51" i="7" s="1"/>
  <c r="TW51" i="7" s="1"/>
  <c r="TY51" i="7" s="1"/>
  <c r="UA51" i="7" s="1"/>
  <c r="UC51" i="7" s="1"/>
  <c r="UE51" i="7" s="1"/>
  <c r="UG51" i="7" s="1"/>
  <c r="UI51" i="7" s="1"/>
  <c r="UK51" i="7" s="1"/>
  <c r="UM51" i="7" s="1"/>
  <c r="UO51" i="7" s="1"/>
  <c r="UQ51" i="7" s="1"/>
  <c r="US51" i="7" s="1"/>
  <c r="UU51" i="7" s="1"/>
  <c r="UW51" i="7" s="1"/>
  <c r="UY51" i="7" s="1"/>
  <c r="VA51" i="7" s="1"/>
  <c r="VC51" i="7" s="1"/>
  <c r="VE51" i="7" s="1"/>
  <c r="VG51" i="7" s="1"/>
  <c r="VI51" i="7" s="1"/>
  <c r="VK51" i="7" s="1"/>
  <c r="VM51" i="7" s="1"/>
  <c r="VO51" i="7" s="1"/>
  <c r="VQ51" i="7" s="1"/>
  <c r="VS51" i="7" s="1"/>
  <c r="VU51" i="7" s="1"/>
  <c r="VW51" i="7" s="1"/>
  <c r="VY51" i="7" s="1"/>
  <c r="WA51" i="7" s="1"/>
  <c r="WC51" i="7" s="1"/>
  <c r="WE51" i="7" s="1"/>
  <c r="WG51" i="7" s="1"/>
  <c r="WI51" i="7" s="1"/>
  <c r="WK51" i="7" s="1"/>
  <c r="WM51" i="7" s="1"/>
  <c r="WO51" i="7" s="1"/>
  <c r="WQ51" i="7" s="1"/>
  <c r="WS51" i="7" s="1"/>
  <c r="WU51" i="7" s="1"/>
  <c r="WW51" i="7" s="1"/>
  <c r="WY51" i="7" s="1"/>
  <c r="XA51" i="7" s="1"/>
  <c r="XC51" i="7" s="1"/>
  <c r="XE51" i="7" s="1"/>
  <c r="XG51" i="7" s="1"/>
  <c r="XI51" i="7" s="1"/>
  <c r="XK51" i="7" s="1"/>
  <c r="XM51" i="7" s="1"/>
  <c r="XO51" i="7" s="1"/>
  <c r="XQ51" i="7" s="1"/>
  <c r="XS51" i="7" s="1"/>
  <c r="XU51" i="7" s="1"/>
  <c r="XW51" i="7" s="1"/>
  <c r="XY51" i="7" s="1"/>
  <c r="YA51" i="7" s="1"/>
  <c r="YC51" i="7" s="1"/>
  <c r="YE51" i="7" s="1"/>
  <c r="YG51" i="7" s="1"/>
  <c r="YI51" i="7" s="1"/>
  <c r="YK51" i="7" s="1"/>
  <c r="YM51" i="7" s="1"/>
  <c r="YO51" i="7" s="1"/>
  <c r="YQ51" i="7" s="1"/>
  <c r="YS51" i="7" s="1"/>
  <c r="YU51" i="7" s="1"/>
  <c r="YW51" i="7" s="1"/>
  <c r="YY51" i="7" s="1"/>
  <c r="ZA51" i="7" s="1"/>
  <c r="ZC51" i="7" s="1"/>
  <c r="ZE51" i="7" s="1"/>
  <c r="ZG51" i="7" s="1"/>
  <c r="ZI51" i="7" s="1"/>
  <c r="ZK51" i="7" s="1"/>
  <c r="ZM51" i="7" s="1"/>
  <c r="ZO51" i="7" s="1"/>
  <c r="ZQ51" i="7" s="1"/>
  <c r="ZS51" i="7" s="1"/>
  <c r="ZU51" i="7" s="1"/>
  <c r="ZW51" i="7" s="1"/>
  <c r="ZY51" i="7" s="1"/>
  <c r="AAA51" i="7" s="1"/>
  <c r="AAC51" i="7" s="1"/>
  <c r="AAE51" i="7" s="1"/>
  <c r="AAG51" i="7" s="1"/>
  <c r="AAI51" i="7" s="1"/>
  <c r="AAK51" i="7" s="1"/>
  <c r="AAM51" i="7" s="1"/>
  <c r="AAO51" i="7" s="1"/>
  <c r="AAQ51" i="7" s="1"/>
  <c r="AAS51" i="7" s="1"/>
  <c r="AAU51" i="7" s="1"/>
  <c r="AAW51" i="7" s="1"/>
  <c r="AAY51" i="7" s="1"/>
  <c r="ABA51" i="7" s="1"/>
  <c r="ABC51" i="7" s="1"/>
  <c r="ABE51" i="7" s="1"/>
  <c r="ABG51" i="7" s="1"/>
  <c r="ABI51" i="7" s="1"/>
  <c r="ABK51" i="7" s="1"/>
  <c r="ABM51" i="7" s="1"/>
  <c r="ABO51" i="7" s="1"/>
  <c r="ABQ51" i="7" s="1"/>
  <c r="ABS51" i="7" s="1"/>
  <c r="ABU51" i="7" s="1"/>
  <c r="ABW51" i="7" s="1"/>
  <c r="ABY51" i="7" s="1"/>
  <c r="ACA51" i="7" s="1"/>
  <c r="ACC51" i="7" s="1"/>
  <c r="ACE51" i="7" s="1"/>
  <c r="ACG51" i="7" s="1"/>
  <c r="ACI51" i="7" s="1"/>
  <c r="ACK51" i="7" s="1"/>
  <c r="ACM51" i="7" s="1"/>
  <c r="ACO51" i="7" s="1"/>
  <c r="ACQ51" i="7" s="1"/>
  <c r="ACS51" i="7" s="1"/>
  <c r="ACU51" i="7" s="1"/>
  <c r="ACW51" i="7" s="1"/>
  <c r="ACY51" i="7" s="1"/>
  <c r="ADA51" i="7" s="1"/>
  <c r="ADC51" i="7" s="1"/>
  <c r="ADE51" i="7" s="1"/>
  <c r="ADG51" i="7" s="1"/>
  <c r="ADI51" i="7" s="1"/>
  <c r="ADK51" i="7" s="1"/>
  <c r="ADM51" i="7" s="1"/>
  <c r="ADO51" i="7" s="1"/>
  <c r="ADQ51" i="7" s="1"/>
  <c r="ADS51" i="7" s="1"/>
  <c r="ADU51" i="7" s="1"/>
  <c r="ADW51" i="7" s="1"/>
  <c r="ADY51" i="7" s="1"/>
  <c r="AEA51" i="7" s="1"/>
  <c r="AEC51" i="7" s="1"/>
  <c r="AEE51" i="7" s="1"/>
  <c r="AEG51" i="7" s="1"/>
  <c r="AEI51" i="7" s="1"/>
  <c r="AEK51" i="7" s="1"/>
  <c r="AEM51" i="7" s="1"/>
  <c r="AEO51" i="7" s="1"/>
  <c r="AEQ51" i="7" s="1"/>
  <c r="AES51" i="7" s="1"/>
  <c r="AEU51" i="7" s="1"/>
  <c r="AEW51" i="7" s="1"/>
  <c r="AEY51" i="7" s="1"/>
  <c r="AFA51" i="7" s="1"/>
  <c r="AFC51" i="7" s="1"/>
  <c r="AFE51" i="7" s="1"/>
  <c r="AFG51" i="7" s="1"/>
  <c r="AFI51" i="7" s="1"/>
  <c r="AFK51" i="7" s="1"/>
  <c r="AFM51" i="7" s="1"/>
  <c r="AFO51" i="7" s="1"/>
  <c r="AFQ51" i="7" s="1"/>
  <c r="AFS51" i="7" s="1"/>
  <c r="AFU51" i="7" s="1"/>
  <c r="AFW51" i="7" s="1"/>
  <c r="AFY51" i="7" s="1"/>
  <c r="AGA51" i="7" s="1"/>
  <c r="AGC51" i="7" s="1"/>
  <c r="AGE51" i="7" s="1"/>
  <c r="AGG51" i="7" s="1"/>
  <c r="AGI51" i="7" s="1"/>
  <c r="AGK51" i="7" s="1"/>
  <c r="AGM51" i="7" s="1"/>
  <c r="AGO51" i="7" s="1"/>
  <c r="AGQ51" i="7" s="1"/>
  <c r="AGS51" i="7" s="1"/>
  <c r="AGU51" i="7" s="1"/>
  <c r="AGW51" i="7" s="1"/>
  <c r="AGY51" i="7" s="1"/>
  <c r="AHA51" i="7" s="1"/>
  <c r="AHC51" i="7" s="1"/>
  <c r="AHE51" i="7" s="1"/>
  <c r="AHG51" i="7" s="1"/>
  <c r="AHI51" i="7" s="1"/>
  <c r="AHK51" i="7" s="1"/>
  <c r="AHM51" i="7" s="1"/>
  <c r="AHO51" i="7" s="1"/>
  <c r="AHQ51" i="7" s="1"/>
  <c r="AHS51" i="7" s="1"/>
  <c r="AHU51" i="7" s="1"/>
  <c r="AHW51" i="7" s="1"/>
  <c r="AHY51" i="7" s="1"/>
  <c r="AIA51" i="7" s="1"/>
  <c r="AIC51" i="7" s="1"/>
  <c r="AIE51" i="7" s="1"/>
  <c r="AIG51" i="7" s="1"/>
  <c r="AII51" i="7" s="1"/>
  <c r="AIK51" i="7" s="1"/>
  <c r="AIM51" i="7" s="1"/>
  <c r="AIO51" i="7" s="1"/>
  <c r="AIQ51" i="7" s="1"/>
  <c r="AIS51" i="7" s="1"/>
  <c r="AIU51" i="7" s="1"/>
  <c r="AIW51" i="7" s="1"/>
  <c r="AIY51" i="7" s="1"/>
  <c r="AJA51" i="7" s="1"/>
  <c r="AJC51" i="7" s="1"/>
  <c r="AJE51" i="7" s="1"/>
  <c r="AJG51" i="7" s="1"/>
  <c r="AJI51" i="7" s="1"/>
  <c r="AJK51" i="7" s="1"/>
  <c r="AJM51" i="7" s="1"/>
  <c r="AJO51" i="7" s="1"/>
  <c r="AJQ51" i="7" s="1"/>
  <c r="AJS51" i="7" s="1"/>
  <c r="AJU51" i="7" s="1"/>
  <c r="AJW51" i="7" s="1"/>
  <c r="AJY51" i="7" s="1"/>
  <c r="AKA51" i="7" s="1"/>
  <c r="AKC51" i="7" s="1"/>
  <c r="AKE51" i="7" s="1"/>
  <c r="AKG51" i="7" s="1"/>
  <c r="AKI51" i="7" s="1"/>
  <c r="AKK51" i="7" s="1"/>
  <c r="AKM51" i="7" s="1"/>
  <c r="AKO51" i="7" s="1"/>
  <c r="AKQ51" i="7" s="1"/>
  <c r="AKS51" i="7" s="1"/>
  <c r="AKU51" i="7" s="1"/>
  <c r="AKW51" i="7" s="1"/>
  <c r="AKY51" i="7" s="1"/>
  <c r="ALA51" i="7" s="1"/>
  <c r="ALC51" i="7" s="1"/>
  <c r="ALE51" i="7" s="1"/>
  <c r="ALG51" i="7" s="1"/>
  <c r="ALI51" i="7" s="1"/>
  <c r="ALK51" i="7" s="1"/>
  <c r="ALM51" i="7" s="1"/>
  <c r="ALO51" i="7" s="1"/>
  <c r="ALQ51" i="7" s="1"/>
  <c r="ALS51" i="7" s="1"/>
  <c r="ALU51" i="7" s="1"/>
  <c r="ALW51" i="7" s="1"/>
  <c r="ALY51" i="7" s="1"/>
  <c r="AMA51" i="7" s="1"/>
  <c r="AMC51" i="7" s="1"/>
  <c r="AME51" i="7" s="1"/>
  <c r="AMG51" i="7" s="1"/>
  <c r="AMI51" i="7" s="1"/>
  <c r="AMK51" i="7" s="1"/>
  <c r="AMM51" i="7" s="1"/>
  <c r="AMO51" i="7" s="1"/>
  <c r="AMQ51" i="7" s="1"/>
  <c r="AMS51" i="7" s="1"/>
  <c r="AMU51" i="7" s="1"/>
  <c r="AMW51" i="7" s="1"/>
  <c r="AMY51" i="7" s="1"/>
  <c r="ANA51" i="7" s="1"/>
  <c r="ANC51" i="7" s="1"/>
  <c r="ANE51" i="7" s="1"/>
  <c r="ANG51" i="7" s="1"/>
  <c r="ANI51" i="7" s="1"/>
  <c r="ANK51" i="7" s="1"/>
  <c r="ANM51" i="7" s="1"/>
  <c r="ANO51" i="7" s="1"/>
  <c r="ANQ51" i="7" s="1"/>
  <c r="ANS51" i="7" s="1"/>
  <c r="ANU51" i="7" s="1"/>
  <c r="ANW51" i="7" s="1"/>
  <c r="ANY51" i="7" s="1"/>
  <c r="AOA51" i="7" s="1"/>
  <c r="AOC51" i="7" s="1"/>
  <c r="AOE51" i="7" s="1"/>
  <c r="AOG51" i="7" s="1"/>
  <c r="AOI51" i="7" s="1"/>
  <c r="AOK51" i="7" s="1"/>
  <c r="AOM51" i="7" s="1"/>
  <c r="AOO51" i="7" s="1"/>
  <c r="AOQ51" i="7" s="1"/>
  <c r="AOS51" i="7" s="1"/>
  <c r="AOU51" i="7" s="1"/>
  <c r="AOW51" i="7" s="1"/>
  <c r="AOY51" i="7" s="1"/>
  <c r="APA51" i="7" s="1"/>
  <c r="APC51" i="7" s="1"/>
  <c r="APE51" i="7" s="1"/>
  <c r="APG51" i="7" s="1"/>
  <c r="API51" i="7" s="1"/>
  <c r="APK51" i="7" s="1"/>
  <c r="APM51" i="7" s="1"/>
  <c r="APO51" i="7" s="1"/>
  <c r="APQ51" i="7" s="1"/>
  <c r="APS51" i="7" s="1"/>
  <c r="APU51" i="7" s="1"/>
  <c r="APW51" i="7" s="1"/>
  <c r="APY51" i="7" s="1"/>
  <c r="AQA51" i="7" s="1"/>
  <c r="AQC51" i="7" s="1"/>
  <c r="AQE51" i="7" s="1"/>
  <c r="AQG51" i="7" s="1"/>
  <c r="AQI51" i="7" s="1"/>
  <c r="AQK51" i="7" s="1"/>
  <c r="AQM51" i="7" s="1"/>
  <c r="AQO51" i="7" s="1"/>
  <c r="AQQ51" i="7" s="1"/>
  <c r="AQS51" i="7" s="1"/>
  <c r="AQU51" i="7" s="1"/>
  <c r="AQW51" i="7" s="1"/>
  <c r="AQY51" i="7" s="1"/>
  <c r="ARA51" i="7" s="1"/>
  <c r="ARC51" i="7" s="1"/>
  <c r="ARE51" i="7" s="1"/>
  <c r="ARG51" i="7" s="1"/>
  <c r="ARI51" i="7" s="1"/>
  <c r="ARK51" i="7" s="1"/>
  <c r="ARM51" i="7" s="1"/>
  <c r="ARO51" i="7" s="1"/>
  <c r="ARQ51" i="7" s="1"/>
  <c r="ARS51" i="7" s="1"/>
  <c r="ARU51" i="7" s="1"/>
  <c r="ARW51" i="7" s="1"/>
  <c r="ARY51" i="7" s="1"/>
  <c r="ASA51" i="7" s="1"/>
  <c r="ASC51" i="7" s="1"/>
  <c r="ASE51" i="7" s="1"/>
  <c r="ASG51" i="7" s="1"/>
  <c r="ASI51" i="7" s="1"/>
  <c r="ASK51" i="7" s="1"/>
  <c r="ASM51" i="7" s="1"/>
  <c r="ASO51" i="7" s="1"/>
  <c r="ASQ51" i="7" s="1"/>
  <c r="ASS51" i="7" s="1"/>
  <c r="ASU51" i="7" s="1"/>
  <c r="ASW51" i="7" s="1"/>
  <c r="ASY51" i="7" s="1"/>
  <c r="ATA51" i="7" s="1"/>
  <c r="ATC51" i="7" s="1"/>
  <c r="ATE51" i="7" s="1"/>
  <c r="ATG51" i="7" s="1"/>
  <c r="ATI51" i="7" s="1"/>
  <c r="ATK51" i="7" s="1"/>
  <c r="ATM51" i="7" s="1"/>
  <c r="ATO51" i="7" s="1"/>
  <c r="ATQ51" i="7" s="1"/>
  <c r="ATS51" i="7" s="1"/>
  <c r="ATU51" i="7" s="1"/>
  <c r="ATW51" i="7" s="1"/>
  <c r="ATY51" i="7" s="1"/>
  <c r="AUA51" i="7" s="1"/>
  <c r="AUC51" i="7" s="1"/>
  <c r="AUE51" i="7" s="1"/>
  <c r="AUG51" i="7" s="1"/>
  <c r="AUI51" i="7" s="1"/>
  <c r="AUK51" i="7" s="1"/>
  <c r="AUM51" i="7" s="1"/>
  <c r="AUO51" i="7" s="1"/>
  <c r="AUQ51" i="7" s="1"/>
  <c r="AUS51" i="7" s="1"/>
  <c r="AUU51" i="7" s="1"/>
  <c r="AUW51" i="7" s="1"/>
  <c r="AUY51" i="7" s="1"/>
  <c r="AVA51" i="7" s="1"/>
  <c r="AVC51" i="7" s="1"/>
  <c r="AVE51" i="7" s="1"/>
  <c r="AVG51" i="7" s="1"/>
  <c r="AVI51" i="7" s="1"/>
  <c r="AVK51" i="7" s="1"/>
  <c r="AVM51" i="7" s="1"/>
  <c r="AVO51" i="7" s="1"/>
  <c r="AVQ51" i="7" s="1"/>
  <c r="AVS51" i="7" s="1"/>
  <c r="AVU51" i="7" s="1"/>
  <c r="AVW51" i="7" s="1"/>
  <c r="AVY51" i="7" s="1"/>
  <c r="AWA51" i="7" s="1"/>
  <c r="AWC51" i="7" s="1"/>
  <c r="AWE51" i="7" s="1"/>
  <c r="AWG51" i="7" s="1"/>
  <c r="AWI51" i="7" s="1"/>
  <c r="AWK51" i="7" s="1"/>
  <c r="AWM51" i="7" s="1"/>
  <c r="AWO51" i="7" s="1"/>
  <c r="AWQ51" i="7" s="1"/>
  <c r="AWS51" i="7" s="1"/>
  <c r="AWU51" i="7" s="1"/>
  <c r="AWW51" i="7" s="1"/>
  <c r="AWY51" i="7" s="1"/>
  <c r="AXA51" i="7" s="1"/>
  <c r="AXC51" i="7" s="1"/>
  <c r="AXE51" i="7" s="1"/>
  <c r="AXG51" i="7" s="1"/>
  <c r="AXI51" i="7" s="1"/>
  <c r="AXK51" i="7" s="1"/>
  <c r="AXM51" i="7" s="1"/>
  <c r="AXO51" i="7" s="1"/>
  <c r="AXQ51" i="7" s="1"/>
  <c r="AXS51" i="7" s="1"/>
  <c r="AXU51" i="7" s="1"/>
  <c r="AXW51" i="7" s="1"/>
  <c r="AXY51" i="7" s="1"/>
  <c r="AYA51" i="7" s="1"/>
  <c r="AYC51" i="7" s="1"/>
  <c r="AYE51" i="7" s="1"/>
  <c r="AYG51" i="7" s="1"/>
  <c r="AYI51" i="7" s="1"/>
  <c r="AYK51" i="7" s="1"/>
  <c r="AYM51" i="7" s="1"/>
  <c r="AYO51" i="7" s="1"/>
  <c r="AYQ51" i="7" s="1"/>
  <c r="AYS51" i="7" s="1"/>
  <c r="AYU51" i="7" s="1"/>
  <c r="AYW51" i="7" s="1"/>
  <c r="AYY51" i="7" s="1"/>
  <c r="AZA51" i="7" s="1"/>
  <c r="AZC51" i="7" s="1"/>
  <c r="AZE51" i="7" s="1"/>
  <c r="AZG51" i="7" s="1"/>
  <c r="AZI51" i="7" s="1"/>
  <c r="AZK51" i="7" s="1"/>
  <c r="AZM51" i="7" s="1"/>
  <c r="AZO51" i="7" s="1"/>
  <c r="AZQ51" i="7" s="1"/>
  <c r="AZS51" i="7" s="1"/>
  <c r="AZU51" i="7" s="1"/>
  <c r="AZW51" i="7" s="1"/>
  <c r="AZY51" i="7" s="1"/>
  <c r="BAA51" i="7" s="1"/>
  <c r="BAC51" i="7" s="1"/>
  <c r="BAE51" i="7" s="1"/>
  <c r="BAG51" i="7" s="1"/>
  <c r="BAI51" i="7" s="1"/>
  <c r="BAK51" i="7" s="1"/>
  <c r="BAM51" i="7" s="1"/>
  <c r="BAO51" i="7" s="1"/>
  <c r="BAQ51" i="7" s="1"/>
  <c r="BAS51" i="7" s="1"/>
  <c r="BAU51" i="7" s="1"/>
  <c r="BAW51" i="7" s="1"/>
  <c r="BAY51" i="7" s="1"/>
  <c r="BBA51" i="7" s="1"/>
  <c r="BBC51" i="7" s="1"/>
  <c r="BBE51" i="7" s="1"/>
  <c r="BBG51" i="7" s="1"/>
  <c r="BBI51" i="7" s="1"/>
  <c r="BBK51" i="7" s="1"/>
  <c r="BBM51" i="7" s="1"/>
  <c r="BBO51" i="7" s="1"/>
  <c r="BBQ51" i="7" s="1"/>
  <c r="BBS51" i="7" s="1"/>
  <c r="BBU51" i="7" s="1"/>
  <c r="BBW51" i="7" s="1"/>
  <c r="BBY51" i="7" s="1"/>
  <c r="BCA51" i="7" s="1"/>
  <c r="BCC51" i="7" s="1"/>
  <c r="BCE51" i="7" s="1"/>
  <c r="BCG51" i="7" s="1"/>
  <c r="BCI51" i="7" s="1"/>
  <c r="BCK51" i="7" s="1"/>
  <c r="BCM51" i="7" s="1"/>
  <c r="BCO51" i="7" s="1"/>
  <c r="BCQ51" i="7" s="1"/>
  <c r="BCS51" i="7" s="1"/>
  <c r="BCU51" i="7" s="1"/>
  <c r="BCW51" i="7" s="1"/>
  <c r="BCY51" i="7" s="1"/>
  <c r="BDA51" i="7" s="1"/>
  <c r="BDC51" i="7" s="1"/>
  <c r="BDE51" i="7" s="1"/>
  <c r="BDG51" i="7" s="1"/>
  <c r="BDI51" i="7" s="1"/>
  <c r="BDK51" i="7" s="1"/>
  <c r="BDM51" i="7" s="1"/>
  <c r="BDO51" i="7" s="1"/>
  <c r="BDQ51" i="7" s="1"/>
  <c r="BDS51" i="7" s="1"/>
  <c r="BDU51" i="7" s="1"/>
  <c r="BDW51" i="7" s="1"/>
  <c r="BDY51" i="7" s="1"/>
  <c r="BEA51" i="7" s="1"/>
  <c r="BEC51" i="7" s="1"/>
  <c r="BEE51" i="7" s="1"/>
  <c r="BEG51" i="7" s="1"/>
  <c r="BEI51" i="7" s="1"/>
  <c r="BEK51" i="7" s="1"/>
  <c r="BEM51" i="7" s="1"/>
  <c r="BEO51" i="7" s="1"/>
  <c r="BEQ51" i="7" s="1"/>
  <c r="BES51" i="7" s="1"/>
  <c r="BEU51" i="7" s="1"/>
  <c r="BEW51" i="7" s="1"/>
  <c r="BEY51" i="7" s="1"/>
  <c r="BFA51" i="7" s="1"/>
  <c r="BFC51" i="7" s="1"/>
  <c r="BFE51" i="7" s="1"/>
  <c r="BFG51" i="7" s="1"/>
  <c r="BFI51" i="7" s="1"/>
  <c r="BFK51" i="7" s="1"/>
  <c r="BFM51" i="7" s="1"/>
  <c r="BFO51" i="7" s="1"/>
  <c r="BFQ51" i="7" s="1"/>
  <c r="BFS51" i="7" s="1"/>
  <c r="BFU51" i="7" s="1"/>
  <c r="BFW51" i="7" s="1"/>
  <c r="BFY51" i="7" s="1"/>
  <c r="BGA51" i="7" s="1"/>
  <c r="BGC51" i="7" s="1"/>
  <c r="BGE51" i="7" s="1"/>
  <c r="BGG51" i="7" s="1"/>
  <c r="BGI51" i="7" s="1"/>
  <c r="BGK51" i="7" s="1"/>
  <c r="BGM51" i="7" s="1"/>
  <c r="BGO51" i="7" s="1"/>
  <c r="BGQ51" i="7" s="1"/>
  <c r="BGS51" i="7" s="1"/>
  <c r="BGU51" i="7" s="1"/>
  <c r="BGW51" i="7" s="1"/>
  <c r="BGY51" i="7" s="1"/>
  <c r="BHA51" i="7" s="1"/>
  <c r="BHC51" i="7" s="1"/>
  <c r="BHE51" i="7" s="1"/>
  <c r="BHG51" i="7" s="1"/>
  <c r="BHI51" i="7" s="1"/>
  <c r="BHK51" i="7" s="1"/>
  <c r="BHM51" i="7" s="1"/>
  <c r="BHO51" i="7" s="1"/>
  <c r="BHQ51" i="7" s="1"/>
  <c r="BHS51" i="7" s="1"/>
  <c r="BHU51" i="7" s="1"/>
  <c r="BHW51" i="7" s="1"/>
  <c r="BHY51" i="7" s="1"/>
  <c r="BIA51" i="7" s="1"/>
  <c r="BIC51" i="7" s="1"/>
  <c r="BIE51" i="7" s="1"/>
  <c r="BIG51" i="7" s="1"/>
  <c r="BII51" i="7" s="1"/>
  <c r="BIK51" i="7" s="1"/>
  <c r="BIM51" i="7" s="1"/>
  <c r="BIO51" i="7" s="1"/>
  <c r="BIQ51" i="7" s="1"/>
  <c r="BIS51" i="7" s="1"/>
  <c r="BIU51" i="7" s="1"/>
  <c r="BIW51" i="7" s="1"/>
  <c r="BIY51" i="7" s="1"/>
  <c r="BJA51" i="7" s="1"/>
  <c r="BJC51" i="7" s="1"/>
  <c r="BJE51" i="7" s="1"/>
  <c r="BJG51" i="7" s="1"/>
  <c r="BJI51" i="7" s="1"/>
  <c r="BJK51" i="7" s="1"/>
  <c r="BJM51" i="7" s="1"/>
  <c r="BJO51" i="7" s="1"/>
  <c r="BJQ51" i="7" s="1"/>
  <c r="BJS51" i="7" s="1"/>
  <c r="BJU51" i="7" s="1"/>
  <c r="BJW51" i="7" s="1"/>
  <c r="BJY51" i="7" s="1"/>
  <c r="BKA51" i="7" s="1"/>
  <c r="BKC51" i="7" s="1"/>
  <c r="BKE51" i="7" s="1"/>
  <c r="BKG51" i="7" s="1"/>
  <c r="BKI51" i="7" s="1"/>
  <c r="BKK51" i="7" s="1"/>
  <c r="BKM51" i="7" s="1"/>
  <c r="BKO51" i="7" s="1"/>
  <c r="BKQ51" i="7" s="1"/>
  <c r="BKS51" i="7" s="1"/>
  <c r="BKU51" i="7" s="1"/>
  <c r="BKW51" i="7" s="1"/>
  <c r="BKY51" i="7" s="1"/>
  <c r="BLA51" i="7" s="1"/>
  <c r="BLC51" i="7" s="1"/>
  <c r="BLE51" i="7" s="1"/>
  <c r="BLG51" i="7" s="1"/>
  <c r="BLI51" i="7" s="1"/>
  <c r="BLK51" i="7" s="1"/>
  <c r="BLM51" i="7" s="1"/>
  <c r="BLO51" i="7" s="1"/>
  <c r="BLQ51" i="7" s="1"/>
  <c r="BLS51" i="7" s="1"/>
  <c r="BLU51" i="7" s="1"/>
  <c r="BLW51" i="7" s="1"/>
  <c r="BLY51" i="7" s="1"/>
  <c r="BMA51" i="7" s="1"/>
  <c r="BMC51" i="7" s="1"/>
  <c r="BME51" i="7" s="1"/>
  <c r="BMG51" i="7" s="1"/>
  <c r="BMI51" i="7" s="1"/>
  <c r="BMK51" i="7" s="1"/>
  <c r="BMM51" i="7" s="1"/>
  <c r="BMO51" i="7" s="1"/>
  <c r="BMQ51" i="7" s="1"/>
  <c r="BMS51" i="7" s="1"/>
  <c r="BMU51" i="7" s="1"/>
  <c r="BMW51" i="7" s="1"/>
  <c r="BMY51" i="7" s="1"/>
  <c r="BNA51" i="7" s="1"/>
  <c r="BNC51" i="7" s="1"/>
  <c r="BNE51" i="7" s="1"/>
  <c r="BNG51" i="7" s="1"/>
  <c r="BNI51" i="7" s="1"/>
  <c r="BNK51" i="7" s="1"/>
  <c r="BNM51" i="7" s="1"/>
  <c r="BNO51" i="7" s="1"/>
  <c r="BNQ51" i="7" s="1"/>
  <c r="BNS51" i="7" s="1"/>
  <c r="BNU51" i="7" s="1"/>
  <c r="BNW51" i="7" s="1"/>
  <c r="BNY51" i="7" s="1"/>
  <c r="BOA51" i="7" s="1"/>
  <c r="BOC51" i="7" s="1"/>
  <c r="BOE51" i="7" s="1"/>
  <c r="BOG51" i="7" s="1"/>
  <c r="BOI51" i="7" s="1"/>
  <c r="BOK51" i="7" s="1"/>
  <c r="BOM51" i="7" s="1"/>
  <c r="BOO51" i="7" s="1"/>
  <c r="BOQ51" i="7" s="1"/>
  <c r="BOS51" i="7" s="1"/>
  <c r="BOU51" i="7" s="1"/>
  <c r="BOW51" i="7" s="1"/>
  <c r="BOY51" i="7" s="1"/>
  <c r="BPA51" i="7" s="1"/>
  <c r="BPC51" i="7" s="1"/>
  <c r="BPE51" i="7" s="1"/>
  <c r="BPG51" i="7" s="1"/>
  <c r="BPI51" i="7" s="1"/>
  <c r="BPK51" i="7" s="1"/>
  <c r="BPM51" i="7" s="1"/>
  <c r="BPO51" i="7" s="1"/>
  <c r="BPQ51" i="7" s="1"/>
  <c r="BPS51" i="7" s="1"/>
  <c r="BPU51" i="7" s="1"/>
  <c r="BPW51" i="7" s="1"/>
  <c r="BPY51" i="7" s="1"/>
  <c r="BQA51" i="7" s="1"/>
  <c r="BQC51" i="7" s="1"/>
  <c r="BQE51" i="7" s="1"/>
  <c r="BQG51" i="7" s="1"/>
  <c r="BQI51" i="7" s="1"/>
  <c r="BQK51" i="7" s="1"/>
  <c r="BQM51" i="7" s="1"/>
  <c r="BQO51" i="7" s="1"/>
  <c r="BQQ51" i="7" s="1"/>
  <c r="BQS51" i="7" s="1"/>
  <c r="BQU51" i="7" s="1"/>
  <c r="BQW51" i="7" s="1"/>
  <c r="BQY51" i="7" s="1"/>
  <c r="BRA51" i="7" s="1"/>
  <c r="BRC51" i="7" s="1"/>
  <c r="BRE51" i="7" s="1"/>
  <c r="BRG51" i="7" s="1"/>
  <c r="BRI51" i="7" s="1"/>
  <c r="BRK51" i="7" s="1"/>
  <c r="BRM51" i="7" s="1"/>
  <c r="BRO51" i="7" s="1"/>
  <c r="BRQ51" i="7" s="1"/>
  <c r="BRS51" i="7" s="1"/>
  <c r="BRU51" i="7" s="1"/>
  <c r="BRW51" i="7" s="1"/>
  <c r="BRY51" i="7" s="1"/>
  <c r="BSA51" i="7" s="1"/>
  <c r="BSC51" i="7" s="1"/>
  <c r="BSE51" i="7" s="1"/>
  <c r="BSG51" i="7" s="1"/>
  <c r="BSI51" i="7" s="1"/>
  <c r="BSK51" i="7" s="1"/>
  <c r="BSM51" i="7" s="1"/>
  <c r="BSO51" i="7" s="1"/>
  <c r="BSQ51" i="7" s="1"/>
  <c r="BSS51" i="7" s="1"/>
  <c r="BSU51" i="7" s="1"/>
  <c r="BSW51" i="7" s="1"/>
  <c r="BSY51" i="7" s="1"/>
  <c r="BTA51" i="7" s="1"/>
  <c r="BTC51" i="7" s="1"/>
  <c r="BTE51" i="7" s="1"/>
  <c r="BTG51" i="7" s="1"/>
  <c r="BTI51" i="7" s="1"/>
  <c r="BTK51" i="7" s="1"/>
  <c r="BTM51" i="7" s="1"/>
  <c r="BTO51" i="7" s="1"/>
  <c r="BTQ51" i="7" s="1"/>
  <c r="BTS51" i="7" s="1"/>
  <c r="BTU51" i="7" s="1"/>
  <c r="BTW51" i="7" s="1"/>
  <c r="BTY51" i="7" s="1"/>
  <c r="BUA51" i="7" s="1"/>
  <c r="BUC51" i="7" s="1"/>
  <c r="BUE51" i="7" s="1"/>
  <c r="BUG51" i="7" s="1"/>
  <c r="BUI51" i="7" s="1"/>
  <c r="BUK51" i="7" s="1"/>
  <c r="BUM51" i="7" s="1"/>
  <c r="BUO51" i="7" s="1"/>
  <c r="BUQ51" i="7" s="1"/>
  <c r="BUS51" i="7" s="1"/>
  <c r="BUU51" i="7" s="1"/>
  <c r="BUW51" i="7" s="1"/>
  <c r="BUY51" i="7" s="1"/>
  <c r="BVA51" i="7" s="1"/>
  <c r="BVC51" i="7" s="1"/>
  <c r="BVE51" i="7" s="1"/>
  <c r="BVG51" i="7" s="1"/>
  <c r="BVI51" i="7" s="1"/>
  <c r="BVK51" i="7" s="1"/>
  <c r="BVM51" i="7" s="1"/>
  <c r="BVO51" i="7" s="1"/>
  <c r="BVQ51" i="7" s="1"/>
  <c r="BVS51" i="7" s="1"/>
  <c r="BVU51" i="7" s="1"/>
  <c r="BVW51" i="7" s="1"/>
  <c r="BVY51" i="7" s="1"/>
  <c r="BWA51" i="7" s="1"/>
  <c r="BWC51" i="7" s="1"/>
  <c r="BWE51" i="7" s="1"/>
  <c r="BWG51" i="7" s="1"/>
  <c r="BWI51" i="7" s="1"/>
  <c r="BWK51" i="7" s="1"/>
  <c r="BWM51" i="7" s="1"/>
  <c r="BWO51" i="7" s="1"/>
  <c r="BWQ51" i="7" s="1"/>
  <c r="BWS51" i="7" s="1"/>
  <c r="BWU51" i="7" s="1"/>
  <c r="BWW51" i="7" s="1"/>
  <c r="BWY51" i="7" s="1"/>
  <c r="BXA51" i="7" s="1"/>
  <c r="BXC51" i="7" s="1"/>
  <c r="BXE51" i="7" s="1"/>
  <c r="BXG51" i="7" s="1"/>
  <c r="BXI51" i="7" s="1"/>
  <c r="BXK51" i="7" s="1"/>
  <c r="BXM51" i="7" s="1"/>
  <c r="BXO51" i="7" s="1"/>
  <c r="BXQ51" i="7" s="1"/>
  <c r="BXS51" i="7" s="1"/>
  <c r="BXU51" i="7" s="1"/>
  <c r="BXW51" i="7" s="1"/>
  <c r="BXY51" i="7" s="1"/>
  <c r="BYA51" i="7" s="1"/>
  <c r="BYC51" i="7" s="1"/>
  <c r="BYE51" i="7" s="1"/>
  <c r="BYG51" i="7" s="1"/>
  <c r="BYI51" i="7" s="1"/>
  <c r="BYK51" i="7" s="1"/>
  <c r="BYM51" i="7" s="1"/>
  <c r="BYO51" i="7" s="1"/>
  <c r="BYQ51" i="7" s="1"/>
  <c r="BYS51" i="7" s="1"/>
  <c r="BYU51" i="7" s="1"/>
  <c r="BYW51" i="7" s="1"/>
  <c r="BYY51" i="7" s="1"/>
  <c r="BZA51" i="7" s="1"/>
  <c r="BZC51" i="7" s="1"/>
  <c r="BZE51" i="7" s="1"/>
  <c r="BZG51" i="7" s="1"/>
  <c r="BZI51" i="7" s="1"/>
  <c r="BZK51" i="7" s="1"/>
  <c r="BZM51" i="7" s="1"/>
  <c r="BZO51" i="7" s="1"/>
  <c r="BZQ51" i="7" s="1"/>
  <c r="BZS51" i="7" s="1"/>
  <c r="BZU51" i="7" s="1"/>
  <c r="BZW51" i="7" s="1"/>
  <c r="BZY51" i="7" s="1"/>
  <c r="CAA51" i="7" s="1"/>
  <c r="CAC51" i="7" s="1"/>
  <c r="CAE51" i="7" s="1"/>
  <c r="CAG51" i="7" s="1"/>
  <c r="CAI51" i="7" s="1"/>
  <c r="CAK51" i="7" s="1"/>
  <c r="CAM51" i="7" s="1"/>
  <c r="CAO51" i="7" s="1"/>
  <c r="CAQ51" i="7" s="1"/>
  <c r="CAS51" i="7" s="1"/>
  <c r="CAU51" i="7" s="1"/>
  <c r="CAW51" i="7" s="1"/>
  <c r="CAY51" i="7" s="1"/>
  <c r="CBA51" i="7" s="1"/>
  <c r="CBC51" i="7" s="1"/>
  <c r="CBE51" i="7" s="1"/>
  <c r="CBG51" i="7" s="1"/>
  <c r="CBI51" i="7" s="1"/>
  <c r="CBK51" i="7" s="1"/>
  <c r="CBM51" i="7" s="1"/>
  <c r="CBO51" i="7" s="1"/>
  <c r="CBQ51" i="7" s="1"/>
  <c r="CBS51" i="7" s="1"/>
  <c r="CBU51" i="7" s="1"/>
  <c r="CBW51" i="7" s="1"/>
  <c r="CBY51" i="7" s="1"/>
  <c r="CCA51" i="7" s="1"/>
  <c r="CCC51" i="7" s="1"/>
  <c r="CCE51" i="7" s="1"/>
  <c r="CCG51" i="7" s="1"/>
  <c r="CCI51" i="7" s="1"/>
  <c r="CCK51" i="7" s="1"/>
  <c r="CCM51" i="7" s="1"/>
  <c r="CCO51" i="7" s="1"/>
  <c r="CCQ51" i="7" s="1"/>
  <c r="CCS51" i="7" s="1"/>
  <c r="CCU51" i="7" s="1"/>
  <c r="CCW51" i="7" s="1"/>
  <c r="CCY51" i="7" s="1"/>
  <c r="CDA51" i="7" s="1"/>
  <c r="CDC51" i="7" s="1"/>
  <c r="CDE51" i="7" s="1"/>
  <c r="CDG51" i="7" s="1"/>
  <c r="CDI51" i="7" s="1"/>
  <c r="CDK51" i="7" s="1"/>
  <c r="CDM51" i="7" s="1"/>
  <c r="CDO51" i="7" s="1"/>
  <c r="CDQ51" i="7" s="1"/>
  <c r="CDS51" i="7" s="1"/>
  <c r="CDU51" i="7" s="1"/>
  <c r="CDW51" i="7" s="1"/>
  <c r="CDY51" i="7" s="1"/>
  <c r="CEA51" i="7" s="1"/>
  <c r="CEC51" i="7" s="1"/>
  <c r="CEE51" i="7" s="1"/>
  <c r="CEG51" i="7" s="1"/>
  <c r="CEI51" i="7" s="1"/>
  <c r="CEK51" i="7" s="1"/>
  <c r="CEM51" i="7" s="1"/>
  <c r="CEO51" i="7" s="1"/>
  <c r="CEQ51" i="7" s="1"/>
  <c r="CES51" i="7" s="1"/>
  <c r="CEU51" i="7" s="1"/>
  <c r="CEW51" i="7" s="1"/>
  <c r="CEY51" i="7" s="1"/>
  <c r="CFA51" i="7" s="1"/>
  <c r="CFC51" i="7" s="1"/>
  <c r="CFE51" i="7" s="1"/>
  <c r="CFG51" i="7" s="1"/>
  <c r="CFI51" i="7" s="1"/>
  <c r="CFK51" i="7" s="1"/>
  <c r="CFM51" i="7" s="1"/>
  <c r="CFO51" i="7" s="1"/>
  <c r="CFQ51" i="7" s="1"/>
  <c r="CFS51" i="7" s="1"/>
  <c r="CFU51" i="7" s="1"/>
  <c r="CFW51" i="7" s="1"/>
  <c r="CFY51" i="7" s="1"/>
  <c r="CGA51" i="7" s="1"/>
  <c r="CGC51" i="7" s="1"/>
  <c r="CGE51" i="7" s="1"/>
  <c r="CGG51" i="7" s="1"/>
  <c r="CGI51" i="7" s="1"/>
  <c r="CGK51" i="7" s="1"/>
  <c r="CGM51" i="7" s="1"/>
  <c r="CGO51" i="7" s="1"/>
  <c r="CGQ51" i="7" s="1"/>
  <c r="CGS51" i="7" s="1"/>
  <c r="CGU51" i="7" s="1"/>
  <c r="CGW51" i="7" s="1"/>
  <c r="CGY51" i="7" s="1"/>
  <c r="CHA51" i="7" s="1"/>
  <c r="CHC51" i="7" s="1"/>
  <c r="CHE51" i="7" s="1"/>
  <c r="CHG51" i="7" s="1"/>
  <c r="CHI51" i="7" s="1"/>
  <c r="CHK51" i="7" s="1"/>
  <c r="CHM51" i="7" s="1"/>
  <c r="CHO51" i="7" s="1"/>
  <c r="CHQ51" i="7" s="1"/>
  <c r="CHS51" i="7" s="1"/>
  <c r="CHU51" i="7" s="1"/>
  <c r="CHW51" i="7" s="1"/>
  <c r="CHY51" i="7" s="1"/>
  <c r="CIA51" i="7" s="1"/>
  <c r="CIC51" i="7" s="1"/>
  <c r="CIE51" i="7" s="1"/>
  <c r="CIG51" i="7" s="1"/>
  <c r="CII51" i="7" s="1"/>
  <c r="CIK51" i="7" s="1"/>
  <c r="CIM51" i="7" s="1"/>
  <c r="CIO51" i="7" s="1"/>
  <c r="CIQ51" i="7" s="1"/>
  <c r="CIS51" i="7" s="1"/>
  <c r="CIU51" i="7" s="1"/>
  <c r="CIW51" i="7" s="1"/>
  <c r="CIY51" i="7" s="1"/>
  <c r="CJA51" i="7" s="1"/>
  <c r="CJC51" i="7" s="1"/>
  <c r="CJE51" i="7" s="1"/>
  <c r="CJG51" i="7" s="1"/>
  <c r="CJI51" i="7" s="1"/>
  <c r="CJK51" i="7" s="1"/>
  <c r="CJM51" i="7" s="1"/>
  <c r="CJO51" i="7" s="1"/>
  <c r="CJQ51" i="7" s="1"/>
  <c r="CJS51" i="7" s="1"/>
  <c r="CJU51" i="7" s="1"/>
  <c r="CJW51" i="7" s="1"/>
  <c r="CJY51" i="7" s="1"/>
  <c r="CKA51" i="7" s="1"/>
  <c r="CKC51" i="7" s="1"/>
  <c r="CKE51" i="7" s="1"/>
  <c r="CKG51" i="7" s="1"/>
  <c r="CKI51" i="7" s="1"/>
  <c r="CKK51" i="7" s="1"/>
  <c r="CKM51" i="7" s="1"/>
  <c r="CKO51" i="7" s="1"/>
  <c r="CKQ51" i="7" s="1"/>
  <c r="CKS51" i="7" s="1"/>
  <c r="CKU51" i="7" s="1"/>
  <c r="CKW51" i="7" s="1"/>
  <c r="CKY51" i="7" s="1"/>
  <c r="CLA51" i="7" s="1"/>
  <c r="CLC51" i="7" s="1"/>
  <c r="CLE51" i="7" s="1"/>
  <c r="CLG51" i="7" s="1"/>
  <c r="CLI51" i="7" s="1"/>
  <c r="CLK51" i="7" s="1"/>
  <c r="CLM51" i="7" s="1"/>
  <c r="CLO51" i="7" s="1"/>
  <c r="CLQ51" i="7" s="1"/>
  <c r="CLS51" i="7" s="1"/>
  <c r="CLU51" i="7" s="1"/>
  <c r="CLW51" i="7" s="1"/>
  <c r="CLY51" i="7" s="1"/>
  <c r="CMA51" i="7" s="1"/>
  <c r="CMC51" i="7" s="1"/>
  <c r="CME51" i="7" s="1"/>
  <c r="CMG51" i="7" s="1"/>
  <c r="CMI51" i="7" s="1"/>
  <c r="CMK51" i="7" s="1"/>
  <c r="CMM51" i="7" s="1"/>
  <c r="CMO51" i="7" s="1"/>
  <c r="CMQ51" i="7" s="1"/>
  <c r="CMS51" i="7" s="1"/>
  <c r="CMU51" i="7" s="1"/>
  <c r="CMW51" i="7" s="1"/>
  <c r="CMY51" i="7" s="1"/>
  <c r="CNA51" i="7" s="1"/>
  <c r="CNC51" i="7" s="1"/>
  <c r="CNE51" i="7" s="1"/>
  <c r="CNG51" i="7" s="1"/>
  <c r="CNI51" i="7" s="1"/>
  <c r="CNK51" i="7" s="1"/>
  <c r="CNM51" i="7" s="1"/>
  <c r="CNO51" i="7" s="1"/>
  <c r="CNQ51" i="7" s="1"/>
  <c r="CNS51" i="7" s="1"/>
  <c r="CNU51" i="7" s="1"/>
  <c r="CNW51" i="7" s="1"/>
  <c r="CNY51" i="7" s="1"/>
  <c r="COA51" i="7" s="1"/>
  <c r="COC51" i="7" s="1"/>
  <c r="COE51" i="7" s="1"/>
  <c r="COG51" i="7" s="1"/>
  <c r="COI51" i="7" s="1"/>
  <c r="COK51" i="7" s="1"/>
  <c r="COM51" i="7" s="1"/>
  <c r="COO51" i="7" s="1"/>
  <c r="COQ51" i="7" s="1"/>
  <c r="COS51" i="7" s="1"/>
  <c r="COU51" i="7" s="1"/>
  <c r="COW51" i="7" s="1"/>
  <c r="COY51" i="7" s="1"/>
  <c r="CPA51" i="7" s="1"/>
  <c r="CPC51" i="7" s="1"/>
  <c r="CPE51" i="7" s="1"/>
  <c r="CPG51" i="7" s="1"/>
  <c r="CPI51" i="7" s="1"/>
  <c r="CPK51" i="7" s="1"/>
  <c r="CPM51" i="7" s="1"/>
  <c r="CPO51" i="7" s="1"/>
  <c r="CPQ51" i="7" s="1"/>
  <c r="CPS51" i="7" s="1"/>
  <c r="CPU51" i="7" s="1"/>
  <c r="CPW51" i="7" s="1"/>
  <c r="CPY51" i="7" s="1"/>
  <c r="CQA51" i="7" s="1"/>
  <c r="CQC51" i="7" s="1"/>
  <c r="CQE51" i="7" s="1"/>
  <c r="CQG51" i="7" s="1"/>
  <c r="CQI51" i="7" s="1"/>
  <c r="CQK51" i="7" s="1"/>
  <c r="CQM51" i="7" s="1"/>
  <c r="CQO51" i="7" s="1"/>
  <c r="CQQ51" i="7" s="1"/>
  <c r="CQS51" i="7" s="1"/>
  <c r="CQU51" i="7" s="1"/>
  <c r="CQW51" i="7" s="1"/>
  <c r="CQY51" i="7" s="1"/>
  <c r="CRA51" i="7" s="1"/>
  <c r="CRC51" i="7" s="1"/>
  <c r="CRE51" i="7" s="1"/>
  <c r="CRG51" i="7" s="1"/>
  <c r="CRI51" i="7" s="1"/>
  <c r="CRK51" i="7" s="1"/>
  <c r="CRM51" i="7" s="1"/>
  <c r="CRO51" i="7" s="1"/>
  <c r="CRQ51" i="7" s="1"/>
  <c r="CRS51" i="7" s="1"/>
  <c r="CRU51" i="7" s="1"/>
  <c r="CRW51" i="7" s="1"/>
  <c r="CRY51" i="7" s="1"/>
  <c r="CSA51" i="7" s="1"/>
  <c r="CSC51" i="7" s="1"/>
  <c r="CSE51" i="7" s="1"/>
  <c r="CSG51" i="7" s="1"/>
  <c r="CSI51" i="7" s="1"/>
  <c r="CSK51" i="7" s="1"/>
  <c r="CSM51" i="7" s="1"/>
  <c r="CSO51" i="7" s="1"/>
  <c r="CSQ51" i="7" s="1"/>
  <c r="CSS51" i="7" s="1"/>
  <c r="CSU51" i="7" s="1"/>
  <c r="CSW51" i="7" s="1"/>
  <c r="CSY51" i="7" s="1"/>
  <c r="CTA51" i="7" s="1"/>
  <c r="CTC51" i="7" s="1"/>
  <c r="CTE51" i="7" s="1"/>
  <c r="CTG51" i="7" s="1"/>
  <c r="CTI51" i="7" s="1"/>
  <c r="CTK51" i="7" s="1"/>
  <c r="CTM51" i="7" s="1"/>
  <c r="CTO51" i="7" s="1"/>
  <c r="CTQ51" i="7" s="1"/>
  <c r="CTS51" i="7" s="1"/>
  <c r="CTU51" i="7" s="1"/>
  <c r="CTW51" i="7" s="1"/>
  <c r="CTY51" i="7" s="1"/>
  <c r="CUA51" i="7" s="1"/>
  <c r="CUC51" i="7" s="1"/>
  <c r="CUE51" i="7" s="1"/>
  <c r="CUG51" i="7" s="1"/>
  <c r="CUI51" i="7" s="1"/>
  <c r="CUK51" i="7" s="1"/>
  <c r="CUM51" i="7" s="1"/>
  <c r="CUO51" i="7" s="1"/>
  <c r="CUQ51" i="7" s="1"/>
  <c r="CUS51" i="7" s="1"/>
  <c r="CUU51" i="7" s="1"/>
  <c r="CUW51" i="7" s="1"/>
  <c r="CUY51" i="7" s="1"/>
  <c r="CVA51" i="7" s="1"/>
  <c r="CVC51" i="7" s="1"/>
  <c r="CVE51" i="7" s="1"/>
  <c r="CVG51" i="7" s="1"/>
  <c r="CVI51" i="7" s="1"/>
  <c r="CVK51" i="7" s="1"/>
  <c r="CVM51" i="7" s="1"/>
  <c r="CVO51" i="7" s="1"/>
  <c r="CVQ51" i="7" s="1"/>
  <c r="CVS51" i="7" s="1"/>
  <c r="CVU51" i="7" s="1"/>
  <c r="CVW51" i="7" s="1"/>
  <c r="CVY51" i="7" s="1"/>
  <c r="CWA51" i="7" s="1"/>
  <c r="CWC51" i="7" s="1"/>
  <c r="CWE51" i="7" s="1"/>
  <c r="CWG51" i="7" s="1"/>
  <c r="CWI51" i="7" s="1"/>
  <c r="CWK51" i="7" s="1"/>
  <c r="CWM51" i="7" s="1"/>
  <c r="CWO51" i="7" s="1"/>
  <c r="CWQ51" i="7" s="1"/>
  <c r="CWS51" i="7" s="1"/>
  <c r="CWU51" i="7" s="1"/>
  <c r="CWW51" i="7" s="1"/>
  <c r="CWY51" i="7" s="1"/>
  <c r="CXA51" i="7" s="1"/>
  <c r="CXC51" i="7" s="1"/>
  <c r="CXE51" i="7" s="1"/>
  <c r="CXG51" i="7" s="1"/>
  <c r="CXI51" i="7" s="1"/>
  <c r="CXK51" i="7" s="1"/>
  <c r="CXM51" i="7" s="1"/>
  <c r="CXO51" i="7" s="1"/>
  <c r="CXQ51" i="7" s="1"/>
  <c r="CXS51" i="7" s="1"/>
  <c r="CXU51" i="7" s="1"/>
  <c r="CXW51" i="7" s="1"/>
  <c r="CXY51" i="7" s="1"/>
  <c r="CYA51" i="7" s="1"/>
  <c r="CYC51" i="7" s="1"/>
  <c r="CYE51" i="7" s="1"/>
  <c r="CYG51" i="7" s="1"/>
  <c r="CYI51" i="7" s="1"/>
  <c r="CYK51" i="7" s="1"/>
  <c r="CYM51" i="7" s="1"/>
  <c r="CYO51" i="7" s="1"/>
  <c r="CYQ51" i="7" s="1"/>
  <c r="CYS51" i="7" s="1"/>
  <c r="CYU51" i="7" s="1"/>
  <c r="CYW51" i="7" s="1"/>
  <c r="CYY51" i="7" s="1"/>
  <c r="CZA51" i="7" s="1"/>
  <c r="CZC51" i="7" s="1"/>
  <c r="CZE51" i="7" s="1"/>
  <c r="CZG51" i="7" s="1"/>
  <c r="CZI51" i="7" s="1"/>
  <c r="CZK51" i="7" s="1"/>
  <c r="CZM51" i="7" s="1"/>
  <c r="CZO51" i="7" s="1"/>
  <c r="CZQ51" i="7" s="1"/>
  <c r="CZS51" i="7" s="1"/>
  <c r="CZU51" i="7" s="1"/>
  <c r="CZW51" i="7" s="1"/>
  <c r="CZY51" i="7" s="1"/>
  <c r="DAA51" i="7" s="1"/>
  <c r="DAC51" i="7" s="1"/>
  <c r="DAE51" i="7" s="1"/>
  <c r="DAG51" i="7" s="1"/>
  <c r="DAI51" i="7" s="1"/>
  <c r="DAK51" i="7" s="1"/>
  <c r="DAM51" i="7" s="1"/>
  <c r="DAO51" i="7" s="1"/>
  <c r="DAQ51" i="7" s="1"/>
  <c r="DAS51" i="7" s="1"/>
  <c r="DAU51" i="7" s="1"/>
  <c r="DAW51" i="7" s="1"/>
  <c r="DAY51" i="7" s="1"/>
  <c r="DBA51" i="7" s="1"/>
  <c r="DBC51" i="7" s="1"/>
  <c r="DBE51" i="7" s="1"/>
  <c r="DBG51" i="7" s="1"/>
  <c r="DBI51" i="7" s="1"/>
  <c r="DBK51" i="7" s="1"/>
  <c r="DBM51" i="7" s="1"/>
  <c r="DBO51" i="7" s="1"/>
  <c r="DBQ51" i="7" s="1"/>
  <c r="DBS51" i="7" s="1"/>
  <c r="DBU51" i="7" s="1"/>
  <c r="DBW51" i="7" s="1"/>
  <c r="DBY51" i="7" s="1"/>
  <c r="DCA51" i="7" s="1"/>
  <c r="DCC51" i="7" s="1"/>
  <c r="DCE51" i="7" s="1"/>
  <c r="DCG51" i="7" s="1"/>
  <c r="DCI51" i="7" s="1"/>
  <c r="DCK51" i="7" s="1"/>
  <c r="DCM51" i="7" s="1"/>
  <c r="DCO51" i="7" s="1"/>
  <c r="DCQ51" i="7" s="1"/>
  <c r="DCS51" i="7" s="1"/>
  <c r="DCU51" i="7" s="1"/>
  <c r="DCW51" i="7" s="1"/>
  <c r="DCY51" i="7" s="1"/>
  <c r="DDA51" i="7" s="1"/>
  <c r="DDC51" i="7" s="1"/>
  <c r="DDE51" i="7" s="1"/>
  <c r="DDG51" i="7" s="1"/>
  <c r="DDI51" i="7" s="1"/>
  <c r="DDK51" i="7" s="1"/>
  <c r="DDM51" i="7" s="1"/>
  <c r="DDO51" i="7" s="1"/>
  <c r="DDQ51" i="7" s="1"/>
  <c r="DDS51" i="7" s="1"/>
  <c r="DDU51" i="7" s="1"/>
  <c r="DDW51" i="7" s="1"/>
  <c r="DDY51" i="7" s="1"/>
  <c r="DEA51" i="7" s="1"/>
  <c r="DEC51" i="7" s="1"/>
  <c r="DEE51" i="7" s="1"/>
  <c r="DEG51" i="7" s="1"/>
  <c r="DEI51" i="7" s="1"/>
  <c r="DEK51" i="7" s="1"/>
  <c r="DEM51" i="7" s="1"/>
  <c r="DEO51" i="7" s="1"/>
  <c r="DEQ51" i="7" s="1"/>
  <c r="DES51" i="7" s="1"/>
  <c r="DEU51" i="7" s="1"/>
  <c r="DEW51" i="7" s="1"/>
  <c r="DEY51" i="7" s="1"/>
  <c r="DFA51" i="7" s="1"/>
  <c r="DFC51" i="7" s="1"/>
  <c r="DFE51" i="7" s="1"/>
  <c r="DFG51" i="7" s="1"/>
  <c r="DFI51" i="7" s="1"/>
  <c r="DFK51" i="7" s="1"/>
  <c r="DFM51" i="7" s="1"/>
  <c r="DFO51" i="7" s="1"/>
  <c r="DFQ51" i="7" s="1"/>
  <c r="DFS51" i="7" s="1"/>
  <c r="DFU51" i="7" s="1"/>
  <c r="DFW51" i="7" s="1"/>
  <c r="DFY51" i="7" s="1"/>
  <c r="DGA51" i="7" s="1"/>
  <c r="DGC51" i="7" s="1"/>
  <c r="DGE51" i="7" s="1"/>
  <c r="DGG51" i="7" s="1"/>
  <c r="DGI51" i="7" s="1"/>
  <c r="DGK51" i="7" s="1"/>
  <c r="DGM51" i="7" s="1"/>
  <c r="DGO51" i="7" s="1"/>
  <c r="DGQ51" i="7" s="1"/>
  <c r="DGS51" i="7" s="1"/>
  <c r="DGU51" i="7" s="1"/>
  <c r="DGW51" i="7" s="1"/>
  <c r="DGY51" i="7" s="1"/>
  <c r="DHA51" i="7" s="1"/>
  <c r="DHC51" i="7" s="1"/>
  <c r="DHE51" i="7" s="1"/>
  <c r="DHG51" i="7" s="1"/>
  <c r="DHI51" i="7" s="1"/>
  <c r="DHK51" i="7" s="1"/>
  <c r="DHM51" i="7" s="1"/>
  <c r="DHO51" i="7" s="1"/>
  <c r="DHQ51" i="7" s="1"/>
  <c r="DHS51" i="7" s="1"/>
  <c r="DHU51" i="7" s="1"/>
  <c r="DHW51" i="7" s="1"/>
  <c r="DHY51" i="7" s="1"/>
  <c r="DIA51" i="7" s="1"/>
  <c r="DIC51" i="7" s="1"/>
  <c r="DIE51" i="7" s="1"/>
  <c r="DIG51" i="7" s="1"/>
  <c r="DII51" i="7" s="1"/>
  <c r="DIK51" i="7" s="1"/>
  <c r="DIM51" i="7" s="1"/>
  <c r="DIO51" i="7" s="1"/>
  <c r="DIQ51" i="7" s="1"/>
  <c r="DIS51" i="7" s="1"/>
  <c r="DIU51" i="7" s="1"/>
  <c r="DIW51" i="7" s="1"/>
  <c r="DIY51" i="7" s="1"/>
  <c r="DJA51" i="7" s="1"/>
  <c r="DJC51" i="7" s="1"/>
  <c r="DJE51" i="7" s="1"/>
  <c r="DJG51" i="7" s="1"/>
  <c r="DJI51" i="7" s="1"/>
  <c r="DJK51" i="7" s="1"/>
  <c r="DJM51" i="7" s="1"/>
  <c r="DJO51" i="7" s="1"/>
  <c r="DJQ51" i="7" s="1"/>
  <c r="DJS51" i="7" s="1"/>
  <c r="DJU51" i="7" s="1"/>
  <c r="DJW51" i="7" s="1"/>
  <c r="DJY51" i="7" s="1"/>
  <c r="DKA51" i="7" s="1"/>
  <c r="DKC51" i="7" s="1"/>
  <c r="DKE51" i="7" s="1"/>
  <c r="DKG51" i="7" s="1"/>
  <c r="DKI51" i="7" s="1"/>
  <c r="DKK51" i="7" s="1"/>
  <c r="DKM51" i="7" s="1"/>
  <c r="DKO51" i="7" s="1"/>
  <c r="DKQ51" i="7" s="1"/>
  <c r="DKS51" i="7" s="1"/>
  <c r="DKU51" i="7" s="1"/>
  <c r="DKW51" i="7" s="1"/>
  <c r="DKY51" i="7" s="1"/>
  <c r="DLA51" i="7" s="1"/>
  <c r="DLC51" i="7" s="1"/>
  <c r="DLE51" i="7" s="1"/>
  <c r="DLG51" i="7" s="1"/>
  <c r="DLI51" i="7" s="1"/>
  <c r="DLK51" i="7" s="1"/>
  <c r="DLM51" i="7" s="1"/>
  <c r="DLO51" i="7" s="1"/>
  <c r="DLQ51" i="7" s="1"/>
  <c r="DLS51" i="7" s="1"/>
  <c r="DLU51" i="7" s="1"/>
  <c r="DLW51" i="7" s="1"/>
  <c r="DLY51" i="7" s="1"/>
  <c r="DMA51" i="7" s="1"/>
  <c r="DMC51" i="7" s="1"/>
  <c r="DME51" i="7" s="1"/>
  <c r="DMG51" i="7" s="1"/>
  <c r="DMI51" i="7" s="1"/>
  <c r="DMK51" i="7" s="1"/>
  <c r="DMM51" i="7" s="1"/>
  <c r="DMO51" i="7" s="1"/>
  <c r="DMQ51" i="7" s="1"/>
  <c r="DMS51" i="7" s="1"/>
  <c r="DMU51" i="7" s="1"/>
  <c r="DMW51" i="7" s="1"/>
  <c r="DMY51" i="7" s="1"/>
  <c r="DNA51" i="7" s="1"/>
  <c r="DNC51" i="7" s="1"/>
  <c r="DNE51" i="7" s="1"/>
  <c r="DNG51" i="7" s="1"/>
  <c r="DNI51" i="7" s="1"/>
  <c r="DNK51" i="7" s="1"/>
  <c r="DNM51" i="7" s="1"/>
  <c r="DNO51" i="7" s="1"/>
  <c r="DNQ51" i="7" s="1"/>
  <c r="DNS51" i="7" s="1"/>
  <c r="DNU51" i="7" s="1"/>
  <c r="DNW51" i="7" s="1"/>
  <c r="DNY51" i="7" s="1"/>
  <c r="DOA51" i="7" s="1"/>
  <c r="DOC51" i="7" s="1"/>
  <c r="DOE51" i="7" s="1"/>
  <c r="DOG51" i="7" s="1"/>
  <c r="DOI51" i="7" s="1"/>
  <c r="DOK51" i="7" s="1"/>
  <c r="DOM51" i="7" s="1"/>
  <c r="DOO51" i="7" s="1"/>
  <c r="DOQ51" i="7" s="1"/>
  <c r="DOS51" i="7" s="1"/>
  <c r="DOU51" i="7" s="1"/>
  <c r="DOW51" i="7" s="1"/>
  <c r="DOY51" i="7" s="1"/>
  <c r="DPA51" i="7" s="1"/>
  <c r="DPC51" i="7" s="1"/>
  <c r="DPE51" i="7" s="1"/>
  <c r="DPG51" i="7" s="1"/>
  <c r="DPI51" i="7" s="1"/>
  <c r="DPK51" i="7" s="1"/>
  <c r="DPM51" i="7" s="1"/>
  <c r="DPO51" i="7" s="1"/>
  <c r="DPQ51" i="7" s="1"/>
  <c r="DPS51" i="7" s="1"/>
  <c r="DPU51" i="7" s="1"/>
  <c r="DPW51" i="7" s="1"/>
  <c r="DPY51" i="7" s="1"/>
  <c r="DQA51" i="7" s="1"/>
  <c r="DQC51" i="7" s="1"/>
  <c r="DQE51" i="7" s="1"/>
  <c r="DQG51" i="7" s="1"/>
  <c r="DQI51" i="7" s="1"/>
  <c r="DQK51" i="7" s="1"/>
  <c r="DQM51" i="7" s="1"/>
  <c r="DQO51" i="7" s="1"/>
  <c r="DQQ51" i="7" s="1"/>
  <c r="DQS51" i="7" s="1"/>
  <c r="DQU51" i="7" s="1"/>
  <c r="DQW51" i="7" s="1"/>
  <c r="DQY51" i="7" s="1"/>
  <c r="DRA51" i="7" s="1"/>
  <c r="DRC51" i="7" s="1"/>
  <c r="DRE51" i="7" s="1"/>
  <c r="DRG51" i="7" s="1"/>
  <c r="DRI51" i="7" s="1"/>
  <c r="DRK51" i="7" s="1"/>
  <c r="DRM51" i="7" s="1"/>
  <c r="DRO51" i="7" s="1"/>
  <c r="DRQ51" i="7" s="1"/>
  <c r="DRS51" i="7" s="1"/>
  <c r="DRU51" i="7" s="1"/>
  <c r="DRW51" i="7" s="1"/>
  <c r="DRY51" i="7" s="1"/>
  <c r="DSA51" i="7" s="1"/>
  <c r="DSC51" i="7" s="1"/>
  <c r="DSE51" i="7" s="1"/>
  <c r="DSG51" i="7" s="1"/>
  <c r="DSI51" i="7" s="1"/>
  <c r="DSK51" i="7" s="1"/>
  <c r="DSM51" i="7" s="1"/>
  <c r="DSO51" i="7" s="1"/>
  <c r="DSQ51" i="7" s="1"/>
  <c r="DSS51" i="7" s="1"/>
  <c r="DSU51" i="7" s="1"/>
  <c r="DSW51" i="7" s="1"/>
  <c r="DSY51" i="7" s="1"/>
  <c r="DTA51" i="7" s="1"/>
  <c r="DTC51" i="7" s="1"/>
  <c r="DTE51" i="7" s="1"/>
  <c r="DTG51" i="7" s="1"/>
  <c r="DTI51" i="7" s="1"/>
  <c r="DTK51" i="7" s="1"/>
  <c r="DTM51" i="7" s="1"/>
  <c r="DTO51" i="7" s="1"/>
  <c r="DTQ51" i="7" s="1"/>
  <c r="DTS51" i="7" s="1"/>
  <c r="DTU51" i="7" s="1"/>
  <c r="DTW51" i="7" s="1"/>
  <c r="DTY51" i="7" s="1"/>
  <c r="DUA51" i="7" s="1"/>
  <c r="DUC51" i="7" s="1"/>
  <c r="DUE51" i="7" s="1"/>
  <c r="DUG51" i="7" s="1"/>
  <c r="DUI51" i="7" s="1"/>
  <c r="DUK51" i="7" s="1"/>
  <c r="DUM51" i="7" s="1"/>
  <c r="DUO51" i="7" s="1"/>
  <c r="DUQ51" i="7" s="1"/>
  <c r="DUS51" i="7" s="1"/>
  <c r="DUU51" i="7" s="1"/>
  <c r="DUW51" i="7" s="1"/>
  <c r="DUY51" i="7" s="1"/>
  <c r="DVA51" i="7" s="1"/>
  <c r="DVC51" i="7" s="1"/>
  <c r="DVE51" i="7" s="1"/>
  <c r="DVG51" i="7" s="1"/>
  <c r="DVI51" i="7" s="1"/>
  <c r="DVK51" i="7" s="1"/>
  <c r="DVM51" i="7" s="1"/>
  <c r="DVO51" i="7" s="1"/>
  <c r="DVQ51" i="7" s="1"/>
  <c r="DVS51" i="7" s="1"/>
  <c r="DVU51" i="7" s="1"/>
  <c r="DVW51" i="7" s="1"/>
  <c r="DVY51" i="7" s="1"/>
  <c r="DWA51" i="7" s="1"/>
  <c r="DWC51" i="7" s="1"/>
  <c r="DWE51" i="7" s="1"/>
  <c r="DWG51" i="7" s="1"/>
  <c r="DWI51" i="7" s="1"/>
  <c r="DWK51" i="7" s="1"/>
  <c r="DWM51" i="7" s="1"/>
  <c r="DWO51" i="7" s="1"/>
  <c r="DWQ51" i="7" s="1"/>
  <c r="DWS51" i="7" s="1"/>
  <c r="DWU51" i="7" s="1"/>
  <c r="DWW51" i="7" s="1"/>
  <c r="DWY51" i="7" s="1"/>
  <c r="DXA51" i="7" s="1"/>
  <c r="DXC51" i="7" s="1"/>
  <c r="DXE51" i="7" s="1"/>
  <c r="DXG51" i="7" s="1"/>
  <c r="DXI51" i="7" s="1"/>
  <c r="DXK51" i="7" s="1"/>
  <c r="DXM51" i="7" s="1"/>
  <c r="DXO51" i="7" s="1"/>
  <c r="DXQ51" i="7" s="1"/>
  <c r="DXS51" i="7" s="1"/>
  <c r="DXU51" i="7" s="1"/>
  <c r="DXW51" i="7" s="1"/>
  <c r="DXY51" i="7" s="1"/>
  <c r="DYA51" i="7" s="1"/>
  <c r="DYC51" i="7" s="1"/>
  <c r="DYE51" i="7" s="1"/>
  <c r="DYG51" i="7" s="1"/>
  <c r="DYI51" i="7" s="1"/>
  <c r="DYK51" i="7" s="1"/>
  <c r="DYM51" i="7" s="1"/>
  <c r="DYO51" i="7" s="1"/>
  <c r="DYQ51" i="7" s="1"/>
  <c r="DYS51" i="7" s="1"/>
  <c r="DYU51" i="7" s="1"/>
  <c r="DYW51" i="7" s="1"/>
  <c r="DYY51" i="7" s="1"/>
  <c r="DZA51" i="7" s="1"/>
  <c r="DZC51" i="7" s="1"/>
  <c r="DZE51" i="7" s="1"/>
  <c r="DZG51" i="7" s="1"/>
  <c r="DZI51" i="7" s="1"/>
  <c r="DZK51" i="7" s="1"/>
  <c r="DZM51" i="7" s="1"/>
  <c r="DZO51" i="7" s="1"/>
  <c r="DZQ51" i="7" s="1"/>
  <c r="DZS51" i="7" s="1"/>
  <c r="DZU51" i="7" s="1"/>
  <c r="DZW51" i="7" s="1"/>
  <c r="DZY51" i="7" s="1"/>
  <c r="EAA51" i="7" s="1"/>
  <c r="EAC51" i="7" s="1"/>
  <c r="EAE51" i="7" s="1"/>
  <c r="EAG51" i="7" s="1"/>
  <c r="EAI51" i="7" s="1"/>
  <c r="EAK51" i="7" s="1"/>
  <c r="EAM51" i="7" s="1"/>
  <c r="EAO51" i="7" s="1"/>
  <c r="EAQ51" i="7" s="1"/>
  <c r="EAS51" i="7" s="1"/>
  <c r="EAU51" i="7" s="1"/>
  <c r="EAW51" i="7" s="1"/>
  <c r="EAY51" i="7" s="1"/>
  <c r="EBA51" i="7" s="1"/>
  <c r="EBC51" i="7" s="1"/>
  <c r="EBE51" i="7" s="1"/>
  <c r="EBG51" i="7" s="1"/>
  <c r="EBI51" i="7" s="1"/>
  <c r="EBK51" i="7" s="1"/>
  <c r="EBM51" i="7" s="1"/>
  <c r="EBO51" i="7" s="1"/>
  <c r="EBQ51" i="7" s="1"/>
  <c r="EBS51" i="7" s="1"/>
  <c r="EBU51" i="7" s="1"/>
  <c r="EBW51" i="7" s="1"/>
  <c r="EBY51" i="7" s="1"/>
  <c r="ECA51" i="7" s="1"/>
  <c r="ECC51" i="7" s="1"/>
  <c r="ECE51" i="7" s="1"/>
  <c r="ECG51" i="7" s="1"/>
  <c r="ECI51" i="7" s="1"/>
  <c r="ECK51" i="7" s="1"/>
  <c r="ECM51" i="7" s="1"/>
  <c r="ECO51" i="7" s="1"/>
  <c r="ECQ51" i="7" s="1"/>
  <c r="ECS51" i="7" s="1"/>
  <c r="ECU51" i="7" s="1"/>
  <c r="ECW51" i="7" s="1"/>
  <c r="ECY51" i="7" s="1"/>
  <c r="EDA51" i="7" s="1"/>
  <c r="EDC51" i="7" s="1"/>
  <c r="EDE51" i="7" s="1"/>
  <c r="EDG51" i="7" s="1"/>
  <c r="EDI51" i="7" s="1"/>
  <c r="EDK51" i="7" s="1"/>
  <c r="EDM51" i="7" s="1"/>
  <c r="EDO51" i="7" s="1"/>
  <c r="EDQ51" i="7" s="1"/>
  <c r="EDS51" i="7" s="1"/>
  <c r="EDU51" i="7" s="1"/>
  <c r="EDW51" i="7" s="1"/>
  <c r="EDY51" i="7" s="1"/>
  <c r="EEA51" i="7" s="1"/>
  <c r="EEC51" i="7" s="1"/>
  <c r="EEE51" i="7" s="1"/>
  <c r="EEG51" i="7" s="1"/>
  <c r="EEI51" i="7" s="1"/>
  <c r="EEK51" i="7" s="1"/>
  <c r="EEM51" i="7" s="1"/>
  <c r="EEO51" i="7" s="1"/>
  <c r="EEQ51" i="7" s="1"/>
  <c r="EES51" i="7" s="1"/>
  <c r="EEU51" i="7" s="1"/>
  <c r="EEW51" i="7" s="1"/>
  <c r="EEY51" i="7" s="1"/>
  <c r="EFA51" i="7" s="1"/>
  <c r="EFC51" i="7" s="1"/>
  <c r="EFE51" i="7" s="1"/>
  <c r="EFG51" i="7" s="1"/>
  <c r="EFI51" i="7" s="1"/>
  <c r="EFK51" i="7" s="1"/>
  <c r="EFM51" i="7" s="1"/>
  <c r="EFO51" i="7" s="1"/>
  <c r="EFQ51" i="7" s="1"/>
  <c r="EFS51" i="7" s="1"/>
  <c r="EFU51" i="7" s="1"/>
  <c r="EFW51" i="7" s="1"/>
  <c r="EFY51" i="7" s="1"/>
  <c r="EGA51" i="7" s="1"/>
  <c r="EGC51" i="7" s="1"/>
  <c r="EGE51" i="7" s="1"/>
  <c r="EGG51" i="7" s="1"/>
  <c r="EGI51" i="7" s="1"/>
  <c r="EGK51" i="7" s="1"/>
  <c r="EGM51" i="7" s="1"/>
  <c r="EGO51" i="7" s="1"/>
  <c r="EGQ51" i="7" s="1"/>
  <c r="EGS51" i="7" s="1"/>
  <c r="EGU51" i="7" s="1"/>
  <c r="EGW51" i="7" s="1"/>
  <c r="EGY51" i="7" s="1"/>
  <c r="EHA51" i="7" s="1"/>
  <c r="EHC51" i="7" s="1"/>
  <c r="EHE51" i="7" s="1"/>
  <c r="EHG51" i="7" s="1"/>
  <c r="EHI51" i="7" s="1"/>
  <c r="EHK51" i="7" s="1"/>
  <c r="EHM51" i="7" s="1"/>
  <c r="EHO51" i="7" s="1"/>
  <c r="EHQ51" i="7" s="1"/>
  <c r="EHS51" i="7" s="1"/>
  <c r="EHU51" i="7" s="1"/>
  <c r="EHW51" i="7" s="1"/>
  <c r="EHY51" i="7" s="1"/>
  <c r="EIA51" i="7" s="1"/>
  <c r="EIC51" i="7" s="1"/>
  <c r="EIE51" i="7" s="1"/>
  <c r="EIG51" i="7" s="1"/>
  <c r="EII51" i="7" s="1"/>
  <c r="EIK51" i="7" s="1"/>
  <c r="EIM51" i="7" s="1"/>
  <c r="EIO51" i="7" s="1"/>
  <c r="EIQ51" i="7" s="1"/>
  <c r="EIS51" i="7" s="1"/>
  <c r="EIU51" i="7" s="1"/>
  <c r="EIW51" i="7" s="1"/>
  <c r="EIY51" i="7" s="1"/>
  <c r="EJA51" i="7" s="1"/>
  <c r="EJC51" i="7" s="1"/>
  <c r="EJE51" i="7" s="1"/>
  <c r="EJG51" i="7" s="1"/>
  <c r="EJI51" i="7" s="1"/>
  <c r="EJK51" i="7" s="1"/>
  <c r="EJM51" i="7" s="1"/>
  <c r="EJO51" i="7" s="1"/>
  <c r="EJQ51" i="7" s="1"/>
  <c r="EJS51" i="7" s="1"/>
  <c r="EJU51" i="7" s="1"/>
  <c r="EJW51" i="7" s="1"/>
  <c r="EJY51" i="7" s="1"/>
  <c r="EKA51" i="7" s="1"/>
  <c r="EKC51" i="7" s="1"/>
  <c r="EKE51" i="7" s="1"/>
  <c r="EKG51" i="7" s="1"/>
  <c r="EKI51" i="7" s="1"/>
  <c r="EKK51" i="7" s="1"/>
  <c r="EKM51" i="7" s="1"/>
  <c r="EKO51" i="7" s="1"/>
  <c r="EKQ51" i="7" s="1"/>
  <c r="EKS51" i="7" s="1"/>
  <c r="EKU51" i="7" s="1"/>
  <c r="EKW51" i="7" s="1"/>
  <c r="EKY51" i="7" s="1"/>
  <c r="ELA51" i="7" s="1"/>
  <c r="ELC51" i="7" s="1"/>
  <c r="ELE51" i="7" s="1"/>
  <c r="ELG51" i="7" s="1"/>
  <c r="ELI51" i="7" s="1"/>
  <c r="ELK51" i="7" s="1"/>
  <c r="ELM51" i="7" s="1"/>
  <c r="ELO51" i="7" s="1"/>
  <c r="ELQ51" i="7" s="1"/>
  <c r="ELS51" i="7" s="1"/>
  <c r="ELU51" i="7" s="1"/>
  <c r="ELW51" i="7" s="1"/>
  <c r="ELY51" i="7" s="1"/>
  <c r="EMA51" i="7" s="1"/>
  <c r="EMC51" i="7" s="1"/>
  <c r="EME51" i="7" s="1"/>
  <c r="EMG51" i="7" s="1"/>
  <c r="EMI51" i="7" s="1"/>
  <c r="EMK51" i="7" s="1"/>
  <c r="EMM51" i="7" s="1"/>
  <c r="EMO51" i="7" s="1"/>
  <c r="EMQ51" i="7" s="1"/>
  <c r="EMS51" i="7" s="1"/>
  <c r="EMU51" i="7" s="1"/>
  <c r="EMW51" i="7" s="1"/>
  <c r="EMY51" i="7" s="1"/>
  <c r="ENA51" i="7" s="1"/>
  <c r="ENC51" i="7" s="1"/>
  <c r="ENE51" i="7" s="1"/>
  <c r="ENG51" i="7" s="1"/>
  <c r="ENI51" i="7" s="1"/>
  <c r="ENK51" i="7" s="1"/>
  <c r="ENM51" i="7" s="1"/>
  <c r="ENO51" i="7" s="1"/>
  <c r="ENQ51" i="7" s="1"/>
  <c r="ENS51" i="7" s="1"/>
  <c r="ENU51" i="7" s="1"/>
  <c r="ENW51" i="7" s="1"/>
  <c r="ENY51" i="7" s="1"/>
  <c r="EOA51" i="7" s="1"/>
  <c r="EOC51" i="7" s="1"/>
  <c r="EOE51" i="7" s="1"/>
  <c r="EOG51" i="7" s="1"/>
  <c r="EOI51" i="7" s="1"/>
  <c r="EOK51" i="7" s="1"/>
  <c r="EOM51" i="7" s="1"/>
  <c r="EOO51" i="7" s="1"/>
  <c r="EOQ51" i="7" s="1"/>
  <c r="EOS51" i="7" s="1"/>
  <c r="EOU51" i="7" s="1"/>
  <c r="EOW51" i="7" s="1"/>
  <c r="EOY51" i="7" s="1"/>
  <c r="EPA51" i="7" s="1"/>
  <c r="EPC51" i="7" s="1"/>
  <c r="EPE51" i="7" s="1"/>
  <c r="EPG51" i="7" s="1"/>
  <c r="EPI51" i="7" s="1"/>
  <c r="EPK51" i="7" s="1"/>
  <c r="EPM51" i="7" s="1"/>
  <c r="EPO51" i="7" s="1"/>
  <c r="EPQ51" i="7" s="1"/>
  <c r="EPS51" i="7" s="1"/>
  <c r="EPU51" i="7" s="1"/>
  <c r="EPW51" i="7" s="1"/>
  <c r="EPY51" i="7" s="1"/>
  <c r="EQA51" i="7" s="1"/>
  <c r="EQC51" i="7" s="1"/>
  <c r="EQE51" i="7" s="1"/>
  <c r="EQG51" i="7" s="1"/>
  <c r="EQI51" i="7" s="1"/>
  <c r="EQK51" i="7" s="1"/>
  <c r="EQM51" i="7" s="1"/>
  <c r="EQO51" i="7" s="1"/>
  <c r="EQQ51" i="7" s="1"/>
  <c r="EQS51" i="7" s="1"/>
  <c r="EQU51" i="7" s="1"/>
  <c r="EQW51" i="7" s="1"/>
  <c r="EQY51" i="7" s="1"/>
  <c r="ERA51" i="7" s="1"/>
  <c r="ERC51" i="7" s="1"/>
  <c r="ERE51" i="7" s="1"/>
  <c r="ERG51" i="7" s="1"/>
  <c r="ERI51" i="7" s="1"/>
  <c r="ERK51" i="7" s="1"/>
  <c r="ERM51" i="7" s="1"/>
  <c r="ERO51" i="7" s="1"/>
  <c r="ERQ51" i="7" s="1"/>
  <c r="ERS51" i="7" s="1"/>
  <c r="ERU51" i="7" s="1"/>
  <c r="ERW51" i="7" s="1"/>
  <c r="ERY51" i="7" s="1"/>
  <c r="ESA51" i="7" s="1"/>
  <c r="ESC51" i="7" s="1"/>
  <c r="ESE51" i="7" s="1"/>
  <c r="ESG51" i="7" s="1"/>
  <c r="ESI51" i="7" s="1"/>
  <c r="ESK51" i="7" s="1"/>
  <c r="ESM51" i="7" s="1"/>
  <c r="ESO51" i="7" s="1"/>
  <c r="ESQ51" i="7" s="1"/>
  <c r="ESS51" i="7" s="1"/>
  <c r="ESU51" i="7" s="1"/>
  <c r="ESW51" i="7" s="1"/>
  <c r="ESY51" i="7" s="1"/>
  <c r="ETA51" i="7" s="1"/>
  <c r="ETC51" i="7" s="1"/>
  <c r="ETE51" i="7" s="1"/>
  <c r="ETG51" i="7" s="1"/>
  <c r="ETI51" i="7" s="1"/>
  <c r="ETK51" i="7" s="1"/>
  <c r="ETM51" i="7" s="1"/>
  <c r="ETO51" i="7" s="1"/>
  <c r="ETQ51" i="7" s="1"/>
  <c r="ETS51" i="7" s="1"/>
  <c r="ETU51" i="7" s="1"/>
  <c r="ETW51" i="7" s="1"/>
  <c r="ETY51" i="7" s="1"/>
  <c r="EUA51" i="7" s="1"/>
  <c r="EUC51" i="7" s="1"/>
  <c r="EUE51" i="7" s="1"/>
  <c r="EUG51" i="7" s="1"/>
  <c r="EUI51" i="7" s="1"/>
  <c r="EUK51" i="7" s="1"/>
  <c r="EUM51" i="7" s="1"/>
  <c r="EUO51" i="7" s="1"/>
  <c r="EUQ51" i="7" s="1"/>
  <c r="EUS51" i="7" s="1"/>
  <c r="EUU51" i="7" s="1"/>
  <c r="EUW51" i="7" s="1"/>
  <c r="EUY51" i="7" s="1"/>
  <c r="EVA51" i="7" s="1"/>
  <c r="EVC51" i="7" s="1"/>
  <c r="EVE51" i="7" s="1"/>
  <c r="EVG51" i="7" s="1"/>
  <c r="EVI51" i="7" s="1"/>
  <c r="EVK51" i="7" s="1"/>
  <c r="EVM51" i="7" s="1"/>
  <c r="EVO51" i="7" s="1"/>
  <c r="EVQ51" i="7" s="1"/>
  <c r="EVS51" i="7" s="1"/>
  <c r="EVU51" i="7" s="1"/>
  <c r="EVW51" i="7" s="1"/>
  <c r="EVY51" i="7" s="1"/>
  <c r="EWA51" i="7" s="1"/>
  <c r="EWC51" i="7" s="1"/>
  <c r="EWE51" i="7" s="1"/>
  <c r="EWG51" i="7" s="1"/>
  <c r="EWI51" i="7" s="1"/>
  <c r="EWK51" i="7" s="1"/>
  <c r="EWM51" i="7" s="1"/>
  <c r="EWO51" i="7" s="1"/>
  <c r="EWQ51" i="7" s="1"/>
  <c r="EWS51" i="7" s="1"/>
  <c r="EWU51" i="7" s="1"/>
  <c r="EWW51" i="7" s="1"/>
  <c r="EWY51" i="7" s="1"/>
  <c r="EXA51" i="7" s="1"/>
  <c r="EXC51" i="7" s="1"/>
  <c r="EXE51" i="7" s="1"/>
  <c r="EXG51" i="7" s="1"/>
  <c r="EXI51" i="7" s="1"/>
  <c r="EXK51" i="7" s="1"/>
  <c r="EXM51" i="7" s="1"/>
  <c r="EXO51" i="7" s="1"/>
  <c r="EXQ51" i="7" s="1"/>
  <c r="EXS51" i="7" s="1"/>
  <c r="EXU51" i="7" s="1"/>
  <c r="EXW51" i="7" s="1"/>
  <c r="EXY51" i="7" s="1"/>
  <c r="EYA51" i="7" s="1"/>
  <c r="EYC51" i="7" s="1"/>
  <c r="EYE51" i="7" s="1"/>
  <c r="EYG51" i="7" s="1"/>
  <c r="EYI51" i="7" s="1"/>
  <c r="EYK51" i="7" s="1"/>
  <c r="EYM51" i="7" s="1"/>
  <c r="EYO51" i="7" s="1"/>
  <c r="EYQ51" i="7" s="1"/>
  <c r="EYS51" i="7" s="1"/>
  <c r="EYU51" i="7" s="1"/>
  <c r="EYW51" i="7" s="1"/>
  <c r="EYY51" i="7" s="1"/>
  <c r="EZA51" i="7" s="1"/>
  <c r="EZC51" i="7" s="1"/>
  <c r="EZE51" i="7" s="1"/>
  <c r="EZG51" i="7" s="1"/>
  <c r="EZI51" i="7" s="1"/>
  <c r="EZK51" i="7" s="1"/>
  <c r="EZM51" i="7" s="1"/>
  <c r="EZO51" i="7" s="1"/>
  <c r="EZQ51" i="7" s="1"/>
  <c r="EZS51" i="7" s="1"/>
  <c r="EZU51" i="7" s="1"/>
  <c r="EZW51" i="7" s="1"/>
  <c r="EZY51" i="7" s="1"/>
  <c r="FAA51" i="7" s="1"/>
  <c r="FAC51" i="7" s="1"/>
  <c r="FAE51" i="7" s="1"/>
  <c r="FAG51" i="7" s="1"/>
  <c r="FAI51" i="7" s="1"/>
  <c r="FAK51" i="7" s="1"/>
  <c r="FAM51" i="7" s="1"/>
  <c r="FAO51" i="7" s="1"/>
  <c r="FAQ51" i="7" s="1"/>
  <c r="FAS51" i="7" s="1"/>
  <c r="FAU51" i="7" s="1"/>
  <c r="FAW51" i="7" s="1"/>
  <c r="FAY51" i="7" s="1"/>
  <c r="FBA51" i="7" s="1"/>
  <c r="FBC51" i="7" s="1"/>
  <c r="FBE51" i="7" s="1"/>
  <c r="FBG51" i="7" s="1"/>
  <c r="FBI51" i="7" s="1"/>
  <c r="FBK51" i="7" s="1"/>
  <c r="FBM51" i="7" s="1"/>
  <c r="FBO51" i="7" s="1"/>
  <c r="FBQ51" i="7" s="1"/>
  <c r="FBS51" i="7" s="1"/>
  <c r="FBU51" i="7" s="1"/>
  <c r="FBW51" i="7" s="1"/>
  <c r="FBY51" i="7" s="1"/>
  <c r="FCA51" i="7" s="1"/>
  <c r="FCC51" i="7" s="1"/>
  <c r="FCE51" i="7" s="1"/>
  <c r="FCG51" i="7" s="1"/>
  <c r="FCI51" i="7" s="1"/>
  <c r="FCK51" i="7" s="1"/>
  <c r="FCM51" i="7" s="1"/>
  <c r="FCO51" i="7" s="1"/>
  <c r="FCQ51" i="7" s="1"/>
  <c r="FCS51" i="7" s="1"/>
  <c r="FCU51" i="7" s="1"/>
  <c r="FCW51" i="7" s="1"/>
  <c r="FCY51" i="7" s="1"/>
  <c r="FDA51" i="7" s="1"/>
  <c r="FDC51" i="7" s="1"/>
  <c r="FDE51" i="7" s="1"/>
  <c r="FDG51" i="7" s="1"/>
  <c r="FDI51" i="7" s="1"/>
  <c r="FDK51" i="7" s="1"/>
  <c r="FDM51" i="7" s="1"/>
  <c r="FDO51" i="7" s="1"/>
  <c r="FDQ51" i="7" s="1"/>
  <c r="FDS51" i="7" s="1"/>
  <c r="FDU51" i="7" s="1"/>
  <c r="FDW51" i="7" s="1"/>
  <c r="FDY51" i="7" s="1"/>
  <c r="FEA51" i="7" s="1"/>
  <c r="FEC51" i="7" s="1"/>
  <c r="FEE51" i="7" s="1"/>
  <c r="FEG51" i="7" s="1"/>
  <c r="FEI51" i="7" s="1"/>
  <c r="FEK51" i="7" s="1"/>
  <c r="FEM51" i="7" s="1"/>
  <c r="FEO51" i="7" s="1"/>
  <c r="FEQ51" i="7" s="1"/>
  <c r="FES51" i="7" s="1"/>
  <c r="FEU51" i="7" s="1"/>
  <c r="FEW51" i="7" s="1"/>
  <c r="FEY51" i="7" s="1"/>
  <c r="FFA51" i="7" s="1"/>
  <c r="FFC51" i="7" s="1"/>
  <c r="FFE51" i="7" s="1"/>
  <c r="FFG51" i="7" s="1"/>
  <c r="FFI51" i="7" s="1"/>
  <c r="FFK51" i="7" s="1"/>
  <c r="FFM51" i="7" s="1"/>
  <c r="FFO51" i="7" s="1"/>
  <c r="FFQ51" i="7" s="1"/>
  <c r="FFS51" i="7" s="1"/>
  <c r="FFU51" i="7" s="1"/>
  <c r="FFW51" i="7" s="1"/>
  <c r="FFY51" i="7" s="1"/>
  <c r="FGA51" i="7" s="1"/>
  <c r="FGC51" i="7" s="1"/>
  <c r="FGE51" i="7" s="1"/>
  <c r="FGG51" i="7" s="1"/>
  <c r="FGI51" i="7" s="1"/>
  <c r="FGK51" i="7" s="1"/>
  <c r="FGM51" i="7" s="1"/>
  <c r="FGO51" i="7" s="1"/>
  <c r="FGQ51" i="7" s="1"/>
  <c r="FGS51" i="7" s="1"/>
  <c r="FGU51" i="7" s="1"/>
  <c r="FGW51" i="7" s="1"/>
  <c r="FGY51" i="7" s="1"/>
  <c r="FHA51" i="7" s="1"/>
  <c r="FHC51" i="7" s="1"/>
  <c r="FHE51" i="7" s="1"/>
  <c r="FHG51" i="7" s="1"/>
  <c r="FHI51" i="7" s="1"/>
  <c r="FHK51" i="7" s="1"/>
  <c r="FHM51" i="7" s="1"/>
  <c r="FHO51" i="7" s="1"/>
  <c r="FHQ51" i="7" s="1"/>
  <c r="FHS51" i="7" s="1"/>
  <c r="FHU51" i="7" s="1"/>
  <c r="FHW51" i="7" s="1"/>
  <c r="FHY51" i="7" s="1"/>
  <c r="FIA51" i="7" s="1"/>
  <c r="FIC51" i="7" s="1"/>
  <c r="FIE51" i="7" s="1"/>
  <c r="FIG51" i="7" s="1"/>
  <c r="FII51" i="7" s="1"/>
  <c r="FIK51" i="7" s="1"/>
  <c r="FIM51" i="7" s="1"/>
  <c r="FIO51" i="7" s="1"/>
  <c r="FIQ51" i="7" s="1"/>
  <c r="FIS51" i="7" s="1"/>
  <c r="FIU51" i="7" s="1"/>
  <c r="FIW51" i="7" s="1"/>
  <c r="FIY51" i="7" s="1"/>
  <c r="FJA51" i="7" s="1"/>
  <c r="FJC51" i="7" s="1"/>
  <c r="FJE51" i="7" s="1"/>
  <c r="FJG51" i="7" s="1"/>
  <c r="FJI51" i="7" s="1"/>
  <c r="FJK51" i="7" s="1"/>
  <c r="FJM51" i="7" s="1"/>
  <c r="FJO51" i="7" s="1"/>
  <c r="FJQ51" i="7" s="1"/>
  <c r="FJS51" i="7" s="1"/>
  <c r="FJU51" i="7" s="1"/>
  <c r="FJW51" i="7" s="1"/>
  <c r="FJY51" i="7" s="1"/>
  <c r="FKA51" i="7" s="1"/>
  <c r="FKC51" i="7" s="1"/>
  <c r="FKE51" i="7" s="1"/>
  <c r="FKG51" i="7" s="1"/>
  <c r="FKI51" i="7" s="1"/>
  <c r="FKK51" i="7" s="1"/>
  <c r="FKM51" i="7" s="1"/>
  <c r="FKO51" i="7" s="1"/>
  <c r="FKQ51" i="7" s="1"/>
  <c r="FKS51" i="7" s="1"/>
  <c r="FKU51" i="7" s="1"/>
  <c r="FKW51" i="7" s="1"/>
  <c r="FKY51" i="7" s="1"/>
  <c r="FLA51" i="7" s="1"/>
  <c r="FLC51" i="7" s="1"/>
  <c r="FLE51" i="7" s="1"/>
  <c r="FLG51" i="7" s="1"/>
  <c r="FLI51" i="7" s="1"/>
  <c r="FLK51" i="7" s="1"/>
  <c r="FLM51" i="7" s="1"/>
  <c r="FLO51" i="7" s="1"/>
  <c r="FLQ51" i="7" s="1"/>
  <c r="FLS51" i="7" s="1"/>
  <c r="FLU51" i="7" s="1"/>
  <c r="FLW51" i="7" s="1"/>
  <c r="FLY51" i="7" s="1"/>
  <c r="FMA51" i="7" s="1"/>
  <c r="FMC51" i="7" s="1"/>
  <c r="FME51" i="7" s="1"/>
  <c r="FMG51" i="7" s="1"/>
  <c r="FMI51" i="7" s="1"/>
  <c r="FMK51" i="7" s="1"/>
  <c r="FMM51" i="7" s="1"/>
  <c r="FMO51" i="7" s="1"/>
  <c r="FMQ51" i="7" s="1"/>
  <c r="FMS51" i="7" s="1"/>
  <c r="FMU51" i="7" s="1"/>
  <c r="FMW51" i="7" s="1"/>
  <c r="FMY51" i="7" s="1"/>
  <c r="FNA51" i="7" s="1"/>
  <c r="FNC51" i="7" s="1"/>
  <c r="FNE51" i="7" s="1"/>
  <c r="FNG51" i="7" s="1"/>
  <c r="FNI51" i="7" s="1"/>
  <c r="FNK51" i="7" s="1"/>
  <c r="FNM51" i="7" s="1"/>
  <c r="FNO51" i="7" s="1"/>
  <c r="FNQ51" i="7" s="1"/>
  <c r="FNS51" i="7" s="1"/>
  <c r="FNU51" i="7" s="1"/>
  <c r="FNW51" i="7" s="1"/>
  <c r="FNY51" i="7" s="1"/>
  <c r="FOA51" i="7" s="1"/>
  <c r="FOC51" i="7" s="1"/>
  <c r="FOE51" i="7" s="1"/>
  <c r="FOG51" i="7" s="1"/>
  <c r="FOI51" i="7" s="1"/>
  <c r="FOK51" i="7" s="1"/>
  <c r="FOM51" i="7" s="1"/>
  <c r="FOO51" i="7" s="1"/>
  <c r="FOQ51" i="7" s="1"/>
  <c r="FOS51" i="7" s="1"/>
  <c r="FOU51" i="7" s="1"/>
  <c r="FOW51" i="7" s="1"/>
  <c r="FOY51" i="7" s="1"/>
  <c r="FPA51" i="7" s="1"/>
  <c r="FPC51" i="7" s="1"/>
  <c r="FPE51" i="7" s="1"/>
  <c r="FPG51" i="7" s="1"/>
  <c r="FPI51" i="7" s="1"/>
  <c r="FPK51" i="7" s="1"/>
  <c r="FPM51" i="7" s="1"/>
  <c r="FPO51" i="7" s="1"/>
  <c r="FPQ51" i="7" s="1"/>
  <c r="FPS51" i="7" s="1"/>
  <c r="FPU51" i="7" s="1"/>
  <c r="FPW51" i="7" s="1"/>
  <c r="FPY51" i="7" s="1"/>
  <c r="FQA51" i="7" s="1"/>
  <c r="FQC51" i="7" s="1"/>
  <c r="FQE51" i="7" s="1"/>
  <c r="FQG51" i="7" s="1"/>
  <c r="FQI51" i="7" s="1"/>
  <c r="FQK51" i="7" s="1"/>
  <c r="FQM51" i="7" s="1"/>
  <c r="FQO51" i="7" s="1"/>
  <c r="FQQ51" i="7" s="1"/>
  <c r="FQS51" i="7" s="1"/>
  <c r="FQU51" i="7" s="1"/>
  <c r="FQW51" i="7" s="1"/>
  <c r="FQY51" i="7" s="1"/>
  <c r="FRA51" i="7" s="1"/>
  <c r="FRC51" i="7" s="1"/>
  <c r="FRE51" i="7" s="1"/>
  <c r="FRG51" i="7" s="1"/>
  <c r="FRI51" i="7" s="1"/>
  <c r="FRK51" i="7" s="1"/>
  <c r="FRM51" i="7" s="1"/>
  <c r="FRO51" i="7" s="1"/>
  <c r="FRQ51" i="7" s="1"/>
  <c r="FRS51" i="7" s="1"/>
  <c r="FRU51" i="7" s="1"/>
  <c r="FRW51" i="7" s="1"/>
  <c r="FRY51" i="7" s="1"/>
  <c r="FSA51" i="7" s="1"/>
  <c r="FSC51" i="7" s="1"/>
  <c r="FSE51" i="7" s="1"/>
  <c r="FSG51" i="7" s="1"/>
  <c r="FSI51" i="7" s="1"/>
  <c r="FSK51" i="7" s="1"/>
  <c r="FSM51" i="7" s="1"/>
  <c r="FSO51" i="7" s="1"/>
  <c r="FSQ51" i="7" s="1"/>
  <c r="FSS51" i="7" s="1"/>
  <c r="FSU51" i="7" s="1"/>
  <c r="FSW51" i="7" s="1"/>
  <c r="FSY51" i="7" s="1"/>
  <c r="FTA51" i="7" s="1"/>
  <c r="FTC51" i="7" s="1"/>
  <c r="FTE51" i="7" s="1"/>
  <c r="FTG51" i="7" s="1"/>
  <c r="FTI51" i="7" s="1"/>
  <c r="FTK51" i="7" s="1"/>
  <c r="FTM51" i="7" s="1"/>
  <c r="FTO51" i="7" s="1"/>
  <c r="FTQ51" i="7" s="1"/>
  <c r="FTS51" i="7" s="1"/>
  <c r="FTU51" i="7" s="1"/>
  <c r="FTW51" i="7" s="1"/>
  <c r="FTY51" i="7" s="1"/>
  <c r="FUA51" i="7" s="1"/>
  <c r="FUC51" i="7" s="1"/>
  <c r="FUE51" i="7" s="1"/>
  <c r="FUG51" i="7" s="1"/>
  <c r="FUI51" i="7" s="1"/>
  <c r="FUK51" i="7" s="1"/>
  <c r="FUM51" i="7" s="1"/>
  <c r="FUO51" i="7" s="1"/>
  <c r="FUQ51" i="7" s="1"/>
  <c r="FUS51" i="7" s="1"/>
  <c r="FUU51" i="7" s="1"/>
  <c r="FUW51" i="7" s="1"/>
  <c r="FUY51" i="7" s="1"/>
  <c r="FVA51" i="7" s="1"/>
  <c r="FVC51" i="7" s="1"/>
  <c r="FVE51" i="7" s="1"/>
  <c r="FVG51" i="7" s="1"/>
  <c r="FVI51" i="7" s="1"/>
  <c r="FVK51" i="7" s="1"/>
  <c r="FVM51" i="7" s="1"/>
  <c r="FVO51" i="7" s="1"/>
  <c r="FVQ51" i="7" s="1"/>
  <c r="FVS51" i="7" s="1"/>
  <c r="FVU51" i="7" s="1"/>
  <c r="FVW51" i="7" s="1"/>
  <c r="FVY51" i="7" s="1"/>
  <c r="FWA51" i="7" s="1"/>
  <c r="FWC51" i="7" s="1"/>
  <c r="FWE51" i="7" s="1"/>
  <c r="FWG51" i="7" s="1"/>
  <c r="FWI51" i="7" s="1"/>
  <c r="FWK51" i="7" s="1"/>
  <c r="FWM51" i="7" s="1"/>
  <c r="FWO51" i="7" s="1"/>
  <c r="FWQ51" i="7" s="1"/>
  <c r="FWS51" i="7" s="1"/>
  <c r="FWU51" i="7" s="1"/>
  <c r="FWW51" i="7" s="1"/>
  <c r="FWY51" i="7" s="1"/>
  <c r="FXA51" i="7" s="1"/>
  <c r="FXC51" i="7" s="1"/>
  <c r="FXE51" i="7" s="1"/>
  <c r="FXG51" i="7" s="1"/>
  <c r="FXI51" i="7" s="1"/>
  <c r="FXK51" i="7" s="1"/>
  <c r="FXM51" i="7" s="1"/>
  <c r="FXO51" i="7" s="1"/>
  <c r="FXQ51" i="7" s="1"/>
  <c r="FXS51" i="7" s="1"/>
  <c r="FXU51" i="7" s="1"/>
  <c r="FXW51" i="7" s="1"/>
  <c r="FXY51" i="7" s="1"/>
  <c r="FYA51" i="7" s="1"/>
  <c r="FYC51" i="7" s="1"/>
  <c r="FYE51" i="7" s="1"/>
  <c r="FYG51" i="7" s="1"/>
  <c r="FYI51" i="7" s="1"/>
  <c r="FYK51" i="7" s="1"/>
  <c r="FYM51" i="7" s="1"/>
  <c r="FYO51" i="7" s="1"/>
  <c r="FYQ51" i="7" s="1"/>
  <c r="FYS51" i="7" s="1"/>
  <c r="FYU51" i="7" s="1"/>
  <c r="FYW51" i="7" s="1"/>
  <c r="FYY51" i="7" s="1"/>
  <c r="FZA51" i="7" s="1"/>
  <c r="FZC51" i="7" s="1"/>
  <c r="FZE51" i="7" s="1"/>
  <c r="FZG51" i="7" s="1"/>
  <c r="FZI51" i="7" s="1"/>
  <c r="FZK51" i="7" s="1"/>
  <c r="FZM51" i="7" s="1"/>
  <c r="FZO51" i="7" s="1"/>
  <c r="FZQ51" i="7" s="1"/>
  <c r="FZS51" i="7" s="1"/>
  <c r="FZU51" i="7" s="1"/>
  <c r="FZW51" i="7" s="1"/>
  <c r="FZY51" i="7" s="1"/>
  <c r="GAA51" i="7" s="1"/>
  <c r="GAC51" i="7" s="1"/>
  <c r="GAE51" i="7" s="1"/>
  <c r="GAG51" i="7" s="1"/>
  <c r="GAI51" i="7" s="1"/>
  <c r="GAK51" i="7" s="1"/>
  <c r="GAM51" i="7" s="1"/>
  <c r="GAO51" i="7" s="1"/>
  <c r="GAQ51" i="7" s="1"/>
  <c r="GAS51" i="7" s="1"/>
  <c r="GAU51" i="7" s="1"/>
  <c r="GAW51" i="7" s="1"/>
  <c r="GAY51" i="7" s="1"/>
  <c r="GBA51" i="7" s="1"/>
  <c r="GBC51" i="7" s="1"/>
  <c r="GBE51" i="7" s="1"/>
  <c r="GBG51" i="7" s="1"/>
  <c r="GBI51" i="7" s="1"/>
  <c r="GBK51" i="7" s="1"/>
  <c r="GBM51" i="7" s="1"/>
  <c r="GBO51" i="7" s="1"/>
  <c r="GBQ51" i="7" s="1"/>
  <c r="GBS51" i="7" s="1"/>
  <c r="GBU51" i="7" s="1"/>
  <c r="GBW51" i="7" s="1"/>
  <c r="GBY51" i="7" s="1"/>
  <c r="GCA51" i="7" s="1"/>
  <c r="GCC51" i="7" s="1"/>
  <c r="GCE51" i="7" s="1"/>
  <c r="GCG51" i="7" s="1"/>
  <c r="GCI51" i="7" s="1"/>
  <c r="GCK51" i="7" s="1"/>
  <c r="GCM51" i="7" s="1"/>
  <c r="GCO51" i="7" s="1"/>
  <c r="GCQ51" i="7" s="1"/>
  <c r="GCS51" i="7" s="1"/>
  <c r="GCU51" i="7" s="1"/>
  <c r="GCW51" i="7" s="1"/>
  <c r="GCY51" i="7" s="1"/>
  <c r="GDA51" i="7" s="1"/>
  <c r="GDC51" i="7" s="1"/>
  <c r="GDE51" i="7" s="1"/>
  <c r="GDG51" i="7" s="1"/>
  <c r="GDI51" i="7" s="1"/>
  <c r="GDK51" i="7" s="1"/>
  <c r="GDM51" i="7" s="1"/>
  <c r="GDO51" i="7" s="1"/>
  <c r="GDQ51" i="7" s="1"/>
  <c r="GDS51" i="7" s="1"/>
  <c r="GDU51" i="7" s="1"/>
  <c r="GDW51" i="7" s="1"/>
  <c r="GDY51" i="7" s="1"/>
  <c r="GEA51" i="7" s="1"/>
  <c r="GEC51" i="7" s="1"/>
  <c r="GEE51" i="7" s="1"/>
  <c r="GEG51" i="7" s="1"/>
  <c r="GEI51" i="7" s="1"/>
  <c r="GEK51" i="7" s="1"/>
  <c r="GEM51" i="7" s="1"/>
  <c r="GEO51" i="7" s="1"/>
  <c r="GEQ51" i="7" s="1"/>
  <c r="GES51" i="7" s="1"/>
  <c r="GEU51" i="7" s="1"/>
  <c r="GEW51" i="7" s="1"/>
  <c r="GEY51" i="7" s="1"/>
  <c r="GFA51" i="7" s="1"/>
  <c r="GFC51" i="7" s="1"/>
  <c r="GFE51" i="7" s="1"/>
  <c r="GFG51" i="7" s="1"/>
  <c r="GFI51" i="7" s="1"/>
  <c r="GFK51" i="7" s="1"/>
  <c r="GFM51" i="7" s="1"/>
  <c r="GFO51" i="7" s="1"/>
  <c r="GFQ51" i="7" s="1"/>
  <c r="GFS51" i="7" s="1"/>
  <c r="GFU51" i="7" s="1"/>
  <c r="GFW51" i="7" s="1"/>
  <c r="GFY51" i="7" s="1"/>
  <c r="GGA51" i="7" s="1"/>
  <c r="GGC51" i="7" s="1"/>
  <c r="GGE51" i="7" s="1"/>
  <c r="GGG51" i="7" s="1"/>
  <c r="GGI51" i="7" s="1"/>
  <c r="GGK51" i="7" s="1"/>
  <c r="GGM51" i="7" s="1"/>
  <c r="GGO51" i="7" s="1"/>
  <c r="GGQ51" i="7" s="1"/>
  <c r="GGS51" i="7" s="1"/>
  <c r="GGU51" i="7" s="1"/>
  <c r="GGW51" i="7" s="1"/>
  <c r="GGY51" i="7" s="1"/>
  <c r="GHA51" i="7" s="1"/>
  <c r="GHC51" i="7" s="1"/>
  <c r="GHE51" i="7" s="1"/>
  <c r="GHG51" i="7" s="1"/>
  <c r="GHI51" i="7" s="1"/>
  <c r="GHK51" i="7" s="1"/>
  <c r="GHM51" i="7" s="1"/>
  <c r="GHO51" i="7" s="1"/>
  <c r="GHQ51" i="7" s="1"/>
  <c r="GHS51" i="7" s="1"/>
  <c r="GHU51" i="7" s="1"/>
  <c r="GHW51" i="7" s="1"/>
  <c r="GHY51" i="7" s="1"/>
  <c r="GIA51" i="7" s="1"/>
  <c r="GIC51" i="7" s="1"/>
  <c r="GIE51" i="7" s="1"/>
  <c r="GIG51" i="7" s="1"/>
  <c r="GII51" i="7" s="1"/>
  <c r="GIK51" i="7" s="1"/>
  <c r="GIM51" i="7" s="1"/>
  <c r="GIO51" i="7" s="1"/>
  <c r="GIQ51" i="7" s="1"/>
  <c r="GIS51" i="7" s="1"/>
  <c r="GIU51" i="7" s="1"/>
  <c r="GIW51" i="7" s="1"/>
  <c r="GIY51" i="7" s="1"/>
  <c r="GJA51" i="7" s="1"/>
  <c r="GJC51" i="7" s="1"/>
  <c r="GJE51" i="7" s="1"/>
  <c r="GJG51" i="7" s="1"/>
  <c r="GJI51" i="7" s="1"/>
  <c r="GJK51" i="7" s="1"/>
  <c r="GJM51" i="7" s="1"/>
  <c r="GJO51" i="7" s="1"/>
  <c r="GJQ51" i="7" s="1"/>
  <c r="GJS51" i="7" s="1"/>
  <c r="GJU51" i="7" s="1"/>
  <c r="GJW51" i="7" s="1"/>
  <c r="GJY51" i="7" s="1"/>
  <c r="GKA51" i="7" s="1"/>
  <c r="GKC51" i="7" s="1"/>
  <c r="GKE51" i="7" s="1"/>
  <c r="GKG51" i="7" s="1"/>
  <c r="GKI51" i="7" s="1"/>
  <c r="GKK51" i="7" s="1"/>
  <c r="GKM51" i="7" s="1"/>
  <c r="GKO51" i="7" s="1"/>
  <c r="GKQ51" i="7" s="1"/>
  <c r="GKS51" i="7" s="1"/>
  <c r="GKU51" i="7" s="1"/>
  <c r="GKW51" i="7" s="1"/>
  <c r="GKY51" i="7" s="1"/>
  <c r="GLA51" i="7" s="1"/>
  <c r="GLC51" i="7" s="1"/>
  <c r="GLE51" i="7" s="1"/>
  <c r="GLG51" i="7" s="1"/>
  <c r="GLI51" i="7" s="1"/>
  <c r="GLK51" i="7" s="1"/>
  <c r="GLM51" i="7" s="1"/>
  <c r="GLO51" i="7" s="1"/>
  <c r="GLQ51" i="7" s="1"/>
  <c r="GLS51" i="7" s="1"/>
  <c r="GLU51" i="7" s="1"/>
  <c r="GLW51" i="7" s="1"/>
  <c r="GLY51" i="7" s="1"/>
  <c r="GMA51" i="7" s="1"/>
  <c r="GMC51" i="7" s="1"/>
  <c r="GME51" i="7" s="1"/>
  <c r="GMG51" i="7" s="1"/>
  <c r="GMI51" i="7" s="1"/>
  <c r="GMK51" i="7" s="1"/>
  <c r="GMM51" i="7" s="1"/>
  <c r="GMO51" i="7" s="1"/>
  <c r="GMQ51" i="7" s="1"/>
  <c r="GMS51" i="7" s="1"/>
  <c r="GMU51" i="7" s="1"/>
  <c r="GMW51" i="7" s="1"/>
  <c r="GMY51" i="7" s="1"/>
  <c r="GNA51" i="7" s="1"/>
  <c r="GNC51" i="7" s="1"/>
  <c r="GNE51" i="7" s="1"/>
  <c r="GNG51" i="7" s="1"/>
  <c r="GNI51" i="7" s="1"/>
  <c r="GNK51" i="7" s="1"/>
  <c r="GNM51" i="7" s="1"/>
  <c r="GNO51" i="7" s="1"/>
  <c r="GNQ51" i="7" s="1"/>
  <c r="GNS51" i="7" s="1"/>
  <c r="GNU51" i="7" s="1"/>
  <c r="GNW51" i="7" s="1"/>
  <c r="GNY51" i="7" s="1"/>
  <c r="GOA51" i="7" s="1"/>
  <c r="GOC51" i="7" s="1"/>
  <c r="GOE51" i="7" s="1"/>
  <c r="GOG51" i="7" s="1"/>
  <c r="GOI51" i="7" s="1"/>
  <c r="GOK51" i="7" s="1"/>
  <c r="GOM51" i="7" s="1"/>
  <c r="GOO51" i="7" s="1"/>
  <c r="GOQ51" i="7" s="1"/>
  <c r="GOS51" i="7" s="1"/>
  <c r="GOU51" i="7" s="1"/>
  <c r="GOW51" i="7" s="1"/>
  <c r="GOY51" i="7" s="1"/>
  <c r="GPA51" i="7" s="1"/>
  <c r="GPC51" i="7" s="1"/>
  <c r="GPE51" i="7" s="1"/>
  <c r="GPG51" i="7" s="1"/>
  <c r="GPI51" i="7" s="1"/>
  <c r="GPK51" i="7" s="1"/>
  <c r="GPM51" i="7" s="1"/>
  <c r="GPO51" i="7" s="1"/>
  <c r="GPQ51" i="7" s="1"/>
  <c r="GPS51" i="7" s="1"/>
  <c r="GPU51" i="7" s="1"/>
  <c r="GPW51" i="7" s="1"/>
  <c r="GPY51" i="7" s="1"/>
  <c r="GQA51" i="7" s="1"/>
  <c r="GQC51" i="7" s="1"/>
  <c r="GQE51" i="7" s="1"/>
  <c r="GQG51" i="7" s="1"/>
  <c r="GQI51" i="7" s="1"/>
  <c r="GQK51" i="7" s="1"/>
  <c r="GQM51" i="7" s="1"/>
  <c r="GQO51" i="7" s="1"/>
  <c r="GQQ51" i="7" s="1"/>
  <c r="GQS51" i="7" s="1"/>
  <c r="GQU51" i="7" s="1"/>
  <c r="GQW51" i="7" s="1"/>
  <c r="GQY51" i="7" s="1"/>
  <c r="GRA51" i="7" s="1"/>
  <c r="GRC51" i="7" s="1"/>
  <c r="GRE51" i="7" s="1"/>
  <c r="GRG51" i="7" s="1"/>
  <c r="GRI51" i="7" s="1"/>
  <c r="GRK51" i="7" s="1"/>
  <c r="GRM51" i="7" s="1"/>
  <c r="GRO51" i="7" s="1"/>
  <c r="GRQ51" i="7" s="1"/>
  <c r="GRS51" i="7" s="1"/>
  <c r="GRU51" i="7" s="1"/>
  <c r="GRW51" i="7" s="1"/>
  <c r="GRY51" i="7" s="1"/>
  <c r="GSA51" i="7" s="1"/>
  <c r="GSC51" i="7" s="1"/>
  <c r="GSE51" i="7" s="1"/>
  <c r="GSG51" i="7" s="1"/>
  <c r="GSI51" i="7" s="1"/>
  <c r="GSK51" i="7" s="1"/>
  <c r="GSM51" i="7" s="1"/>
  <c r="GSO51" i="7" s="1"/>
  <c r="GSQ51" i="7" s="1"/>
  <c r="GSS51" i="7" s="1"/>
  <c r="GSU51" i="7" s="1"/>
  <c r="GSW51" i="7" s="1"/>
  <c r="GSY51" i="7" s="1"/>
  <c r="GTA51" i="7" s="1"/>
  <c r="GTC51" i="7" s="1"/>
  <c r="GTE51" i="7" s="1"/>
  <c r="GTG51" i="7" s="1"/>
  <c r="GTI51" i="7" s="1"/>
  <c r="GTK51" i="7" s="1"/>
  <c r="GTM51" i="7" s="1"/>
  <c r="GTO51" i="7" s="1"/>
  <c r="GTQ51" i="7" s="1"/>
  <c r="GTS51" i="7" s="1"/>
  <c r="GTU51" i="7" s="1"/>
  <c r="GTW51" i="7" s="1"/>
  <c r="GTY51" i="7" s="1"/>
  <c r="GUA51" i="7" s="1"/>
  <c r="GUC51" i="7" s="1"/>
  <c r="GUE51" i="7" s="1"/>
  <c r="GUG51" i="7" s="1"/>
  <c r="GUI51" i="7" s="1"/>
  <c r="GUK51" i="7" s="1"/>
  <c r="GUM51" i="7" s="1"/>
  <c r="GUO51" i="7" s="1"/>
  <c r="GUQ51" i="7" s="1"/>
  <c r="GUS51" i="7" s="1"/>
  <c r="GUU51" i="7" s="1"/>
  <c r="GUW51" i="7" s="1"/>
  <c r="GUY51" i="7" s="1"/>
  <c r="GVA51" i="7" s="1"/>
  <c r="GVC51" i="7" s="1"/>
  <c r="GVE51" i="7" s="1"/>
  <c r="GVG51" i="7" s="1"/>
  <c r="GVI51" i="7" s="1"/>
  <c r="GVK51" i="7" s="1"/>
  <c r="GVM51" i="7" s="1"/>
  <c r="GVO51" i="7" s="1"/>
  <c r="GVQ51" i="7" s="1"/>
  <c r="GVS51" i="7" s="1"/>
  <c r="GVU51" i="7" s="1"/>
  <c r="GVW51" i="7" s="1"/>
  <c r="GVY51" i="7" s="1"/>
  <c r="GWA51" i="7" s="1"/>
  <c r="GWC51" i="7" s="1"/>
  <c r="GWE51" i="7" s="1"/>
  <c r="GWG51" i="7" s="1"/>
  <c r="GWI51" i="7" s="1"/>
  <c r="GWK51" i="7" s="1"/>
  <c r="GWM51" i="7" s="1"/>
  <c r="GWO51" i="7" s="1"/>
  <c r="GWQ51" i="7" s="1"/>
  <c r="GWS51" i="7" s="1"/>
  <c r="GWU51" i="7" s="1"/>
  <c r="GWW51" i="7" s="1"/>
  <c r="GWY51" i="7" s="1"/>
  <c r="GXA51" i="7" s="1"/>
  <c r="GXC51" i="7" s="1"/>
  <c r="GXE51" i="7" s="1"/>
  <c r="GXG51" i="7" s="1"/>
  <c r="GXI51" i="7" s="1"/>
  <c r="GXK51" i="7" s="1"/>
  <c r="GXM51" i="7" s="1"/>
  <c r="GXO51" i="7" s="1"/>
  <c r="GXQ51" i="7" s="1"/>
  <c r="GXS51" i="7" s="1"/>
  <c r="GXU51" i="7" s="1"/>
  <c r="GXW51" i="7" s="1"/>
  <c r="GXY51" i="7" s="1"/>
  <c r="GYA51" i="7" s="1"/>
  <c r="GYC51" i="7" s="1"/>
  <c r="GYE51" i="7" s="1"/>
  <c r="GYG51" i="7" s="1"/>
  <c r="GYI51" i="7" s="1"/>
  <c r="GYK51" i="7" s="1"/>
  <c r="GYM51" i="7" s="1"/>
  <c r="GYO51" i="7" s="1"/>
  <c r="GYQ51" i="7" s="1"/>
  <c r="GYS51" i="7" s="1"/>
  <c r="GYU51" i="7" s="1"/>
  <c r="GYW51" i="7" s="1"/>
  <c r="GYY51" i="7" s="1"/>
  <c r="GZA51" i="7" s="1"/>
  <c r="GZC51" i="7" s="1"/>
  <c r="GZE51" i="7" s="1"/>
  <c r="GZG51" i="7" s="1"/>
  <c r="GZI51" i="7" s="1"/>
  <c r="GZK51" i="7" s="1"/>
  <c r="GZM51" i="7" s="1"/>
  <c r="GZO51" i="7" s="1"/>
  <c r="GZQ51" i="7" s="1"/>
  <c r="GZS51" i="7" s="1"/>
  <c r="GZU51" i="7" s="1"/>
  <c r="GZW51" i="7" s="1"/>
  <c r="GZY51" i="7" s="1"/>
  <c r="HAA51" i="7" s="1"/>
  <c r="HAC51" i="7" s="1"/>
  <c r="HAE51" i="7" s="1"/>
  <c r="HAG51" i="7" s="1"/>
  <c r="HAI51" i="7" s="1"/>
  <c r="HAK51" i="7" s="1"/>
  <c r="HAM51" i="7" s="1"/>
  <c r="HAO51" i="7" s="1"/>
  <c r="HAQ51" i="7" s="1"/>
  <c r="HAS51" i="7" s="1"/>
  <c r="HAU51" i="7" s="1"/>
  <c r="HAW51" i="7" s="1"/>
  <c r="HAY51" i="7" s="1"/>
  <c r="HBA51" i="7" s="1"/>
  <c r="HBC51" i="7" s="1"/>
  <c r="HBE51" i="7" s="1"/>
  <c r="HBG51" i="7" s="1"/>
  <c r="HBI51" i="7" s="1"/>
  <c r="HBK51" i="7" s="1"/>
  <c r="HBM51" i="7" s="1"/>
  <c r="HBO51" i="7" s="1"/>
  <c r="HBQ51" i="7" s="1"/>
  <c r="HBS51" i="7" s="1"/>
  <c r="HBU51" i="7" s="1"/>
  <c r="HBW51" i="7" s="1"/>
  <c r="HBY51" i="7" s="1"/>
  <c r="HCA51" i="7" s="1"/>
  <c r="HCC51" i="7" s="1"/>
  <c r="HCE51" i="7" s="1"/>
  <c r="HCG51" i="7" s="1"/>
  <c r="HCI51" i="7" s="1"/>
  <c r="HCK51" i="7" s="1"/>
  <c r="HCM51" i="7" s="1"/>
  <c r="HCO51" i="7" s="1"/>
  <c r="HCQ51" i="7" s="1"/>
  <c r="HCS51" i="7" s="1"/>
  <c r="HCU51" i="7" s="1"/>
  <c r="HCW51" i="7" s="1"/>
  <c r="HCY51" i="7" s="1"/>
  <c r="HDA51" i="7" s="1"/>
  <c r="HDC51" i="7" s="1"/>
  <c r="HDE51" i="7" s="1"/>
  <c r="HDG51" i="7" s="1"/>
  <c r="HDI51" i="7" s="1"/>
  <c r="HDK51" i="7" s="1"/>
  <c r="HDM51" i="7" s="1"/>
  <c r="HDO51" i="7" s="1"/>
  <c r="HDQ51" i="7" s="1"/>
  <c r="HDS51" i="7" s="1"/>
  <c r="HDU51" i="7" s="1"/>
  <c r="HDW51" i="7" s="1"/>
  <c r="HDY51" i="7" s="1"/>
  <c r="HEA51" i="7" s="1"/>
  <c r="HEC51" i="7" s="1"/>
  <c r="HEE51" i="7" s="1"/>
  <c r="HEG51" i="7" s="1"/>
  <c r="HEI51" i="7" s="1"/>
  <c r="HEK51" i="7" s="1"/>
  <c r="HEM51" i="7" s="1"/>
  <c r="HEO51" i="7" s="1"/>
  <c r="HEQ51" i="7" s="1"/>
  <c r="HES51" i="7" s="1"/>
  <c r="HEU51" i="7" s="1"/>
  <c r="HEW51" i="7" s="1"/>
  <c r="HEY51" i="7" s="1"/>
  <c r="HFA51" i="7" s="1"/>
  <c r="HFC51" i="7" s="1"/>
  <c r="HFE51" i="7" s="1"/>
  <c r="HFG51" i="7" s="1"/>
  <c r="HFI51" i="7" s="1"/>
  <c r="HFK51" i="7" s="1"/>
  <c r="HFM51" i="7" s="1"/>
  <c r="HFO51" i="7" s="1"/>
  <c r="HFQ51" i="7" s="1"/>
  <c r="HFS51" i="7" s="1"/>
  <c r="HFU51" i="7" s="1"/>
  <c r="HFW51" i="7" s="1"/>
  <c r="HFY51" i="7" s="1"/>
  <c r="HGA51" i="7" s="1"/>
  <c r="HGC51" i="7" s="1"/>
  <c r="HGE51" i="7" s="1"/>
  <c r="HGG51" i="7" s="1"/>
  <c r="HGI51" i="7" s="1"/>
  <c r="HGK51" i="7" s="1"/>
  <c r="HGM51" i="7" s="1"/>
  <c r="HGO51" i="7" s="1"/>
  <c r="HGQ51" i="7" s="1"/>
  <c r="HGS51" i="7" s="1"/>
  <c r="HGU51" i="7" s="1"/>
  <c r="HGW51" i="7" s="1"/>
  <c r="HGY51" i="7" s="1"/>
  <c r="HHA51" i="7" s="1"/>
  <c r="HHC51" i="7" s="1"/>
  <c r="HHE51" i="7" s="1"/>
  <c r="HHG51" i="7" s="1"/>
  <c r="HHI51" i="7" s="1"/>
  <c r="HHK51" i="7" s="1"/>
  <c r="HHM51" i="7" s="1"/>
  <c r="HHO51" i="7" s="1"/>
  <c r="HHQ51" i="7" s="1"/>
  <c r="HHS51" i="7" s="1"/>
  <c r="HHU51" i="7" s="1"/>
  <c r="HHW51" i="7" s="1"/>
  <c r="HHY51" i="7" s="1"/>
  <c r="HIA51" i="7" s="1"/>
  <c r="HIC51" i="7" s="1"/>
  <c r="HIE51" i="7" s="1"/>
  <c r="HIG51" i="7" s="1"/>
  <c r="HII51" i="7" s="1"/>
  <c r="HIK51" i="7" s="1"/>
  <c r="HIM51" i="7" s="1"/>
  <c r="HIO51" i="7" s="1"/>
  <c r="HIQ51" i="7" s="1"/>
  <c r="HIS51" i="7" s="1"/>
  <c r="HIU51" i="7" s="1"/>
  <c r="HIW51" i="7" s="1"/>
  <c r="HIY51" i="7" s="1"/>
  <c r="HJA51" i="7" s="1"/>
  <c r="HJC51" i="7" s="1"/>
  <c r="HJE51" i="7" s="1"/>
  <c r="HJG51" i="7" s="1"/>
  <c r="HJI51" i="7" s="1"/>
  <c r="HJK51" i="7" s="1"/>
  <c r="HJM51" i="7" s="1"/>
  <c r="HJO51" i="7" s="1"/>
  <c r="HJQ51" i="7" s="1"/>
  <c r="HJS51" i="7" s="1"/>
  <c r="HJU51" i="7" s="1"/>
  <c r="HJW51" i="7" s="1"/>
  <c r="HJY51" i="7" s="1"/>
  <c r="HKA51" i="7" s="1"/>
  <c r="HKC51" i="7" s="1"/>
  <c r="HKE51" i="7" s="1"/>
  <c r="HKG51" i="7" s="1"/>
  <c r="HKI51" i="7" s="1"/>
  <c r="HKK51" i="7" s="1"/>
  <c r="HKM51" i="7" s="1"/>
  <c r="HKO51" i="7" s="1"/>
  <c r="HKQ51" i="7" s="1"/>
  <c r="HKS51" i="7" s="1"/>
  <c r="HKU51" i="7" s="1"/>
  <c r="HKW51" i="7" s="1"/>
  <c r="HKY51" i="7" s="1"/>
  <c r="HLA51" i="7" s="1"/>
  <c r="HLC51" i="7" s="1"/>
  <c r="HLE51" i="7" s="1"/>
  <c r="HLG51" i="7" s="1"/>
  <c r="HLI51" i="7" s="1"/>
  <c r="HLK51" i="7" s="1"/>
  <c r="HLM51" i="7" s="1"/>
  <c r="HLO51" i="7" s="1"/>
  <c r="HLQ51" i="7" s="1"/>
  <c r="HLS51" i="7" s="1"/>
  <c r="HLU51" i="7" s="1"/>
  <c r="HLW51" i="7" s="1"/>
  <c r="HLY51" i="7" s="1"/>
  <c r="HMA51" i="7" s="1"/>
  <c r="HMC51" i="7" s="1"/>
  <c r="HME51" i="7" s="1"/>
  <c r="HMG51" i="7" s="1"/>
  <c r="HMI51" i="7" s="1"/>
  <c r="HMK51" i="7" s="1"/>
  <c r="HMM51" i="7" s="1"/>
  <c r="HMO51" i="7" s="1"/>
  <c r="HMQ51" i="7" s="1"/>
  <c r="HMS51" i="7" s="1"/>
  <c r="HMU51" i="7" s="1"/>
  <c r="HMW51" i="7" s="1"/>
  <c r="HMY51" i="7" s="1"/>
  <c r="HNA51" i="7" s="1"/>
  <c r="HNC51" i="7" s="1"/>
  <c r="HNE51" i="7" s="1"/>
  <c r="HNG51" i="7" s="1"/>
  <c r="HNI51" i="7" s="1"/>
  <c r="HNK51" i="7" s="1"/>
  <c r="HNM51" i="7" s="1"/>
  <c r="HNO51" i="7" s="1"/>
  <c r="HNQ51" i="7" s="1"/>
  <c r="HNS51" i="7" s="1"/>
  <c r="HNU51" i="7" s="1"/>
  <c r="HNW51" i="7" s="1"/>
  <c r="HNY51" i="7" s="1"/>
  <c r="HOA51" i="7" s="1"/>
  <c r="HOC51" i="7" s="1"/>
  <c r="HOE51" i="7" s="1"/>
  <c r="HOG51" i="7" s="1"/>
  <c r="HOI51" i="7" s="1"/>
  <c r="HOK51" i="7" s="1"/>
  <c r="HOM51" i="7" s="1"/>
  <c r="HOO51" i="7" s="1"/>
  <c r="HOQ51" i="7" s="1"/>
  <c r="HOS51" i="7" s="1"/>
  <c r="HOU51" i="7" s="1"/>
  <c r="HOW51" i="7" s="1"/>
  <c r="HOY51" i="7" s="1"/>
  <c r="HPA51" i="7" s="1"/>
  <c r="HPC51" i="7" s="1"/>
  <c r="HPE51" i="7" s="1"/>
  <c r="HPG51" i="7" s="1"/>
  <c r="HPI51" i="7" s="1"/>
  <c r="HPK51" i="7" s="1"/>
  <c r="HPM51" i="7" s="1"/>
  <c r="HPO51" i="7" s="1"/>
  <c r="HPQ51" i="7" s="1"/>
  <c r="HPS51" i="7" s="1"/>
  <c r="HPU51" i="7" s="1"/>
  <c r="HPW51" i="7" s="1"/>
  <c r="HPY51" i="7" s="1"/>
  <c r="HQA51" i="7" s="1"/>
  <c r="HQC51" i="7" s="1"/>
  <c r="HQE51" i="7" s="1"/>
  <c r="HQG51" i="7" s="1"/>
  <c r="HQI51" i="7" s="1"/>
  <c r="HQK51" i="7" s="1"/>
  <c r="HQM51" i="7" s="1"/>
  <c r="HQO51" i="7" s="1"/>
  <c r="HQQ51" i="7" s="1"/>
  <c r="HQS51" i="7" s="1"/>
  <c r="HQU51" i="7" s="1"/>
  <c r="HQW51" i="7" s="1"/>
  <c r="HQY51" i="7" s="1"/>
  <c r="HRA51" i="7" s="1"/>
  <c r="HRC51" i="7" s="1"/>
  <c r="HRE51" i="7" s="1"/>
  <c r="HRG51" i="7" s="1"/>
  <c r="HRI51" i="7" s="1"/>
  <c r="HRK51" i="7" s="1"/>
  <c r="HRM51" i="7" s="1"/>
  <c r="HRO51" i="7" s="1"/>
  <c r="HRQ51" i="7" s="1"/>
  <c r="HRS51" i="7" s="1"/>
  <c r="HRU51" i="7" s="1"/>
  <c r="HRW51" i="7" s="1"/>
  <c r="HRY51" i="7" s="1"/>
  <c r="HSA51" i="7" s="1"/>
  <c r="HSC51" i="7" s="1"/>
  <c r="HSE51" i="7" s="1"/>
  <c r="HSG51" i="7" s="1"/>
  <c r="HSI51" i="7" s="1"/>
  <c r="HSK51" i="7" s="1"/>
  <c r="HSM51" i="7" s="1"/>
  <c r="HSO51" i="7" s="1"/>
  <c r="HSQ51" i="7" s="1"/>
  <c r="HSS51" i="7" s="1"/>
  <c r="HSU51" i="7" s="1"/>
  <c r="HSW51" i="7" s="1"/>
  <c r="HSY51" i="7" s="1"/>
  <c r="HTA51" i="7" s="1"/>
  <c r="HTC51" i="7" s="1"/>
  <c r="HTE51" i="7" s="1"/>
  <c r="HTG51" i="7" s="1"/>
  <c r="HTI51" i="7" s="1"/>
  <c r="HTK51" i="7" s="1"/>
  <c r="HTM51" i="7" s="1"/>
  <c r="HTO51" i="7" s="1"/>
  <c r="HTQ51" i="7" s="1"/>
  <c r="HTS51" i="7" s="1"/>
  <c r="HTU51" i="7" s="1"/>
  <c r="HTW51" i="7" s="1"/>
  <c r="HTY51" i="7" s="1"/>
  <c r="HUA51" i="7" s="1"/>
  <c r="HUC51" i="7" s="1"/>
  <c r="HUE51" i="7" s="1"/>
  <c r="HUG51" i="7" s="1"/>
  <c r="HUI51" i="7" s="1"/>
  <c r="HUK51" i="7" s="1"/>
  <c r="HUM51" i="7" s="1"/>
  <c r="HUO51" i="7" s="1"/>
  <c r="HUQ51" i="7" s="1"/>
  <c r="HUS51" i="7" s="1"/>
  <c r="HUU51" i="7" s="1"/>
  <c r="HUW51" i="7" s="1"/>
  <c r="HUY51" i="7" s="1"/>
  <c r="HVA51" i="7" s="1"/>
  <c r="HVC51" i="7" s="1"/>
  <c r="HVE51" i="7" s="1"/>
  <c r="HVG51" i="7" s="1"/>
  <c r="HVI51" i="7" s="1"/>
  <c r="HVK51" i="7" s="1"/>
  <c r="HVM51" i="7" s="1"/>
  <c r="HVO51" i="7" s="1"/>
  <c r="HVQ51" i="7" s="1"/>
  <c r="HVS51" i="7" s="1"/>
  <c r="HVU51" i="7" s="1"/>
  <c r="HVW51" i="7" s="1"/>
  <c r="HVY51" i="7" s="1"/>
  <c r="HWA51" i="7" s="1"/>
  <c r="HWC51" i="7" s="1"/>
  <c r="HWE51" i="7" s="1"/>
  <c r="HWG51" i="7" s="1"/>
  <c r="HWI51" i="7" s="1"/>
  <c r="HWK51" i="7" s="1"/>
  <c r="HWM51" i="7" s="1"/>
  <c r="HWO51" i="7" s="1"/>
  <c r="HWQ51" i="7" s="1"/>
  <c r="HWS51" i="7" s="1"/>
  <c r="HWU51" i="7" s="1"/>
  <c r="HWW51" i="7" s="1"/>
  <c r="HWY51" i="7" s="1"/>
  <c r="HXA51" i="7" s="1"/>
  <c r="HXC51" i="7" s="1"/>
  <c r="HXE51" i="7" s="1"/>
  <c r="HXG51" i="7" s="1"/>
  <c r="HXI51" i="7" s="1"/>
  <c r="HXK51" i="7" s="1"/>
  <c r="HXM51" i="7" s="1"/>
  <c r="HXO51" i="7" s="1"/>
  <c r="HXQ51" i="7" s="1"/>
  <c r="HXS51" i="7" s="1"/>
  <c r="HXU51" i="7" s="1"/>
  <c r="HXW51" i="7" s="1"/>
  <c r="HXY51" i="7" s="1"/>
  <c r="HYA51" i="7" s="1"/>
  <c r="HYC51" i="7" s="1"/>
  <c r="HYE51" i="7" s="1"/>
  <c r="HYG51" i="7" s="1"/>
  <c r="HYI51" i="7" s="1"/>
  <c r="HYK51" i="7" s="1"/>
  <c r="HYM51" i="7" s="1"/>
  <c r="HYO51" i="7" s="1"/>
  <c r="HYQ51" i="7" s="1"/>
  <c r="HYS51" i="7" s="1"/>
  <c r="HYU51" i="7" s="1"/>
  <c r="HYW51" i="7" s="1"/>
  <c r="HYY51" i="7" s="1"/>
  <c r="HZA51" i="7" s="1"/>
  <c r="HZC51" i="7" s="1"/>
  <c r="HZE51" i="7" s="1"/>
  <c r="HZG51" i="7" s="1"/>
  <c r="HZI51" i="7" s="1"/>
  <c r="HZK51" i="7" s="1"/>
  <c r="HZM51" i="7" s="1"/>
  <c r="HZO51" i="7" s="1"/>
  <c r="HZQ51" i="7" s="1"/>
  <c r="HZS51" i="7" s="1"/>
  <c r="HZU51" i="7" s="1"/>
  <c r="HZW51" i="7" s="1"/>
  <c r="HZY51" i="7" s="1"/>
  <c r="IAA51" i="7" s="1"/>
  <c r="IAC51" i="7" s="1"/>
  <c r="IAE51" i="7" s="1"/>
  <c r="IAG51" i="7" s="1"/>
  <c r="IAI51" i="7" s="1"/>
  <c r="IAK51" i="7" s="1"/>
  <c r="IAM51" i="7" s="1"/>
  <c r="IAO51" i="7" s="1"/>
  <c r="IAQ51" i="7" s="1"/>
  <c r="IAS51" i="7" s="1"/>
  <c r="IAU51" i="7" s="1"/>
  <c r="IAW51" i="7" s="1"/>
  <c r="IAY51" i="7" s="1"/>
  <c r="IBA51" i="7" s="1"/>
  <c r="IBC51" i="7" s="1"/>
  <c r="IBE51" i="7" s="1"/>
  <c r="IBG51" i="7" s="1"/>
  <c r="IBI51" i="7" s="1"/>
  <c r="IBK51" i="7" s="1"/>
  <c r="IBM51" i="7" s="1"/>
  <c r="IBO51" i="7" s="1"/>
  <c r="IBQ51" i="7" s="1"/>
  <c r="IBS51" i="7" s="1"/>
  <c r="IBU51" i="7" s="1"/>
  <c r="IBW51" i="7" s="1"/>
  <c r="IBY51" i="7" s="1"/>
  <c r="ICA51" i="7" s="1"/>
  <c r="ICC51" i="7" s="1"/>
  <c r="ICE51" i="7" s="1"/>
  <c r="ICG51" i="7" s="1"/>
  <c r="ICI51" i="7" s="1"/>
  <c r="ICK51" i="7" s="1"/>
  <c r="ICM51" i="7" s="1"/>
  <c r="ICO51" i="7" s="1"/>
  <c r="ICQ51" i="7" s="1"/>
  <c r="ICS51" i="7" s="1"/>
  <c r="ICU51" i="7" s="1"/>
  <c r="ICW51" i="7" s="1"/>
  <c r="ICY51" i="7" s="1"/>
  <c r="IDA51" i="7" s="1"/>
  <c r="IDC51" i="7" s="1"/>
  <c r="IDE51" i="7" s="1"/>
  <c r="IDG51" i="7" s="1"/>
  <c r="IDI51" i="7" s="1"/>
  <c r="IDK51" i="7" s="1"/>
  <c r="IDM51" i="7" s="1"/>
  <c r="IDO51" i="7" s="1"/>
  <c r="IDQ51" i="7" s="1"/>
  <c r="IDS51" i="7" s="1"/>
  <c r="IDU51" i="7" s="1"/>
  <c r="IDW51" i="7" s="1"/>
  <c r="IDY51" i="7" s="1"/>
  <c r="IEA51" i="7" s="1"/>
  <c r="IEC51" i="7" s="1"/>
  <c r="IEE51" i="7" s="1"/>
  <c r="IEG51" i="7" s="1"/>
  <c r="IEI51" i="7" s="1"/>
  <c r="IEK51" i="7" s="1"/>
  <c r="IEM51" i="7" s="1"/>
  <c r="IEO51" i="7" s="1"/>
  <c r="IEQ51" i="7" s="1"/>
  <c r="IES51" i="7" s="1"/>
  <c r="IEU51" i="7" s="1"/>
  <c r="IEW51" i="7" s="1"/>
  <c r="IEY51" i="7" s="1"/>
  <c r="IFA51" i="7" s="1"/>
  <c r="IFC51" i="7" s="1"/>
  <c r="IFE51" i="7" s="1"/>
  <c r="IFG51" i="7" s="1"/>
  <c r="IFI51" i="7" s="1"/>
  <c r="IFK51" i="7" s="1"/>
  <c r="IFM51" i="7" s="1"/>
  <c r="IFO51" i="7" s="1"/>
  <c r="IFQ51" i="7" s="1"/>
  <c r="IFS51" i="7" s="1"/>
  <c r="IFU51" i="7" s="1"/>
  <c r="IFW51" i="7" s="1"/>
  <c r="IFY51" i="7" s="1"/>
  <c r="IGA51" i="7" s="1"/>
  <c r="IGC51" i="7" s="1"/>
  <c r="IGE51" i="7" s="1"/>
  <c r="IGG51" i="7" s="1"/>
  <c r="IGI51" i="7" s="1"/>
  <c r="IGK51" i="7" s="1"/>
  <c r="IGM51" i="7" s="1"/>
  <c r="IGO51" i="7" s="1"/>
  <c r="IGQ51" i="7" s="1"/>
  <c r="IGS51" i="7" s="1"/>
  <c r="IGU51" i="7" s="1"/>
  <c r="IGW51" i="7" s="1"/>
  <c r="IGY51" i="7" s="1"/>
  <c r="IHA51" i="7" s="1"/>
  <c r="IHC51" i="7" s="1"/>
  <c r="IHE51" i="7" s="1"/>
  <c r="IHG51" i="7" s="1"/>
  <c r="IHI51" i="7" s="1"/>
  <c r="IHK51" i="7" s="1"/>
  <c r="IHM51" i="7" s="1"/>
  <c r="IHO51" i="7" s="1"/>
  <c r="IHQ51" i="7" s="1"/>
  <c r="IHS51" i="7" s="1"/>
  <c r="IHU51" i="7" s="1"/>
  <c r="IHW51" i="7" s="1"/>
  <c r="IHY51" i="7" s="1"/>
  <c r="IIA51" i="7" s="1"/>
  <c r="IIC51" i="7" s="1"/>
  <c r="IIE51" i="7" s="1"/>
  <c r="IIG51" i="7" s="1"/>
  <c r="III51" i="7" s="1"/>
  <c r="IIK51" i="7" s="1"/>
  <c r="IIM51" i="7" s="1"/>
  <c r="IIO51" i="7" s="1"/>
  <c r="IIQ51" i="7" s="1"/>
  <c r="IIS51" i="7" s="1"/>
  <c r="IIU51" i="7" s="1"/>
  <c r="IIW51" i="7" s="1"/>
  <c r="IIY51" i="7" s="1"/>
  <c r="IJA51" i="7" s="1"/>
  <c r="IJC51" i="7" s="1"/>
  <c r="IJE51" i="7" s="1"/>
  <c r="IJG51" i="7" s="1"/>
  <c r="IJI51" i="7" s="1"/>
  <c r="IJK51" i="7" s="1"/>
  <c r="IJM51" i="7" s="1"/>
  <c r="IJO51" i="7" s="1"/>
  <c r="IJQ51" i="7" s="1"/>
  <c r="IJS51" i="7" s="1"/>
  <c r="IJU51" i="7" s="1"/>
  <c r="IJW51" i="7" s="1"/>
  <c r="IJY51" i="7" s="1"/>
  <c r="IKA51" i="7" s="1"/>
  <c r="IKC51" i="7" s="1"/>
  <c r="IKE51" i="7" s="1"/>
  <c r="IKG51" i="7" s="1"/>
  <c r="IKI51" i="7" s="1"/>
  <c r="IKK51" i="7" s="1"/>
  <c r="IKM51" i="7" s="1"/>
  <c r="IKO51" i="7" s="1"/>
  <c r="IKQ51" i="7" s="1"/>
  <c r="IKS51" i="7" s="1"/>
  <c r="IKU51" i="7" s="1"/>
  <c r="IKW51" i="7" s="1"/>
  <c r="IKY51" i="7" s="1"/>
  <c r="ILA51" i="7" s="1"/>
  <c r="ILC51" i="7" s="1"/>
  <c r="ILE51" i="7" s="1"/>
  <c r="ILG51" i="7" s="1"/>
  <c r="ILI51" i="7" s="1"/>
  <c r="ILK51" i="7" s="1"/>
  <c r="ILM51" i="7" s="1"/>
  <c r="ILO51" i="7" s="1"/>
  <c r="ILQ51" i="7" s="1"/>
  <c r="ILS51" i="7" s="1"/>
  <c r="ILU51" i="7" s="1"/>
  <c r="ILW51" i="7" s="1"/>
  <c r="ILY51" i="7" s="1"/>
  <c r="IMA51" i="7" s="1"/>
  <c r="IMC51" i="7" s="1"/>
  <c r="IME51" i="7" s="1"/>
  <c r="IMG51" i="7" s="1"/>
  <c r="IMI51" i="7" s="1"/>
  <c r="IMK51" i="7" s="1"/>
  <c r="IMM51" i="7" s="1"/>
  <c r="IMO51" i="7" s="1"/>
  <c r="IMQ51" i="7" s="1"/>
  <c r="IMS51" i="7" s="1"/>
  <c r="IMU51" i="7" s="1"/>
  <c r="IMW51" i="7" s="1"/>
  <c r="IMY51" i="7" s="1"/>
  <c r="INA51" i="7" s="1"/>
  <c r="INC51" i="7" s="1"/>
  <c r="INE51" i="7" s="1"/>
  <c r="ING51" i="7" s="1"/>
  <c r="INI51" i="7" s="1"/>
  <c r="INK51" i="7" s="1"/>
  <c r="INM51" i="7" s="1"/>
  <c r="INO51" i="7" s="1"/>
  <c r="INQ51" i="7" s="1"/>
  <c r="INS51" i="7" s="1"/>
  <c r="INU51" i="7" s="1"/>
  <c r="INW51" i="7" s="1"/>
  <c r="INY51" i="7" s="1"/>
  <c r="IOA51" i="7" s="1"/>
  <c r="IOC51" i="7" s="1"/>
  <c r="IOE51" i="7" s="1"/>
  <c r="IOG51" i="7" s="1"/>
  <c r="IOI51" i="7" s="1"/>
  <c r="IOK51" i="7" s="1"/>
  <c r="IOM51" i="7" s="1"/>
  <c r="IOO51" i="7" s="1"/>
  <c r="IOQ51" i="7" s="1"/>
  <c r="IOS51" i="7" s="1"/>
  <c r="IOU51" i="7" s="1"/>
  <c r="IOW51" i="7" s="1"/>
  <c r="IOY51" i="7" s="1"/>
  <c r="IPA51" i="7" s="1"/>
  <c r="IPC51" i="7" s="1"/>
  <c r="IPE51" i="7" s="1"/>
  <c r="IPG51" i="7" s="1"/>
  <c r="IPI51" i="7" s="1"/>
  <c r="IPK51" i="7" s="1"/>
  <c r="IPM51" i="7" s="1"/>
  <c r="IPO51" i="7" s="1"/>
  <c r="IPQ51" i="7" s="1"/>
  <c r="IPS51" i="7" s="1"/>
  <c r="IPU51" i="7" s="1"/>
  <c r="IPW51" i="7" s="1"/>
  <c r="IPY51" i="7" s="1"/>
  <c r="IQA51" i="7" s="1"/>
  <c r="IQC51" i="7" s="1"/>
  <c r="IQE51" i="7" s="1"/>
  <c r="IQG51" i="7" s="1"/>
  <c r="IQI51" i="7" s="1"/>
  <c r="IQK51" i="7" s="1"/>
  <c r="IQM51" i="7" s="1"/>
  <c r="IQO51" i="7" s="1"/>
  <c r="IQQ51" i="7" s="1"/>
  <c r="IQS51" i="7" s="1"/>
  <c r="IQU51" i="7" s="1"/>
  <c r="IQW51" i="7" s="1"/>
  <c r="IQY51" i="7" s="1"/>
  <c r="IRA51" i="7" s="1"/>
  <c r="IRC51" i="7" s="1"/>
  <c r="IRE51" i="7" s="1"/>
  <c r="IRG51" i="7" s="1"/>
  <c r="IRI51" i="7" s="1"/>
  <c r="IRK51" i="7" s="1"/>
  <c r="IRM51" i="7" s="1"/>
  <c r="IRO51" i="7" s="1"/>
  <c r="IRQ51" i="7" s="1"/>
  <c r="IRS51" i="7" s="1"/>
  <c r="IRU51" i="7" s="1"/>
  <c r="IRW51" i="7" s="1"/>
  <c r="IRY51" i="7" s="1"/>
  <c r="ISA51" i="7" s="1"/>
  <c r="ISC51" i="7" s="1"/>
  <c r="ISE51" i="7" s="1"/>
  <c r="ISG51" i="7" s="1"/>
  <c r="ISI51" i="7" s="1"/>
  <c r="ISK51" i="7" s="1"/>
  <c r="ISM51" i="7" s="1"/>
  <c r="ISO51" i="7" s="1"/>
  <c r="ISQ51" i="7" s="1"/>
  <c r="ISS51" i="7" s="1"/>
  <c r="ISU51" i="7" s="1"/>
  <c r="ISW51" i="7" s="1"/>
  <c r="ISY51" i="7" s="1"/>
  <c r="ITA51" i="7" s="1"/>
  <c r="ITC51" i="7" s="1"/>
  <c r="ITE51" i="7" s="1"/>
  <c r="ITG51" i="7" s="1"/>
  <c r="ITI51" i="7" s="1"/>
  <c r="ITK51" i="7" s="1"/>
  <c r="ITM51" i="7" s="1"/>
  <c r="ITO51" i="7" s="1"/>
  <c r="ITQ51" i="7" s="1"/>
  <c r="ITS51" i="7" s="1"/>
  <c r="ITU51" i="7" s="1"/>
  <c r="ITW51" i="7" s="1"/>
  <c r="ITY51" i="7" s="1"/>
  <c r="IUA51" i="7" s="1"/>
  <c r="IUC51" i="7" s="1"/>
  <c r="IUE51" i="7" s="1"/>
  <c r="IUG51" i="7" s="1"/>
  <c r="IUI51" i="7" s="1"/>
  <c r="IUK51" i="7" s="1"/>
  <c r="IUM51" i="7" s="1"/>
  <c r="IUO51" i="7" s="1"/>
  <c r="IUQ51" i="7" s="1"/>
  <c r="IUS51" i="7" s="1"/>
  <c r="IUU51" i="7" s="1"/>
  <c r="IUW51" i="7" s="1"/>
  <c r="IUY51" i="7" s="1"/>
  <c r="IVA51" i="7" s="1"/>
  <c r="IVC51" i="7" s="1"/>
  <c r="IVE51" i="7" s="1"/>
  <c r="IVG51" i="7" s="1"/>
  <c r="IVI51" i="7" s="1"/>
  <c r="IVK51" i="7" s="1"/>
  <c r="IVM51" i="7" s="1"/>
  <c r="IVO51" i="7" s="1"/>
  <c r="IVQ51" i="7" s="1"/>
  <c r="IVS51" i="7" s="1"/>
  <c r="IVU51" i="7" s="1"/>
  <c r="IVW51" i="7" s="1"/>
  <c r="IVY51" i="7" s="1"/>
  <c r="IWA51" i="7" s="1"/>
  <c r="IWC51" i="7" s="1"/>
  <c r="IWE51" i="7" s="1"/>
  <c r="IWG51" i="7" s="1"/>
  <c r="IWI51" i="7" s="1"/>
  <c r="IWK51" i="7" s="1"/>
  <c r="IWM51" i="7" s="1"/>
  <c r="IWO51" i="7" s="1"/>
  <c r="IWQ51" i="7" s="1"/>
  <c r="IWS51" i="7" s="1"/>
  <c r="IWU51" i="7" s="1"/>
  <c r="IWW51" i="7" s="1"/>
  <c r="IWY51" i="7" s="1"/>
  <c r="IXA51" i="7" s="1"/>
  <c r="IXC51" i="7" s="1"/>
  <c r="IXE51" i="7" s="1"/>
  <c r="IXG51" i="7" s="1"/>
  <c r="IXI51" i="7" s="1"/>
  <c r="IXK51" i="7" s="1"/>
  <c r="IXM51" i="7" s="1"/>
  <c r="IXO51" i="7" s="1"/>
  <c r="IXQ51" i="7" s="1"/>
  <c r="IXS51" i="7" s="1"/>
  <c r="IXU51" i="7" s="1"/>
  <c r="IXW51" i="7" s="1"/>
  <c r="IXY51" i="7" s="1"/>
  <c r="IYA51" i="7" s="1"/>
  <c r="IYC51" i="7" s="1"/>
  <c r="IYE51" i="7" s="1"/>
  <c r="IYG51" i="7" s="1"/>
  <c r="IYI51" i="7" s="1"/>
  <c r="IYK51" i="7" s="1"/>
  <c r="IYM51" i="7" s="1"/>
  <c r="IYO51" i="7" s="1"/>
  <c r="IYQ51" i="7" s="1"/>
  <c r="IYS51" i="7" s="1"/>
  <c r="IYU51" i="7" s="1"/>
  <c r="IYW51" i="7" s="1"/>
  <c r="IYY51" i="7" s="1"/>
  <c r="IZA51" i="7" s="1"/>
  <c r="IZC51" i="7" s="1"/>
  <c r="IZE51" i="7" s="1"/>
  <c r="IZG51" i="7" s="1"/>
  <c r="IZI51" i="7" s="1"/>
  <c r="IZK51" i="7" s="1"/>
  <c r="IZM51" i="7" s="1"/>
  <c r="IZO51" i="7" s="1"/>
  <c r="IZQ51" i="7" s="1"/>
  <c r="IZS51" i="7" s="1"/>
  <c r="IZU51" i="7" s="1"/>
  <c r="IZW51" i="7" s="1"/>
  <c r="IZY51" i="7" s="1"/>
  <c r="JAA51" i="7" s="1"/>
  <c r="JAC51" i="7" s="1"/>
  <c r="JAE51" i="7" s="1"/>
  <c r="JAG51" i="7" s="1"/>
  <c r="JAI51" i="7" s="1"/>
  <c r="JAK51" i="7" s="1"/>
  <c r="JAM51" i="7" s="1"/>
  <c r="JAO51" i="7" s="1"/>
  <c r="JAQ51" i="7" s="1"/>
  <c r="JAS51" i="7" s="1"/>
  <c r="JAU51" i="7" s="1"/>
  <c r="JAW51" i="7" s="1"/>
  <c r="JAY51" i="7" s="1"/>
  <c r="JBA51" i="7" s="1"/>
  <c r="JBC51" i="7" s="1"/>
  <c r="JBE51" i="7" s="1"/>
  <c r="JBG51" i="7" s="1"/>
  <c r="JBI51" i="7" s="1"/>
  <c r="JBK51" i="7" s="1"/>
  <c r="JBM51" i="7" s="1"/>
  <c r="JBO51" i="7" s="1"/>
  <c r="JBQ51" i="7" s="1"/>
  <c r="JBS51" i="7" s="1"/>
  <c r="JBU51" i="7" s="1"/>
  <c r="JBW51" i="7" s="1"/>
  <c r="JBY51" i="7" s="1"/>
  <c r="JCA51" i="7" s="1"/>
  <c r="JCC51" i="7" s="1"/>
  <c r="JCE51" i="7" s="1"/>
  <c r="JCG51" i="7" s="1"/>
  <c r="JCI51" i="7" s="1"/>
  <c r="JCK51" i="7" s="1"/>
  <c r="JCM51" i="7" s="1"/>
  <c r="JCO51" i="7" s="1"/>
  <c r="JCQ51" i="7" s="1"/>
  <c r="JCS51" i="7" s="1"/>
  <c r="JCU51" i="7" s="1"/>
  <c r="JCW51" i="7" s="1"/>
  <c r="JCY51" i="7" s="1"/>
  <c r="JDA51" i="7" s="1"/>
  <c r="JDC51" i="7" s="1"/>
  <c r="JDE51" i="7" s="1"/>
  <c r="JDG51" i="7" s="1"/>
  <c r="JDI51" i="7" s="1"/>
  <c r="JDK51" i="7" s="1"/>
  <c r="JDM51" i="7" s="1"/>
  <c r="JDO51" i="7" s="1"/>
  <c r="JDQ51" i="7" s="1"/>
  <c r="JDS51" i="7" s="1"/>
  <c r="JDU51" i="7" s="1"/>
  <c r="JDW51" i="7" s="1"/>
  <c r="JDY51" i="7" s="1"/>
  <c r="JEA51" i="7" s="1"/>
  <c r="JEC51" i="7" s="1"/>
  <c r="JEE51" i="7" s="1"/>
  <c r="JEG51" i="7" s="1"/>
  <c r="JEI51" i="7" s="1"/>
  <c r="JEK51" i="7" s="1"/>
  <c r="JEM51" i="7" s="1"/>
  <c r="JEO51" i="7" s="1"/>
  <c r="JEQ51" i="7" s="1"/>
  <c r="JES51" i="7" s="1"/>
  <c r="JEU51" i="7" s="1"/>
  <c r="JEW51" i="7" s="1"/>
  <c r="JEY51" i="7" s="1"/>
  <c r="JFA51" i="7" s="1"/>
  <c r="JFC51" i="7" s="1"/>
  <c r="JFE51" i="7" s="1"/>
  <c r="JFG51" i="7" s="1"/>
  <c r="JFI51" i="7" s="1"/>
  <c r="JFK51" i="7" s="1"/>
  <c r="JFM51" i="7" s="1"/>
  <c r="JFO51" i="7" s="1"/>
  <c r="JFQ51" i="7" s="1"/>
  <c r="JFS51" i="7" s="1"/>
  <c r="JFU51" i="7" s="1"/>
  <c r="JFW51" i="7" s="1"/>
  <c r="JFY51" i="7" s="1"/>
  <c r="JGA51" i="7" s="1"/>
  <c r="JGC51" i="7" s="1"/>
  <c r="JGE51" i="7" s="1"/>
  <c r="JGG51" i="7" s="1"/>
  <c r="JGI51" i="7" s="1"/>
  <c r="JGK51" i="7" s="1"/>
  <c r="JGM51" i="7" s="1"/>
  <c r="JGO51" i="7" s="1"/>
  <c r="JGQ51" i="7" s="1"/>
  <c r="JGS51" i="7" s="1"/>
  <c r="JGU51" i="7" s="1"/>
  <c r="JGW51" i="7" s="1"/>
  <c r="JGY51" i="7" s="1"/>
  <c r="JHA51" i="7" s="1"/>
  <c r="JHC51" i="7" s="1"/>
  <c r="JHE51" i="7" s="1"/>
  <c r="JHG51" i="7" s="1"/>
  <c r="JHI51" i="7" s="1"/>
  <c r="JHK51" i="7" s="1"/>
  <c r="JHM51" i="7" s="1"/>
  <c r="JHO51" i="7" s="1"/>
  <c r="JHQ51" i="7" s="1"/>
  <c r="JHS51" i="7" s="1"/>
  <c r="JHU51" i="7" s="1"/>
  <c r="JHW51" i="7" s="1"/>
  <c r="JHY51" i="7" s="1"/>
  <c r="JIA51" i="7" s="1"/>
  <c r="JIC51" i="7" s="1"/>
  <c r="JIE51" i="7" s="1"/>
  <c r="JIG51" i="7" s="1"/>
  <c r="JII51" i="7" s="1"/>
  <c r="JIK51" i="7" s="1"/>
  <c r="JIM51" i="7" s="1"/>
  <c r="JIO51" i="7" s="1"/>
  <c r="JIQ51" i="7" s="1"/>
  <c r="JIS51" i="7" s="1"/>
  <c r="JIU51" i="7" s="1"/>
  <c r="JIW51" i="7" s="1"/>
  <c r="JIY51" i="7" s="1"/>
  <c r="JJA51" i="7" s="1"/>
  <c r="JJC51" i="7" s="1"/>
  <c r="JJE51" i="7" s="1"/>
  <c r="JJG51" i="7" s="1"/>
  <c r="JJI51" i="7" s="1"/>
  <c r="JJK51" i="7" s="1"/>
  <c r="JJM51" i="7" s="1"/>
  <c r="JJO51" i="7" s="1"/>
  <c r="JJQ51" i="7" s="1"/>
  <c r="JJS51" i="7" s="1"/>
  <c r="JJU51" i="7" s="1"/>
  <c r="JJW51" i="7" s="1"/>
  <c r="JJY51" i="7" s="1"/>
  <c r="JKA51" i="7" s="1"/>
  <c r="JKC51" i="7" s="1"/>
  <c r="JKE51" i="7" s="1"/>
  <c r="JKG51" i="7" s="1"/>
  <c r="JKI51" i="7" s="1"/>
  <c r="JKK51" i="7" s="1"/>
  <c r="JKM51" i="7" s="1"/>
  <c r="JKO51" i="7" s="1"/>
  <c r="JKQ51" i="7" s="1"/>
  <c r="JKS51" i="7" s="1"/>
  <c r="JKU51" i="7" s="1"/>
  <c r="JKW51" i="7" s="1"/>
  <c r="JKY51" i="7" s="1"/>
  <c r="JLA51" i="7" s="1"/>
  <c r="JLC51" i="7" s="1"/>
  <c r="JLE51" i="7" s="1"/>
  <c r="JLG51" i="7" s="1"/>
  <c r="JLI51" i="7" s="1"/>
  <c r="JLK51" i="7" s="1"/>
  <c r="JLM51" i="7" s="1"/>
  <c r="JLO51" i="7" s="1"/>
  <c r="JLQ51" i="7" s="1"/>
  <c r="JLS51" i="7" s="1"/>
  <c r="JLU51" i="7" s="1"/>
  <c r="JLW51" i="7" s="1"/>
  <c r="JLY51" i="7" s="1"/>
  <c r="JMA51" i="7" s="1"/>
  <c r="JMC51" i="7" s="1"/>
  <c r="JME51" i="7" s="1"/>
  <c r="JMG51" i="7" s="1"/>
  <c r="JMI51" i="7" s="1"/>
  <c r="JMK51" i="7" s="1"/>
  <c r="JMM51" i="7" s="1"/>
  <c r="JMO51" i="7" s="1"/>
  <c r="JMQ51" i="7" s="1"/>
  <c r="JMS51" i="7" s="1"/>
  <c r="JMU51" i="7" s="1"/>
  <c r="JMW51" i="7" s="1"/>
  <c r="JMY51" i="7" s="1"/>
  <c r="JNA51" i="7" s="1"/>
  <c r="JNC51" i="7" s="1"/>
  <c r="JNE51" i="7" s="1"/>
  <c r="JNG51" i="7" s="1"/>
  <c r="JNI51" i="7" s="1"/>
  <c r="JNK51" i="7" s="1"/>
  <c r="JNM51" i="7" s="1"/>
  <c r="JNO51" i="7" s="1"/>
  <c r="JNQ51" i="7" s="1"/>
  <c r="JNS51" i="7" s="1"/>
  <c r="JNU51" i="7" s="1"/>
  <c r="JNW51" i="7" s="1"/>
  <c r="JNY51" i="7" s="1"/>
  <c r="JOA51" i="7" s="1"/>
  <c r="JOC51" i="7" s="1"/>
  <c r="JOE51" i="7" s="1"/>
  <c r="JOG51" i="7" s="1"/>
  <c r="JOI51" i="7" s="1"/>
  <c r="JOK51" i="7" s="1"/>
  <c r="JOM51" i="7" s="1"/>
  <c r="JOO51" i="7" s="1"/>
  <c r="JOQ51" i="7" s="1"/>
  <c r="JOS51" i="7" s="1"/>
  <c r="JOU51" i="7" s="1"/>
  <c r="JOW51" i="7" s="1"/>
  <c r="JOY51" i="7" s="1"/>
  <c r="JPA51" i="7" s="1"/>
  <c r="JPC51" i="7" s="1"/>
  <c r="JPE51" i="7" s="1"/>
  <c r="JPG51" i="7" s="1"/>
  <c r="JPI51" i="7" s="1"/>
  <c r="JPK51" i="7" s="1"/>
  <c r="JPM51" i="7" s="1"/>
  <c r="JPO51" i="7" s="1"/>
  <c r="JPQ51" i="7" s="1"/>
  <c r="JPS51" i="7" s="1"/>
  <c r="JPU51" i="7" s="1"/>
  <c r="JPW51" i="7" s="1"/>
  <c r="JPY51" i="7" s="1"/>
  <c r="JQA51" i="7" s="1"/>
  <c r="JQC51" i="7" s="1"/>
  <c r="JQE51" i="7" s="1"/>
  <c r="JQG51" i="7" s="1"/>
  <c r="JQI51" i="7" s="1"/>
  <c r="JQK51" i="7" s="1"/>
  <c r="JQM51" i="7" s="1"/>
  <c r="JQO51" i="7" s="1"/>
  <c r="JQQ51" i="7" s="1"/>
  <c r="JQS51" i="7" s="1"/>
  <c r="JQU51" i="7" s="1"/>
  <c r="JQW51" i="7" s="1"/>
  <c r="JQY51" i="7" s="1"/>
  <c r="JRA51" i="7" s="1"/>
  <c r="JRC51" i="7" s="1"/>
  <c r="JRE51" i="7" s="1"/>
  <c r="JRG51" i="7" s="1"/>
  <c r="JRI51" i="7" s="1"/>
  <c r="JRK51" i="7" s="1"/>
  <c r="JRM51" i="7" s="1"/>
  <c r="JRO51" i="7" s="1"/>
  <c r="JRQ51" i="7" s="1"/>
  <c r="JRS51" i="7" s="1"/>
  <c r="JRU51" i="7" s="1"/>
  <c r="JRW51" i="7" s="1"/>
  <c r="JRY51" i="7" s="1"/>
  <c r="JSA51" i="7" s="1"/>
  <c r="JSC51" i="7" s="1"/>
  <c r="JSE51" i="7" s="1"/>
  <c r="JSG51" i="7" s="1"/>
  <c r="JSI51" i="7" s="1"/>
  <c r="JSK51" i="7" s="1"/>
  <c r="JSM51" i="7" s="1"/>
  <c r="JSO51" i="7" s="1"/>
  <c r="JSQ51" i="7" s="1"/>
  <c r="JSS51" i="7" s="1"/>
  <c r="JSU51" i="7" s="1"/>
  <c r="JSW51" i="7" s="1"/>
  <c r="JSY51" i="7" s="1"/>
  <c r="JTA51" i="7" s="1"/>
  <c r="JTC51" i="7" s="1"/>
  <c r="JTE51" i="7" s="1"/>
  <c r="JTG51" i="7" s="1"/>
  <c r="JTI51" i="7" s="1"/>
  <c r="JTK51" i="7" s="1"/>
  <c r="JTM51" i="7" s="1"/>
  <c r="JTO51" i="7" s="1"/>
  <c r="JTQ51" i="7" s="1"/>
  <c r="JTS51" i="7" s="1"/>
  <c r="JTU51" i="7" s="1"/>
  <c r="JTW51" i="7" s="1"/>
  <c r="JTY51" i="7" s="1"/>
  <c r="JUA51" i="7" s="1"/>
  <c r="JUC51" i="7" s="1"/>
  <c r="JUE51" i="7" s="1"/>
  <c r="JUG51" i="7" s="1"/>
  <c r="JUI51" i="7" s="1"/>
  <c r="JUK51" i="7" s="1"/>
  <c r="JUM51" i="7" s="1"/>
  <c r="JUO51" i="7" s="1"/>
  <c r="JUQ51" i="7" s="1"/>
  <c r="JUS51" i="7" s="1"/>
  <c r="JUU51" i="7" s="1"/>
  <c r="JUW51" i="7" s="1"/>
  <c r="JUY51" i="7" s="1"/>
  <c r="JVA51" i="7" s="1"/>
  <c r="JVC51" i="7" s="1"/>
  <c r="JVE51" i="7" s="1"/>
  <c r="JVG51" i="7" s="1"/>
  <c r="JVI51" i="7" s="1"/>
  <c r="JVK51" i="7" s="1"/>
  <c r="JVM51" i="7" s="1"/>
  <c r="JVO51" i="7" s="1"/>
  <c r="JVQ51" i="7" s="1"/>
  <c r="JVS51" i="7" s="1"/>
  <c r="JVU51" i="7" s="1"/>
  <c r="JVW51" i="7" s="1"/>
  <c r="JVY51" i="7" s="1"/>
  <c r="JWA51" i="7" s="1"/>
  <c r="JWC51" i="7" s="1"/>
  <c r="JWE51" i="7" s="1"/>
  <c r="JWG51" i="7" s="1"/>
  <c r="JWI51" i="7" s="1"/>
  <c r="JWK51" i="7" s="1"/>
  <c r="JWM51" i="7" s="1"/>
  <c r="JWO51" i="7" s="1"/>
  <c r="JWQ51" i="7" s="1"/>
  <c r="JWS51" i="7" s="1"/>
  <c r="JWU51" i="7" s="1"/>
  <c r="JWW51" i="7" s="1"/>
  <c r="JWY51" i="7" s="1"/>
  <c r="JXA51" i="7" s="1"/>
  <c r="JXC51" i="7" s="1"/>
  <c r="JXE51" i="7" s="1"/>
  <c r="JXG51" i="7" s="1"/>
  <c r="JXI51" i="7" s="1"/>
  <c r="JXK51" i="7" s="1"/>
  <c r="JXM51" i="7" s="1"/>
  <c r="JXO51" i="7" s="1"/>
  <c r="JXQ51" i="7" s="1"/>
  <c r="JXS51" i="7" s="1"/>
  <c r="JXU51" i="7" s="1"/>
  <c r="JXW51" i="7" s="1"/>
  <c r="JXY51" i="7" s="1"/>
  <c r="JYA51" i="7" s="1"/>
  <c r="JYC51" i="7" s="1"/>
  <c r="JYE51" i="7" s="1"/>
  <c r="JYG51" i="7" s="1"/>
  <c r="JYI51" i="7" s="1"/>
  <c r="JYK51" i="7" s="1"/>
  <c r="JYM51" i="7" s="1"/>
  <c r="JYO51" i="7" s="1"/>
  <c r="JYQ51" i="7" s="1"/>
  <c r="JYS51" i="7" s="1"/>
  <c r="JYU51" i="7" s="1"/>
  <c r="JYW51" i="7" s="1"/>
  <c r="JYY51" i="7" s="1"/>
  <c r="JZA51" i="7" s="1"/>
  <c r="JZC51" i="7" s="1"/>
  <c r="JZE51" i="7" s="1"/>
  <c r="JZG51" i="7" s="1"/>
  <c r="JZI51" i="7" s="1"/>
  <c r="JZK51" i="7" s="1"/>
  <c r="JZM51" i="7" s="1"/>
  <c r="JZO51" i="7" s="1"/>
  <c r="JZQ51" i="7" s="1"/>
  <c r="JZS51" i="7" s="1"/>
  <c r="JZU51" i="7" s="1"/>
  <c r="JZW51" i="7" s="1"/>
  <c r="JZY51" i="7" s="1"/>
  <c r="KAA51" i="7" s="1"/>
  <c r="KAC51" i="7" s="1"/>
  <c r="KAE51" i="7" s="1"/>
  <c r="KAG51" i="7" s="1"/>
  <c r="KAI51" i="7" s="1"/>
  <c r="KAK51" i="7" s="1"/>
  <c r="KAM51" i="7" s="1"/>
  <c r="KAO51" i="7" s="1"/>
  <c r="KAQ51" i="7" s="1"/>
  <c r="KAS51" i="7" s="1"/>
  <c r="KAU51" i="7" s="1"/>
  <c r="KAW51" i="7" s="1"/>
  <c r="KAY51" i="7" s="1"/>
  <c r="KBA51" i="7" s="1"/>
  <c r="KBC51" i="7" s="1"/>
  <c r="KBE51" i="7" s="1"/>
  <c r="KBG51" i="7" s="1"/>
  <c r="KBI51" i="7" s="1"/>
  <c r="KBK51" i="7" s="1"/>
  <c r="KBM51" i="7" s="1"/>
  <c r="KBO51" i="7" s="1"/>
  <c r="KBQ51" i="7" s="1"/>
  <c r="KBS51" i="7" s="1"/>
  <c r="KBU51" i="7" s="1"/>
  <c r="KBW51" i="7" s="1"/>
  <c r="KBY51" i="7" s="1"/>
  <c r="KCA51" i="7" s="1"/>
  <c r="KCC51" i="7" s="1"/>
  <c r="KCE51" i="7" s="1"/>
  <c r="KCG51" i="7" s="1"/>
  <c r="KCI51" i="7" s="1"/>
  <c r="KCK51" i="7" s="1"/>
  <c r="KCM51" i="7" s="1"/>
  <c r="KCO51" i="7" s="1"/>
  <c r="KCQ51" i="7" s="1"/>
  <c r="KCS51" i="7" s="1"/>
  <c r="KCU51" i="7" s="1"/>
  <c r="KCW51" i="7" s="1"/>
  <c r="KCY51" i="7" s="1"/>
  <c r="KDA51" i="7" s="1"/>
  <c r="KDC51" i="7" s="1"/>
  <c r="KDE51" i="7" s="1"/>
  <c r="KDG51" i="7" s="1"/>
  <c r="KDI51" i="7" s="1"/>
  <c r="KDK51" i="7" s="1"/>
  <c r="KDM51" i="7" s="1"/>
  <c r="KDO51" i="7" s="1"/>
  <c r="KDQ51" i="7" s="1"/>
  <c r="KDS51" i="7" s="1"/>
  <c r="KDU51" i="7" s="1"/>
  <c r="KDW51" i="7" s="1"/>
  <c r="KDY51" i="7" s="1"/>
  <c r="KEA51" i="7" s="1"/>
  <c r="KEC51" i="7" s="1"/>
  <c r="KEE51" i="7" s="1"/>
  <c r="KEG51" i="7" s="1"/>
  <c r="KEI51" i="7" s="1"/>
  <c r="KEK51" i="7" s="1"/>
  <c r="KEM51" i="7" s="1"/>
  <c r="KEO51" i="7" s="1"/>
  <c r="KEQ51" i="7" s="1"/>
  <c r="KES51" i="7" s="1"/>
  <c r="KEU51" i="7" s="1"/>
  <c r="KEW51" i="7" s="1"/>
  <c r="KEY51" i="7" s="1"/>
  <c r="KFA51" i="7" s="1"/>
  <c r="KFC51" i="7" s="1"/>
  <c r="KFE51" i="7" s="1"/>
  <c r="KFG51" i="7" s="1"/>
  <c r="KFI51" i="7" s="1"/>
  <c r="KFK51" i="7" s="1"/>
  <c r="KFM51" i="7" s="1"/>
  <c r="KFO51" i="7" s="1"/>
  <c r="KFQ51" i="7" s="1"/>
  <c r="KFS51" i="7" s="1"/>
  <c r="KFU51" i="7" s="1"/>
  <c r="KFW51" i="7" s="1"/>
  <c r="KFY51" i="7" s="1"/>
  <c r="KGA51" i="7" s="1"/>
  <c r="KGC51" i="7" s="1"/>
  <c r="KGE51" i="7" s="1"/>
  <c r="KGG51" i="7" s="1"/>
  <c r="KGI51" i="7" s="1"/>
  <c r="KGK51" i="7" s="1"/>
  <c r="KGM51" i="7" s="1"/>
  <c r="KGO51" i="7" s="1"/>
  <c r="KGQ51" i="7" s="1"/>
  <c r="KGS51" i="7" s="1"/>
  <c r="KGU51" i="7" s="1"/>
  <c r="KGW51" i="7" s="1"/>
  <c r="KGY51" i="7" s="1"/>
  <c r="KHA51" i="7" s="1"/>
  <c r="KHC51" i="7" s="1"/>
  <c r="KHE51" i="7" s="1"/>
  <c r="KHG51" i="7" s="1"/>
  <c r="KHI51" i="7" s="1"/>
  <c r="KHK51" i="7" s="1"/>
  <c r="KHM51" i="7" s="1"/>
  <c r="KHO51" i="7" s="1"/>
  <c r="KHQ51" i="7" s="1"/>
  <c r="KHS51" i="7" s="1"/>
  <c r="KHU51" i="7" s="1"/>
  <c r="KHW51" i="7" s="1"/>
  <c r="KHY51" i="7" s="1"/>
  <c r="KIA51" i="7" s="1"/>
  <c r="KIC51" i="7" s="1"/>
  <c r="KIE51" i="7" s="1"/>
  <c r="KIG51" i="7" s="1"/>
  <c r="KII51" i="7" s="1"/>
  <c r="KIK51" i="7" s="1"/>
  <c r="KIM51" i="7" s="1"/>
  <c r="KIO51" i="7" s="1"/>
  <c r="KIQ51" i="7" s="1"/>
  <c r="KIS51" i="7" s="1"/>
  <c r="KIU51" i="7" s="1"/>
  <c r="KIW51" i="7" s="1"/>
  <c r="KIY51" i="7" s="1"/>
  <c r="KJA51" i="7" s="1"/>
  <c r="KJC51" i="7" s="1"/>
  <c r="KJE51" i="7" s="1"/>
  <c r="KJG51" i="7" s="1"/>
  <c r="KJI51" i="7" s="1"/>
  <c r="KJK51" i="7" s="1"/>
  <c r="KJM51" i="7" s="1"/>
  <c r="KJO51" i="7" s="1"/>
  <c r="KJQ51" i="7" s="1"/>
  <c r="KJS51" i="7" s="1"/>
  <c r="KJU51" i="7" s="1"/>
  <c r="KJW51" i="7" s="1"/>
  <c r="KJY51" i="7" s="1"/>
  <c r="KKA51" i="7" s="1"/>
  <c r="KKC51" i="7" s="1"/>
  <c r="KKE51" i="7" s="1"/>
  <c r="KKG51" i="7" s="1"/>
  <c r="KKI51" i="7" s="1"/>
  <c r="KKK51" i="7" s="1"/>
  <c r="KKM51" i="7" s="1"/>
  <c r="KKO51" i="7" s="1"/>
  <c r="KKQ51" i="7" s="1"/>
  <c r="KKS51" i="7" s="1"/>
  <c r="KKU51" i="7" s="1"/>
  <c r="KKW51" i="7" s="1"/>
  <c r="KKY51" i="7" s="1"/>
  <c r="KLA51" i="7" s="1"/>
  <c r="KLC51" i="7" s="1"/>
  <c r="KLE51" i="7" s="1"/>
  <c r="KLG51" i="7" s="1"/>
  <c r="KLI51" i="7" s="1"/>
  <c r="KLK51" i="7" s="1"/>
  <c r="KLM51" i="7" s="1"/>
  <c r="KLO51" i="7" s="1"/>
  <c r="KLQ51" i="7" s="1"/>
  <c r="KLS51" i="7" s="1"/>
  <c r="KLU51" i="7" s="1"/>
  <c r="KLW51" i="7" s="1"/>
  <c r="KLY51" i="7" s="1"/>
  <c r="KMA51" i="7" s="1"/>
  <c r="KMC51" i="7" s="1"/>
  <c r="KME51" i="7" s="1"/>
  <c r="KMG51" i="7" s="1"/>
  <c r="KMI51" i="7" s="1"/>
  <c r="KMK51" i="7" s="1"/>
  <c r="KMM51" i="7" s="1"/>
  <c r="KMO51" i="7" s="1"/>
  <c r="KMQ51" i="7" s="1"/>
  <c r="KMS51" i="7" s="1"/>
  <c r="KMU51" i="7" s="1"/>
  <c r="KMW51" i="7" s="1"/>
  <c r="KMY51" i="7" s="1"/>
  <c r="KNA51" i="7" s="1"/>
  <c r="KNC51" i="7" s="1"/>
  <c r="KNE51" i="7" s="1"/>
  <c r="KNG51" i="7" s="1"/>
  <c r="KNI51" i="7" s="1"/>
  <c r="KNK51" i="7" s="1"/>
  <c r="KNM51" i="7" s="1"/>
  <c r="KNO51" i="7" s="1"/>
  <c r="KNQ51" i="7" s="1"/>
  <c r="KNS51" i="7" s="1"/>
  <c r="KNU51" i="7" s="1"/>
  <c r="KNW51" i="7" s="1"/>
  <c r="KNY51" i="7" s="1"/>
  <c r="KOA51" i="7" s="1"/>
  <c r="KOC51" i="7" s="1"/>
  <c r="KOE51" i="7" s="1"/>
  <c r="KOG51" i="7" s="1"/>
  <c r="KOI51" i="7" s="1"/>
  <c r="KOK51" i="7" s="1"/>
  <c r="KOM51" i="7" s="1"/>
  <c r="KOO51" i="7" s="1"/>
  <c r="KOQ51" i="7" s="1"/>
  <c r="KOS51" i="7" s="1"/>
  <c r="KOU51" i="7" s="1"/>
  <c r="KOW51" i="7" s="1"/>
  <c r="KOY51" i="7" s="1"/>
  <c r="KPA51" i="7" s="1"/>
  <c r="KPC51" i="7" s="1"/>
  <c r="KPE51" i="7" s="1"/>
  <c r="KPG51" i="7" s="1"/>
  <c r="KPI51" i="7" s="1"/>
  <c r="KPK51" i="7" s="1"/>
  <c r="KPM51" i="7" s="1"/>
  <c r="KPO51" i="7" s="1"/>
  <c r="KPQ51" i="7" s="1"/>
  <c r="KPS51" i="7" s="1"/>
  <c r="KPU51" i="7" s="1"/>
  <c r="KPW51" i="7" s="1"/>
  <c r="KPY51" i="7" s="1"/>
  <c r="KQA51" i="7" s="1"/>
  <c r="KQC51" i="7" s="1"/>
  <c r="KQE51" i="7" s="1"/>
  <c r="KQG51" i="7" s="1"/>
  <c r="KQI51" i="7" s="1"/>
  <c r="KQK51" i="7" s="1"/>
  <c r="KQM51" i="7" s="1"/>
  <c r="KQO51" i="7" s="1"/>
  <c r="KQQ51" i="7" s="1"/>
  <c r="KQS51" i="7" s="1"/>
  <c r="KQU51" i="7" s="1"/>
  <c r="KQW51" i="7" s="1"/>
  <c r="KQY51" i="7" s="1"/>
  <c r="KRA51" i="7" s="1"/>
  <c r="KRC51" i="7" s="1"/>
  <c r="KRE51" i="7" s="1"/>
  <c r="KRG51" i="7" s="1"/>
  <c r="KRI51" i="7" s="1"/>
  <c r="KRK51" i="7" s="1"/>
  <c r="KRM51" i="7" s="1"/>
  <c r="KRO51" i="7" s="1"/>
  <c r="KRQ51" i="7" s="1"/>
  <c r="KRS51" i="7" s="1"/>
  <c r="KRU51" i="7" s="1"/>
  <c r="KRW51" i="7" s="1"/>
  <c r="KRY51" i="7" s="1"/>
  <c r="KSA51" i="7" s="1"/>
  <c r="KSC51" i="7" s="1"/>
  <c r="KSE51" i="7" s="1"/>
  <c r="KSG51" i="7" s="1"/>
  <c r="KSI51" i="7" s="1"/>
  <c r="KSK51" i="7" s="1"/>
  <c r="KSM51" i="7" s="1"/>
  <c r="KSO51" i="7" s="1"/>
  <c r="KSQ51" i="7" s="1"/>
  <c r="KSS51" i="7" s="1"/>
  <c r="KSU51" i="7" s="1"/>
  <c r="KSW51" i="7" s="1"/>
  <c r="KSY51" i="7" s="1"/>
  <c r="KTA51" i="7" s="1"/>
  <c r="KTC51" i="7" s="1"/>
  <c r="KTE51" i="7" s="1"/>
  <c r="KTG51" i="7" s="1"/>
  <c r="KTI51" i="7" s="1"/>
  <c r="KTK51" i="7" s="1"/>
  <c r="KTM51" i="7" s="1"/>
  <c r="KTO51" i="7" s="1"/>
  <c r="KTQ51" i="7" s="1"/>
  <c r="KTS51" i="7" s="1"/>
  <c r="KTU51" i="7" s="1"/>
  <c r="KTW51" i="7" s="1"/>
  <c r="KTY51" i="7" s="1"/>
  <c r="KUA51" i="7" s="1"/>
  <c r="KUC51" i="7" s="1"/>
  <c r="KUE51" i="7" s="1"/>
  <c r="KUG51" i="7" s="1"/>
  <c r="KUI51" i="7" s="1"/>
  <c r="KUK51" i="7" s="1"/>
  <c r="KUM51" i="7" s="1"/>
  <c r="KUO51" i="7" s="1"/>
  <c r="KUQ51" i="7" s="1"/>
  <c r="KUS51" i="7" s="1"/>
  <c r="KUU51" i="7" s="1"/>
  <c r="KUW51" i="7" s="1"/>
  <c r="KUY51" i="7" s="1"/>
  <c r="KVA51" i="7" s="1"/>
  <c r="KVC51" i="7" s="1"/>
  <c r="KVE51" i="7" s="1"/>
  <c r="KVG51" i="7" s="1"/>
  <c r="KVI51" i="7" s="1"/>
  <c r="KVK51" i="7" s="1"/>
  <c r="KVM51" i="7" s="1"/>
  <c r="KVO51" i="7" s="1"/>
  <c r="KVQ51" i="7" s="1"/>
  <c r="KVS51" i="7" s="1"/>
  <c r="KVU51" i="7" s="1"/>
  <c r="KVW51" i="7" s="1"/>
  <c r="KVY51" i="7" s="1"/>
  <c r="KWA51" i="7" s="1"/>
  <c r="KWC51" i="7" s="1"/>
  <c r="KWE51" i="7" s="1"/>
  <c r="KWG51" i="7" s="1"/>
  <c r="KWI51" i="7" s="1"/>
  <c r="KWK51" i="7" s="1"/>
  <c r="KWM51" i="7" s="1"/>
  <c r="KWO51" i="7" s="1"/>
  <c r="KWQ51" i="7" s="1"/>
  <c r="KWS51" i="7" s="1"/>
  <c r="KWU51" i="7" s="1"/>
  <c r="KWW51" i="7" s="1"/>
  <c r="KWY51" i="7" s="1"/>
  <c r="KXA51" i="7" s="1"/>
  <c r="KXC51" i="7" s="1"/>
  <c r="KXE51" i="7" s="1"/>
  <c r="KXG51" i="7" s="1"/>
  <c r="KXI51" i="7" s="1"/>
  <c r="KXK51" i="7" s="1"/>
  <c r="KXM51" i="7" s="1"/>
  <c r="KXO51" i="7" s="1"/>
  <c r="KXQ51" i="7" s="1"/>
  <c r="KXS51" i="7" s="1"/>
  <c r="KXU51" i="7" s="1"/>
  <c r="KXW51" i="7" s="1"/>
  <c r="KXY51" i="7" s="1"/>
  <c r="KYA51" i="7" s="1"/>
  <c r="KYC51" i="7" s="1"/>
  <c r="KYE51" i="7" s="1"/>
  <c r="KYG51" i="7" s="1"/>
  <c r="KYI51" i="7" s="1"/>
  <c r="KYK51" i="7" s="1"/>
  <c r="KYM51" i="7" s="1"/>
  <c r="KYO51" i="7" s="1"/>
  <c r="KYQ51" i="7" s="1"/>
  <c r="KYS51" i="7" s="1"/>
  <c r="KYU51" i="7" s="1"/>
  <c r="KYW51" i="7" s="1"/>
  <c r="KYY51" i="7" s="1"/>
  <c r="KZA51" i="7" s="1"/>
  <c r="KZC51" i="7" s="1"/>
  <c r="KZE51" i="7" s="1"/>
  <c r="KZG51" i="7" s="1"/>
  <c r="KZI51" i="7" s="1"/>
  <c r="KZK51" i="7" s="1"/>
  <c r="KZM51" i="7" s="1"/>
  <c r="KZO51" i="7" s="1"/>
  <c r="KZQ51" i="7" s="1"/>
  <c r="KZS51" i="7" s="1"/>
  <c r="KZU51" i="7" s="1"/>
  <c r="KZW51" i="7" s="1"/>
  <c r="KZY51" i="7" s="1"/>
  <c r="LAA51" i="7" s="1"/>
  <c r="LAC51" i="7" s="1"/>
  <c r="LAE51" i="7" s="1"/>
  <c r="LAG51" i="7" s="1"/>
  <c r="LAI51" i="7" s="1"/>
  <c r="LAK51" i="7" s="1"/>
  <c r="LAM51" i="7" s="1"/>
  <c r="LAO51" i="7" s="1"/>
  <c r="LAQ51" i="7" s="1"/>
  <c r="LAS51" i="7" s="1"/>
  <c r="LAU51" i="7" s="1"/>
  <c r="LAW51" i="7" s="1"/>
  <c r="LAY51" i="7" s="1"/>
  <c r="LBA51" i="7" s="1"/>
  <c r="LBC51" i="7" s="1"/>
  <c r="LBE51" i="7" s="1"/>
  <c r="LBG51" i="7" s="1"/>
  <c r="LBI51" i="7" s="1"/>
  <c r="LBK51" i="7" s="1"/>
  <c r="LBM51" i="7" s="1"/>
  <c r="LBO51" i="7" s="1"/>
  <c r="LBQ51" i="7" s="1"/>
  <c r="LBS51" i="7" s="1"/>
  <c r="LBU51" i="7" s="1"/>
  <c r="LBW51" i="7" s="1"/>
  <c r="LBY51" i="7" s="1"/>
  <c r="LCA51" i="7" s="1"/>
  <c r="LCC51" i="7" s="1"/>
  <c r="LCE51" i="7" s="1"/>
  <c r="LCG51" i="7" s="1"/>
  <c r="LCI51" i="7" s="1"/>
  <c r="LCK51" i="7" s="1"/>
  <c r="LCM51" i="7" s="1"/>
  <c r="LCO51" i="7" s="1"/>
  <c r="LCQ51" i="7" s="1"/>
  <c r="LCS51" i="7" s="1"/>
  <c r="LCU51" i="7" s="1"/>
  <c r="LCW51" i="7" s="1"/>
  <c r="LCY51" i="7" s="1"/>
  <c r="LDA51" i="7" s="1"/>
  <c r="LDC51" i="7" s="1"/>
  <c r="LDE51" i="7" s="1"/>
  <c r="LDG51" i="7" s="1"/>
  <c r="LDI51" i="7" s="1"/>
  <c r="LDK51" i="7" s="1"/>
  <c r="LDM51" i="7" s="1"/>
  <c r="LDO51" i="7" s="1"/>
  <c r="LDQ51" i="7" s="1"/>
  <c r="LDS51" i="7" s="1"/>
  <c r="LDU51" i="7" s="1"/>
  <c r="LDW51" i="7" s="1"/>
  <c r="LDY51" i="7" s="1"/>
  <c r="LEA51" i="7" s="1"/>
  <c r="LEC51" i="7" s="1"/>
  <c r="LEE51" i="7" s="1"/>
  <c r="LEG51" i="7" s="1"/>
  <c r="LEI51" i="7" s="1"/>
  <c r="LEK51" i="7" s="1"/>
  <c r="LEM51" i="7" s="1"/>
  <c r="LEO51" i="7" s="1"/>
  <c r="LEQ51" i="7" s="1"/>
  <c r="LES51" i="7" s="1"/>
  <c r="LEU51" i="7" s="1"/>
  <c r="LEW51" i="7" s="1"/>
  <c r="LEY51" i="7" s="1"/>
  <c r="LFA51" i="7" s="1"/>
  <c r="LFC51" i="7" s="1"/>
  <c r="LFE51" i="7" s="1"/>
  <c r="LFG51" i="7" s="1"/>
  <c r="LFI51" i="7" s="1"/>
  <c r="LFK51" i="7" s="1"/>
  <c r="LFM51" i="7" s="1"/>
  <c r="LFO51" i="7" s="1"/>
  <c r="LFQ51" i="7" s="1"/>
  <c r="LFS51" i="7" s="1"/>
  <c r="LFU51" i="7" s="1"/>
  <c r="LFW51" i="7" s="1"/>
  <c r="LFY51" i="7" s="1"/>
  <c r="LGA51" i="7" s="1"/>
  <c r="LGC51" i="7" s="1"/>
  <c r="LGE51" i="7" s="1"/>
  <c r="LGG51" i="7" s="1"/>
  <c r="LGI51" i="7" s="1"/>
  <c r="LGK51" i="7" s="1"/>
  <c r="LGM51" i="7" s="1"/>
  <c r="LGO51" i="7" s="1"/>
  <c r="LGQ51" i="7" s="1"/>
  <c r="LGS51" i="7" s="1"/>
  <c r="LGU51" i="7" s="1"/>
  <c r="LGW51" i="7" s="1"/>
  <c r="LGY51" i="7" s="1"/>
  <c r="LHA51" i="7" s="1"/>
  <c r="LHC51" i="7" s="1"/>
  <c r="LHE51" i="7" s="1"/>
  <c r="LHG51" i="7" s="1"/>
  <c r="LHI51" i="7" s="1"/>
  <c r="LHK51" i="7" s="1"/>
  <c r="LHM51" i="7" s="1"/>
  <c r="LHO51" i="7" s="1"/>
  <c r="LHQ51" i="7" s="1"/>
  <c r="LHS51" i="7" s="1"/>
  <c r="LHU51" i="7" s="1"/>
  <c r="LHW51" i="7" s="1"/>
  <c r="LHY51" i="7" s="1"/>
  <c r="LIA51" i="7" s="1"/>
  <c r="LIC51" i="7" s="1"/>
  <c r="LIE51" i="7" s="1"/>
  <c r="LIG51" i="7" s="1"/>
  <c r="LII51" i="7" s="1"/>
  <c r="LIK51" i="7" s="1"/>
  <c r="LIM51" i="7" s="1"/>
  <c r="LIO51" i="7" s="1"/>
  <c r="LIQ51" i="7" s="1"/>
  <c r="LIS51" i="7" s="1"/>
  <c r="LIU51" i="7" s="1"/>
  <c r="LIW51" i="7" s="1"/>
  <c r="LIY51" i="7" s="1"/>
  <c r="LJA51" i="7" s="1"/>
  <c r="LJC51" i="7" s="1"/>
  <c r="LJE51" i="7" s="1"/>
  <c r="LJG51" i="7" s="1"/>
  <c r="LJI51" i="7" s="1"/>
  <c r="LJK51" i="7" s="1"/>
  <c r="LJM51" i="7" s="1"/>
  <c r="LJO51" i="7" s="1"/>
  <c r="LJQ51" i="7" s="1"/>
  <c r="LJS51" i="7" s="1"/>
  <c r="LJU51" i="7" s="1"/>
  <c r="LJW51" i="7" s="1"/>
  <c r="LJY51" i="7" s="1"/>
  <c r="LKA51" i="7" s="1"/>
  <c r="LKC51" i="7" s="1"/>
  <c r="LKE51" i="7" s="1"/>
  <c r="LKG51" i="7" s="1"/>
  <c r="LKI51" i="7" s="1"/>
  <c r="LKK51" i="7" s="1"/>
  <c r="LKM51" i="7" s="1"/>
  <c r="LKO51" i="7" s="1"/>
  <c r="LKQ51" i="7" s="1"/>
  <c r="LKS51" i="7" s="1"/>
  <c r="LKU51" i="7" s="1"/>
  <c r="LKW51" i="7" s="1"/>
  <c r="LKY51" i="7" s="1"/>
  <c r="LLA51" i="7" s="1"/>
  <c r="LLC51" i="7" s="1"/>
  <c r="LLE51" i="7" s="1"/>
  <c r="LLG51" i="7" s="1"/>
  <c r="LLI51" i="7" s="1"/>
  <c r="LLK51" i="7" s="1"/>
  <c r="LLM51" i="7" s="1"/>
  <c r="LLO51" i="7" s="1"/>
  <c r="LLQ51" i="7" s="1"/>
  <c r="LLS51" i="7" s="1"/>
  <c r="LLU51" i="7" s="1"/>
  <c r="LLW51" i="7" s="1"/>
  <c r="LLY51" i="7" s="1"/>
  <c r="LMA51" i="7" s="1"/>
  <c r="LMC51" i="7" s="1"/>
  <c r="LME51" i="7" s="1"/>
  <c r="LMG51" i="7" s="1"/>
  <c r="LMI51" i="7" s="1"/>
  <c r="LMK51" i="7" s="1"/>
  <c r="LMM51" i="7" s="1"/>
  <c r="LMO51" i="7" s="1"/>
  <c r="LMQ51" i="7" s="1"/>
  <c r="LMS51" i="7" s="1"/>
  <c r="LMU51" i="7" s="1"/>
  <c r="LMW51" i="7" s="1"/>
  <c r="LMY51" i="7" s="1"/>
  <c r="LNA51" i="7" s="1"/>
  <c r="LNC51" i="7" s="1"/>
  <c r="LNE51" i="7" s="1"/>
  <c r="LNG51" i="7" s="1"/>
  <c r="LNI51" i="7" s="1"/>
  <c r="LNK51" i="7" s="1"/>
  <c r="LNM51" i="7" s="1"/>
  <c r="LNO51" i="7" s="1"/>
  <c r="LNQ51" i="7" s="1"/>
  <c r="LNS51" i="7" s="1"/>
  <c r="LNU51" i="7" s="1"/>
  <c r="LNW51" i="7" s="1"/>
  <c r="LNY51" i="7" s="1"/>
  <c r="LOA51" i="7" s="1"/>
  <c r="LOC51" i="7" s="1"/>
  <c r="LOE51" i="7" s="1"/>
  <c r="LOG51" i="7" s="1"/>
  <c r="LOI51" i="7" s="1"/>
  <c r="LOK51" i="7" s="1"/>
  <c r="LOM51" i="7" s="1"/>
  <c r="LOO51" i="7" s="1"/>
  <c r="LOQ51" i="7" s="1"/>
  <c r="LOS51" i="7" s="1"/>
  <c r="LOU51" i="7" s="1"/>
  <c r="LOW51" i="7" s="1"/>
  <c r="LOY51" i="7" s="1"/>
  <c r="LPA51" i="7" s="1"/>
  <c r="LPC51" i="7" s="1"/>
  <c r="LPE51" i="7" s="1"/>
  <c r="LPG51" i="7" s="1"/>
  <c r="LPI51" i="7" s="1"/>
  <c r="LPK51" i="7" s="1"/>
  <c r="LPM51" i="7" s="1"/>
  <c r="LPO51" i="7" s="1"/>
  <c r="LPQ51" i="7" s="1"/>
  <c r="LPS51" i="7" s="1"/>
  <c r="LPU51" i="7" s="1"/>
  <c r="LPW51" i="7" s="1"/>
  <c r="LPY51" i="7" s="1"/>
  <c r="LQA51" i="7" s="1"/>
  <c r="LQC51" i="7" s="1"/>
  <c r="LQE51" i="7" s="1"/>
  <c r="LQG51" i="7" s="1"/>
  <c r="LQI51" i="7" s="1"/>
  <c r="LQK51" i="7" s="1"/>
  <c r="LQM51" i="7" s="1"/>
  <c r="LQO51" i="7" s="1"/>
  <c r="LQQ51" i="7" s="1"/>
  <c r="LQS51" i="7" s="1"/>
  <c r="LQU51" i="7" s="1"/>
  <c r="LQW51" i="7" s="1"/>
  <c r="LQY51" i="7" s="1"/>
  <c r="LRA51" i="7" s="1"/>
  <c r="LRC51" i="7" s="1"/>
  <c r="LRE51" i="7" s="1"/>
  <c r="LRG51" i="7" s="1"/>
  <c r="LRI51" i="7" s="1"/>
  <c r="LRK51" i="7" s="1"/>
  <c r="LRM51" i="7" s="1"/>
  <c r="LRO51" i="7" s="1"/>
  <c r="LRQ51" i="7" s="1"/>
  <c r="LRS51" i="7" s="1"/>
  <c r="LRU51" i="7" s="1"/>
  <c r="LRW51" i="7" s="1"/>
  <c r="LRY51" i="7" s="1"/>
  <c r="LSA51" i="7" s="1"/>
  <c r="LSC51" i="7" s="1"/>
  <c r="LSE51" i="7" s="1"/>
  <c r="LSG51" i="7" s="1"/>
  <c r="LSI51" i="7" s="1"/>
  <c r="LSK51" i="7" s="1"/>
  <c r="LSM51" i="7" s="1"/>
  <c r="LSO51" i="7" s="1"/>
  <c r="LSQ51" i="7" s="1"/>
  <c r="LSS51" i="7" s="1"/>
  <c r="LSU51" i="7" s="1"/>
  <c r="LSW51" i="7" s="1"/>
  <c r="LSY51" i="7" s="1"/>
  <c r="LTA51" i="7" s="1"/>
  <c r="LTC51" i="7" s="1"/>
  <c r="LTE51" i="7" s="1"/>
  <c r="LTG51" i="7" s="1"/>
  <c r="LTI51" i="7" s="1"/>
  <c r="LTK51" i="7" s="1"/>
  <c r="LTM51" i="7" s="1"/>
  <c r="LTO51" i="7" s="1"/>
  <c r="LTQ51" i="7" s="1"/>
  <c r="LTS51" i="7" s="1"/>
  <c r="LTU51" i="7" s="1"/>
  <c r="LTW51" i="7" s="1"/>
  <c r="LTY51" i="7" s="1"/>
  <c r="LUA51" i="7" s="1"/>
  <c r="LUC51" i="7" s="1"/>
  <c r="LUE51" i="7" s="1"/>
  <c r="LUG51" i="7" s="1"/>
  <c r="LUI51" i="7" s="1"/>
  <c r="LUK51" i="7" s="1"/>
  <c r="LUM51" i="7" s="1"/>
  <c r="LUO51" i="7" s="1"/>
  <c r="LUQ51" i="7" s="1"/>
  <c r="LUS51" i="7" s="1"/>
  <c r="LUU51" i="7" s="1"/>
  <c r="LUW51" i="7" s="1"/>
  <c r="LUY51" i="7" s="1"/>
  <c r="LVA51" i="7" s="1"/>
  <c r="LVC51" i="7" s="1"/>
  <c r="LVE51" i="7" s="1"/>
  <c r="LVG51" i="7" s="1"/>
  <c r="LVI51" i="7" s="1"/>
  <c r="LVK51" i="7" s="1"/>
  <c r="LVM51" i="7" s="1"/>
  <c r="LVO51" i="7" s="1"/>
  <c r="LVQ51" i="7" s="1"/>
  <c r="LVS51" i="7" s="1"/>
  <c r="LVU51" i="7" s="1"/>
  <c r="LVW51" i="7" s="1"/>
  <c r="LVY51" i="7" s="1"/>
  <c r="LWA51" i="7" s="1"/>
  <c r="LWC51" i="7" s="1"/>
  <c r="LWE51" i="7" s="1"/>
  <c r="LWG51" i="7" s="1"/>
  <c r="LWI51" i="7" s="1"/>
  <c r="LWK51" i="7" s="1"/>
  <c r="LWM51" i="7" s="1"/>
  <c r="LWO51" i="7" s="1"/>
  <c r="LWQ51" i="7" s="1"/>
  <c r="LWS51" i="7" s="1"/>
  <c r="LWU51" i="7" s="1"/>
  <c r="LWW51" i="7" s="1"/>
  <c r="LWY51" i="7" s="1"/>
  <c r="LXA51" i="7" s="1"/>
  <c r="LXC51" i="7" s="1"/>
  <c r="LXE51" i="7" s="1"/>
  <c r="LXG51" i="7" s="1"/>
  <c r="LXI51" i="7" s="1"/>
  <c r="LXK51" i="7" s="1"/>
  <c r="LXM51" i="7" s="1"/>
  <c r="LXO51" i="7" s="1"/>
  <c r="LXQ51" i="7" s="1"/>
  <c r="LXS51" i="7" s="1"/>
  <c r="LXU51" i="7" s="1"/>
  <c r="LXW51" i="7" s="1"/>
  <c r="LXY51" i="7" s="1"/>
  <c r="LYA51" i="7" s="1"/>
  <c r="LYC51" i="7" s="1"/>
  <c r="LYE51" i="7" s="1"/>
  <c r="LYG51" i="7" s="1"/>
  <c r="LYI51" i="7" s="1"/>
  <c r="LYK51" i="7" s="1"/>
  <c r="LYM51" i="7" s="1"/>
  <c r="LYO51" i="7" s="1"/>
  <c r="LYQ51" i="7" s="1"/>
  <c r="LYS51" i="7" s="1"/>
  <c r="LYU51" i="7" s="1"/>
  <c r="LYW51" i="7" s="1"/>
  <c r="LYY51" i="7" s="1"/>
  <c r="LZA51" i="7" s="1"/>
  <c r="LZC51" i="7" s="1"/>
  <c r="LZE51" i="7" s="1"/>
  <c r="LZG51" i="7" s="1"/>
  <c r="LZI51" i="7" s="1"/>
  <c r="LZK51" i="7" s="1"/>
  <c r="LZM51" i="7" s="1"/>
  <c r="LZO51" i="7" s="1"/>
  <c r="LZQ51" i="7" s="1"/>
  <c r="LZS51" i="7" s="1"/>
  <c r="LZU51" i="7" s="1"/>
  <c r="LZW51" i="7" s="1"/>
  <c r="LZY51" i="7" s="1"/>
  <c r="MAA51" i="7" s="1"/>
  <c r="MAC51" i="7" s="1"/>
  <c r="MAE51" i="7" s="1"/>
  <c r="MAG51" i="7" s="1"/>
  <c r="MAI51" i="7" s="1"/>
  <c r="MAK51" i="7" s="1"/>
  <c r="MAM51" i="7" s="1"/>
  <c r="MAO51" i="7" s="1"/>
  <c r="MAQ51" i="7" s="1"/>
  <c r="MAS51" i="7" s="1"/>
  <c r="MAU51" i="7" s="1"/>
  <c r="MAW51" i="7" s="1"/>
  <c r="MAY51" i="7" s="1"/>
  <c r="MBA51" i="7" s="1"/>
  <c r="MBC51" i="7" s="1"/>
  <c r="MBE51" i="7" s="1"/>
  <c r="MBG51" i="7" s="1"/>
  <c r="MBI51" i="7" s="1"/>
  <c r="MBK51" i="7" s="1"/>
  <c r="MBM51" i="7" s="1"/>
  <c r="MBO51" i="7" s="1"/>
  <c r="MBQ51" i="7" s="1"/>
  <c r="MBS51" i="7" s="1"/>
  <c r="MBU51" i="7" s="1"/>
  <c r="MBW51" i="7" s="1"/>
  <c r="MBY51" i="7" s="1"/>
  <c r="MCA51" i="7" s="1"/>
  <c r="MCC51" i="7" s="1"/>
  <c r="MCE51" i="7" s="1"/>
  <c r="MCG51" i="7" s="1"/>
  <c r="MCI51" i="7" s="1"/>
  <c r="MCK51" i="7" s="1"/>
  <c r="MCM51" i="7" s="1"/>
  <c r="MCO51" i="7" s="1"/>
  <c r="MCQ51" i="7" s="1"/>
  <c r="MCS51" i="7" s="1"/>
  <c r="MCU51" i="7" s="1"/>
  <c r="MCW51" i="7" s="1"/>
  <c r="MCY51" i="7" s="1"/>
  <c r="MDA51" i="7" s="1"/>
  <c r="MDC51" i="7" s="1"/>
  <c r="MDE51" i="7" s="1"/>
  <c r="MDG51" i="7" s="1"/>
  <c r="MDI51" i="7" s="1"/>
  <c r="MDK51" i="7" s="1"/>
  <c r="MDM51" i="7" s="1"/>
  <c r="MDO51" i="7" s="1"/>
  <c r="MDQ51" i="7" s="1"/>
  <c r="MDS51" i="7" s="1"/>
  <c r="MDU51" i="7" s="1"/>
  <c r="MDW51" i="7" s="1"/>
  <c r="MDY51" i="7" s="1"/>
  <c r="MEA51" i="7" s="1"/>
  <c r="MEC51" i="7" s="1"/>
  <c r="MEE51" i="7" s="1"/>
  <c r="MEG51" i="7" s="1"/>
  <c r="MEI51" i="7" s="1"/>
  <c r="MEK51" i="7" s="1"/>
  <c r="MEM51" i="7" s="1"/>
  <c r="MEO51" i="7" s="1"/>
  <c r="MEQ51" i="7" s="1"/>
  <c r="MES51" i="7" s="1"/>
  <c r="MEU51" i="7" s="1"/>
  <c r="MEW51" i="7" s="1"/>
  <c r="MEY51" i="7" s="1"/>
  <c r="MFA51" i="7" s="1"/>
  <c r="MFC51" i="7" s="1"/>
  <c r="MFE51" i="7" s="1"/>
  <c r="MFG51" i="7" s="1"/>
  <c r="MFI51" i="7" s="1"/>
  <c r="MFK51" i="7" s="1"/>
  <c r="MFM51" i="7" s="1"/>
  <c r="MFO51" i="7" s="1"/>
  <c r="MFQ51" i="7" s="1"/>
  <c r="MFS51" i="7" s="1"/>
  <c r="MFU51" i="7" s="1"/>
  <c r="MFW51" i="7" s="1"/>
  <c r="MFY51" i="7" s="1"/>
  <c r="MGA51" i="7" s="1"/>
  <c r="MGC51" i="7" s="1"/>
  <c r="MGE51" i="7" s="1"/>
  <c r="MGG51" i="7" s="1"/>
  <c r="MGI51" i="7" s="1"/>
  <c r="MGK51" i="7" s="1"/>
  <c r="MGM51" i="7" s="1"/>
  <c r="MGO51" i="7" s="1"/>
  <c r="MGQ51" i="7" s="1"/>
  <c r="MGS51" i="7" s="1"/>
  <c r="MGU51" i="7" s="1"/>
  <c r="MGW51" i="7" s="1"/>
  <c r="MGY51" i="7" s="1"/>
  <c r="MHA51" i="7" s="1"/>
  <c r="MHC51" i="7" s="1"/>
  <c r="MHE51" i="7" s="1"/>
  <c r="MHG51" i="7" s="1"/>
  <c r="MHI51" i="7" s="1"/>
  <c r="MHK51" i="7" s="1"/>
  <c r="MHM51" i="7" s="1"/>
  <c r="MHO51" i="7" s="1"/>
  <c r="MHQ51" i="7" s="1"/>
  <c r="MHS51" i="7" s="1"/>
  <c r="MHU51" i="7" s="1"/>
  <c r="MHW51" i="7" s="1"/>
  <c r="MHY51" i="7" s="1"/>
  <c r="MIA51" i="7" s="1"/>
  <c r="MIC51" i="7" s="1"/>
  <c r="MIE51" i="7" s="1"/>
  <c r="MIG51" i="7" s="1"/>
  <c r="MII51" i="7" s="1"/>
  <c r="MIK51" i="7" s="1"/>
  <c r="MIM51" i="7" s="1"/>
  <c r="MIO51" i="7" s="1"/>
  <c r="MIQ51" i="7" s="1"/>
  <c r="MIS51" i="7" s="1"/>
  <c r="MIU51" i="7" s="1"/>
  <c r="MIW51" i="7" s="1"/>
  <c r="MIY51" i="7" s="1"/>
  <c r="MJA51" i="7" s="1"/>
  <c r="MJC51" i="7" s="1"/>
  <c r="MJE51" i="7" s="1"/>
  <c r="MJG51" i="7" s="1"/>
  <c r="MJI51" i="7" s="1"/>
  <c r="MJK51" i="7" s="1"/>
  <c r="MJM51" i="7" s="1"/>
  <c r="MJO51" i="7" s="1"/>
  <c r="MJQ51" i="7" s="1"/>
  <c r="MJS51" i="7" s="1"/>
  <c r="MJU51" i="7" s="1"/>
  <c r="MJW51" i="7" s="1"/>
  <c r="MJY51" i="7" s="1"/>
  <c r="MKA51" i="7" s="1"/>
  <c r="MKC51" i="7" s="1"/>
  <c r="MKE51" i="7" s="1"/>
  <c r="MKG51" i="7" s="1"/>
  <c r="MKI51" i="7" s="1"/>
  <c r="MKK51" i="7" s="1"/>
  <c r="MKM51" i="7" s="1"/>
  <c r="MKO51" i="7" s="1"/>
  <c r="MKQ51" i="7" s="1"/>
  <c r="MKS51" i="7" s="1"/>
  <c r="MKU51" i="7" s="1"/>
  <c r="MKW51" i="7" s="1"/>
  <c r="MKY51" i="7" s="1"/>
  <c r="MLA51" i="7" s="1"/>
  <c r="MLC51" i="7" s="1"/>
  <c r="MLE51" i="7" s="1"/>
  <c r="MLG51" i="7" s="1"/>
  <c r="MLI51" i="7" s="1"/>
  <c r="MLK51" i="7" s="1"/>
  <c r="MLM51" i="7" s="1"/>
  <c r="MLO51" i="7" s="1"/>
  <c r="MLQ51" i="7" s="1"/>
  <c r="MLS51" i="7" s="1"/>
  <c r="MLU51" i="7" s="1"/>
  <c r="MLW51" i="7" s="1"/>
  <c r="MLY51" i="7" s="1"/>
  <c r="MMA51" i="7" s="1"/>
  <c r="MMC51" i="7" s="1"/>
  <c r="MME51" i="7" s="1"/>
  <c r="MMG51" i="7" s="1"/>
  <c r="MMI51" i="7" s="1"/>
  <c r="MMK51" i="7" s="1"/>
  <c r="MMM51" i="7" s="1"/>
  <c r="MMO51" i="7" s="1"/>
  <c r="MMQ51" i="7" s="1"/>
  <c r="MMS51" i="7" s="1"/>
  <c r="MMU51" i="7" s="1"/>
  <c r="MMW51" i="7" s="1"/>
  <c r="MMY51" i="7" s="1"/>
  <c r="MNA51" i="7" s="1"/>
  <c r="MNC51" i="7" s="1"/>
  <c r="MNE51" i="7" s="1"/>
  <c r="MNG51" i="7" s="1"/>
  <c r="MNI51" i="7" s="1"/>
  <c r="MNK51" i="7" s="1"/>
  <c r="MNM51" i="7" s="1"/>
  <c r="MNO51" i="7" s="1"/>
  <c r="MNQ51" i="7" s="1"/>
  <c r="MNS51" i="7" s="1"/>
  <c r="MNU51" i="7" s="1"/>
  <c r="MNW51" i="7" s="1"/>
  <c r="MNY51" i="7" s="1"/>
  <c r="MOA51" i="7" s="1"/>
  <c r="MOC51" i="7" s="1"/>
  <c r="MOE51" i="7" s="1"/>
  <c r="MOG51" i="7" s="1"/>
  <c r="MOI51" i="7" s="1"/>
  <c r="MOK51" i="7" s="1"/>
  <c r="MOM51" i="7" s="1"/>
  <c r="MOO51" i="7" s="1"/>
  <c r="MOQ51" i="7" s="1"/>
  <c r="MOS51" i="7" s="1"/>
  <c r="MOU51" i="7" s="1"/>
  <c r="MOW51" i="7" s="1"/>
  <c r="MOY51" i="7" s="1"/>
  <c r="MPA51" i="7" s="1"/>
  <c r="MPC51" i="7" s="1"/>
  <c r="MPE51" i="7" s="1"/>
  <c r="MPG51" i="7" s="1"/>
  <c r="MPI51" i="7" s="1"/>
  <c r="MPK51" i="7" s="1"/>
  <c r="MPM51" i="7" s="1"/>
  <c r="MPO51" i="7" s="1"/>
  <c r="MPQ51" i="7" s="1"/>
  <c r="MPS51" i="7" s="1"/>
  <c r="MPU51" i="7" s="1"/>
  <c r="MPW51" i="7" s="1"/>
  <c r="MPY51" i="7" s="1"/>
  <c r="MQA51" i="7" s="1"/>
  <c r="MQC51" i="7" s="1"/>
  <c r="MQE51" i="7" s="1"/>
  <c r="MQG51" i="7" s="1"/>
  <c r="MQI51" i="7" s="1"/>
  <c r="MQK51" i="7" s="1"/>
  <c r="MQM51" i="7" s="1"/>
  <c r="MQO51" i="7" s="1"/>
  <c r="MQQ51" i="7" s="1"/>
  <c r="MQS51" i="7" s="1"/>
  <c r="MQU51" i="7" s="1"/>
  <c r="MQW51" i="7" s="1"/>
  <c r="MQY51" i="7" s="1"/>
  <c r="MRA51" i="7" s="1"/>
  <c r="MRC51" i="7" s="1"/>
  <c r="MRE51" i="7" s="1"/>
  <c r="MRG51" i="7" s="1"/>
  <c r="MRI51" i="7" s="1"/>
  <c r="MRK51" i="7" s="1"/>
  <c r="MRM51" i="7" s="1"/>
  <c r="MRO51" i="7" s="1"/>
  <c r="MRQ51" i="7" s="1"/>
  <c r="MRS51" i="7" s="1"/>
  <c r="MRU51" i="7" s="1"/>
  <c r="MRW51" i="7" s="1"/>
  <c r="MRY51" i="7" s="1"/>
  <c r="MSA51" i="7" s="1"/>
  <c r="MSC51" i="7" s="1"/>
  <c r="MSE51" i="7" s="1"/>
  <c r="MSG51" i="7" s="1"/>
  <c r="MSI51" i="7" s="1"/>
  <c r="MSK51" i="7" s="1"/>
  <c r="MSM51" i="7" s="1"/>
  <c r="MSO51" i="7" s="1"/>
  <c r="MSQ51" i="7" s="1"/>
  <c r="MSS51" i="7" s="1"/>
  <c r="MSU51" i="7" s="1"/>
  <c r="MSW51" i="7" s="1"/>
  <c r="MSY51" i="7" s="1"/>
  <c r="MTA51" i="7" s="1"/>
  <c r="MTC51" i="7" s="1"/>
  <c r="MTE51" i="7" s="1"/>
  <c r="MTG51" i="7" s="1"/>
  <c r="MTI51" i="7" s="1"/>
  <c r="MTK51" i="7" s="1"/>
  <c r="MTM51" i="7" s="1"/>
  <c r="MTO51" i="7" s="1"/>
  <c r="MTQ51" i="7" s="1"/>
  <c r="MTS51" i="7" s="1"/>
  <c r="MTU51" i="7" s="1"/>
  <c r="MTW51" i="7" s="1"/>
  <c r="MTY51" i="7" s="1"/>
  <c r="MUA51" i="7" s="1"/>
  <c r="MUC51" i="7" s="1"/>
  <c r="MUE51" i="7" s="1"/>
  <c r="MUG51" i="7" s="1"/>
  <c r="MUI51" i="7" s="1"/>
  <c r="MUK51" i="7" s="1"/>
  <c r="MUM51" i="7" s="1"/>
  <c r="MUO51" i="7" s="1"/>
  <c r="MUQ51" i="7" s="1"/>
  <c r="MUS51" i="7" s="1"/>
  <c r="MUU51" i="7" s="1"/>
  <c r="MUW51" i="7" s="1"/>
  <c r="MUY51" i="7" s="1"/>
  <c r="MVA51" i="7" s="1"/>
  <c r="MVC51" i="7" s="1"/>
  <c r="MVE51" i="7" s="1"/>
  <c r="MVG51" i="7" s="1"/>
  <c r="MVI51" i="7" s="1"/>
  <c r="MVK51" i="7" s="1"/>
  <c r="MVM51" i="7" s="1"/>
  <c r="MVO51" i="7" s="1"/>
  <c r="MVQ51" i="7" s="1"/>
  <c r="MVS51" i="7" s="1"/>
  <c r="MVU51" i="7" s="1"/>
  <c r="MVW51" i="7" s="1"/>
  <c r="MVY51" i="7" s="1"/>
  <c r="MWA51" i="7" s="1"/>
  <c r="MWC51" i="7" s="1"/>
  <c r="MWE51" i="7" s="1"/>
  <c r="MWG51" i="7" s="1"/>
  <c r="MWI51" i="7" s="1"/>
  <c r="MWK51" i="7" s="1"/>
  <c r="MWM51" i="7" s="1"/>
  <c r="MWO51" i="7" s="1"/>
  <c r="MWQ51" i="7" s="1"/>
  <c r="MWS51" i="7" s="1"/>
  <c r="MWU51" i="7" s="1"/>
  <c r="MWW51" i="7" s="1"/>
  <c r="MWY51" i="7" s="1"/>
  <c r="MXA51" i="7" s="1"/>
  <c r="MXC51" i="7" s="1"/>
  <c r="MXE51" i="7" s="1"/>
  <c r="MXG51" i="7" s="1"/>
  <c r="MXI51" i="7" s="1"/>
  <c r="MXK51" i="7" s="1"/>
  <c r="MXM51" i="7" s="1"/>
  <c r="MXO51" i="7" s="1"/>
  <c r="MXQ51" i="7" s="1"/>
  <c r="MXS51" i="7" s="1"/>
  <c r="MXU51" i="7" s="1"/>
  <c r="MXW51" i="7" s="1"/>
  <c r="MXY51" i="7" s="1"/>
  <c r="MYA51" i="7" s="1"/>
  <c r="MYC51" i="7" s="1"/>
  <c r="MYE51" i="7" s="1"/>
  <c r="MYG51" i="7" s="1"/>
  <c r="MYI51" i="7" s="1"/>
  <c r="MYK51" i="7" s="1"/>
  <c r="MYM51" i="7" s="1"/>
  <c r="MYO51" i="7" s="1"/>
  <c r="MYQ51" i="7" s="1"/>
  <c r="MYS51" i="7" s="1"/>
  <c r="MYU51" i="7" s="1"/>
  <c r="MYW51" i="7" s="1"/>
  <c r="MYY51" i="7" s="1"/>
  <c r="MZA51" i="7" s="1"/>
  <c r="MZC51" i="7" s="1"/>
  <c r="MZE51" i="7" s="1"/>
  <c r="MZG51" i="7" s="1"/>
  <c r="MZI51" i="7" s="1"/>
  <c r="MZK51" i="7" s="1"/>
  <c r="MZM51" i="7" s="1"/>
  <c r="MZO51" i="7" s="1"/>
  <c r="MZQ51" i="7" s="1"/>
  <c r="MZS51" i="7" s="1"/>
  <c r="MZU51" i="7" s="1"/>
  <c r="MZW51" i="7" s="1"/>
  <c r="MZY51" i="7" s="1"/>
  <c r="NAA51" i="7" s="1"/>
  <c r="NAC51" i="7" s="1"/>
  <c r="NAE51" i="7" s="1"/>
  <c r="NAG51" i="7" s="1"/>
  <c r="NAI51" i="7" s="1"/>
  <c r="NAK51" i="7" s="1"/>
  <c r="NAM51" i="7" s="1"/>
  <c r="NAO51" i="7" s="1"/>
  <c r="NAQ51" i="7" s="1"/>
  <c r="NAS51" i="7" s="1"/>
  <c r="NAU51" i="7" s="1"/>
  <c r="NAW51" i="7" s="1"/>
  <c r="NAY51" i="7" s="1"/>
  <c r="NBA51" i="7" s="1"/>
  <c r="NBC51" i="7" s="1"/>
  <c r="NBE51" i="7" s="1"/>
  <c r="NBG51" i="7" s="1"/>
  <c r="NBI51" i="7" s="1"/>
  <c r="NBK51" i="7" s="1"/>
  <c r="NBM51" i="7" s="1"/>
  <c r="NBO51" i="7" s="1"/>
  <c r="NBQ51" i="7" s="1"/>
  <c r="NBS51" i="7" s="1"/>
  <c r="NBU51" i="7" s="1"/>
  <c r="NBW51" i="7" s="1"/>
  <c r="NBY51" i="7" s="1"/>
  <c r="NCA51" i="7" s="1"/>
  <c r="NCC51" i="7" s="1"/>
  <c r="NCE51" i="7" s="1"/>
  <c r="NCG51" i="7" s="1"/>
  <c r="NCI51" i="7" s="1"/>
  <c r="NCK51" i="7" s="1"/>
  <c r="NCM51" i="7" s="1"/>
  <c r="NCO51" i="7" s="1"/>
  <c r="NCQ51" i="7" s="1"/>
  <c r="NCS51" i="7" s="1"/>
  <c r="NCU51" i="7" s="1"/>
  <c r="NCW51" i="7" s="1"/>
  <c r="NCY51" i="7" s="1"/>
  <c r="NDA51" i="7" s="1"/>
  <c r="NDC51" i="7" s="1"/>
  <c r="NDE51" i="7" s="1"/>
  <c r="NDG51" i="7" s="1"/>
  <c r="NDI51" i="7" s="1"/>
  <c r="NDK51" i="7" s="1"/>
  <c r="NDM51" i="7" s="1"/>
  <c r="NDO51" i="7" s="1"/>
  <c r="NDQ51" i="7" s="1"/>
  <c r="NDS51" i="7" s="1"/>
  <c r="NDU51" i="7" s="1"/>
  <c r="NDW51" i="7" s="1"/>
  <c r="NDY51" i="7" s="1"/>
  <c r="NEA51" i="7" s="1"/>
  <c r="NEC51" i="7" s="1"/>
  <c r="NEE51" i="7" s="1"/>
  <c r="NEG51" i="7" s="1"/>
  <c r="NEI51" i="7" s="1"/>
  <c r="NEK51" i="7" s="1"/>
  <c r="NEM51" i="7" s="1"/>
  <c r="NEO51" i="7" s="1"/>
  <c r="NEQ51" i="7" s="1"/>
  <c r="NES51" i="7" s="1"/>
  <c r="NEU51" i="7" s="1"/>
  <c r="NEW51" i="7" s="1"/>
  <c r="NEY51" i="7" s="1"/>
  <c r="NFA51" i="7" s="1"/>
  <c r="NFC51" i="7" s="1"/>
  <c r="NFE51" i="7" s="1"/>
  <c r="NFG51" i="7" s="1"/>
  <c r="NFI51" i="7" s="1"/>
  <c r="NFK51" i="7" s="1"/>
  <c r="NFM51" i="7" s="1"/>
  <c r="NFO51" i="7" s="1"/>
  <c r="NFQ51" i="7" s="1"/>
  <c r="NFS51" i="7" s="1"/>
  <c r="NFU51" i="7" s="1"/>
  <c r="NFW51" i="7" s="1"/>
  <c r="NFY51" i="7" s="1"/>
  <c r="NGA51" i="7" s="1"/>
  <c r="NGC51" i="7" s="1"/>
  <c r="NGE51" i="7" s="1"/>
  <c r="NGG51" i="7" s="1"/>
  <c r="NGI51" i="7" s="1"/>
  <c r="NGK51" i="7" s="1"/>
  <c r="NGM51" i="7" s="1"/>
  <c r="NGO51" i="7" s="1"/>
  <c r="NGQ51" i="7" s="1"/>
  <c r="NGS51" i="7" s="1"/>
  <c r="NGU51" i="7" s="1"/>
  <c r="NGW51" i="7" s="1"/>
  <c r="NGY51" i="7" s="1"/>
  <c r="NHA51" i="7" s="1"/>
  <c r="NHC51" i="7" s="1"/>
  <c r="NHE51" i="7" s="1"/>
  <c r="NHG51" i="7" s="1"/>
  <c r="NHI51" i="7" s="1"/>
  <c r="NHK51" i="7" s="1"/>
  <c r="NHM51" i="7" s="1"/>
  <c r="NHO51" i="7" s="1"/>
  <c r="NHQ51" i="7" s="1"/>
  <c r="NHS51" i="7" s="1"/>
  <c r="NHU51" i="7" s="1"/>
  <c r="NHW51" i="7" s="1"/>
  <c r="NHY51" i="7" s="1"/>
  <c r="NIA51" i="7" s="1"/>
  <c r="NIC51" i="7" s="1"/>
  <c r="NIE51" i="7" s="1"/>
  <c r="NIG51" i="7" s="1"/>
  <c r="NII51" i="7" s="1"/>
  <c r="NIK51" i="7" s="1"/>
  <c r="NIM51" i="7" s="1"/>
  <c r="NIO51" i="7" s="1"/>
  <c r="NIQ51" i="7" s="1"/>
  <c r="NIS51" i="7" s="1"/>
  <c r="NIU51" i="7" s="1"/>
  <c r="NIW51" i="7" s="1"/>
  <c r="NIY51" i="7" s="1"/>
  <c r="NJA51" i="7" s="1"/>
  <c r="NJC51" i="7" s="1"/>
  <c r="NJE51" i="7" s="1"/>
  <c r="NJG51" i="7" s="1"/>
  <c r="NJI51" i="7" s="1"/>
  <c r="NJK51" i="7" s="1"/>
  <c r="NJM51" i="7" s="1"/>
  <c r="NJO51" i="7" s="1"/>
  <c r="NJQ51" i="7" s="1"/>
  <c r="NJS51" i="7" s="1"/>
  <c r="NJU51" i="7" s="1"/>
  <c r="NJW51" i="7" s="1"/>
  <c r="NJY51" i="7" s="1"/>
  <c r="NKA51" i="7" s="1"/>
  <c r="NKC51" i="7" s="1"/>
  <c r="NKE51" i="7" s="1"/>
  <c r="NKG51" i="7" s="1"/>
  <c r="NKI51" i="7" s="1"/>
  <c r="NKK51" i="7" s="1"/>
  <c r="NKM51" i="7" s="1"/>
  <c r="NKO51" i="7" s="1"/>
  <c r="NKQ51" i="7" s="1"/>
  <c r="NKS51" i="7" s="1"/>
  <c r="NKU51" i="7" s="1"/>
  <c r="NKW51" i="7" s="1"/>
  <c r="NKY51" i="7" s="1"/>
  <c r="NLA51" i="7" s="1"/>
  <c r="NLC51" i="7" s="1"/>
  <c r="NLE51" i="7" s="1"/>
  <c r="NLG51" i="7" s="1"/>
  <c r="NLI51" i="7" s="1"/>
  <c r="NLK51" i="7" s="1"/>
  <c r="NLM51" i="7" s="1"/>
  <c r="NLO51" i="7" s="1"/>
  <c r="NLQ51" i="7" s="1"/>
  <c r="NLS51" i="7" s="1"/>
  <c r="NLU51" i="7" s="1"/>
  <c r="NLW51" i="7" s="1"/>
  <c r="NLY51" i="7" s="1"/>
  <c r="NMA51" i="7" s="1"/>
  <c r="NMC51" i="7" s="1"/>
  <c r="NME51" i="7" s="1"/>
  <c r="NMG51" i="7" s="1"/>
  <c r="NMI51" i="7" s="1"/>
  <c r="NMK51" i="7" s="1"/>
  <c r="NMM51" i="7" s="1"/>
  <c r="NMO51" i="7" s="1"/>
  <c r="NMQ51" i="7" s="1"/>
  <c r="NMS51" i="7" s="1"/>
  <c r="NMU51" i="7" s="1"/>
  <c r="NMW51" i="7" s="1"/>
  <c r="NMY51" i="7" s="1"/>
  <c r="NNA51" i="7" s="1"/>
  <c r="NNC51" i="7" s="1"/>
  <c r="NNE51" i="7" s="1"/>
  <c r="NNG51" i="7" s="1"/>
  <c r="NNI51" i="7" s="1"/>
  <c r="NNK51" i="7" s="1"/>
  <c r="NNM51" i="7" s="1"/>
  <c r="NNO51" i="7" s="1"/>
  <c r="NNQ51" i="7" s="1"/>
  <c r="NNS51" i="7" s="1"/>
  <c r="NNU51" i="7" s="1"/>
  <c r="NNW51" i="7" s="1"/>
  <c r="NNY51" i="7" s="1"/>
  <c r="NOA51" i="7" s="1"/>
  <c r="NOC51" i="7" s="1"/>
  <c r="NOE51" i="7" s="1"/>
  <c r="NOG51" i="7" s="1"/>
  <c r="NOI51" i="7" s="1"/>
  <c r="NOK51" i="7" s="1"/>
  <c r="NOM51" i="7" s="1"/>
  <c r="NOO51" i="7" s="1"/>
  <c r="NOQ51" i="7" s="1"/>
  <c r="NOS51" i="7" s="1"/>
  <c r="NOU51" i="7" s="1"/>
  <c r="NOW51" i="7" s="1"/>
  <c r="NOY51" i="7" s="1"/>
  <c r="NPA51" i="7" s="1"/>
  <c r="NPC51" i="7" s="1"/>
  <c r="NPE51" i="7" s="1"/>
  <c r="NPG51" i="7" s="1"/>
  <c r="NPI51" i="7" s="1"/>
  <c r="NPK51" i="7" s="1"/>
  <c r="NPM51" i="7" s="1"/>
  <c r="NPO51" i="7" s="1"/>
  <c r="NPQ51" i="7" s="1"/>
  <c r="NPS51" i="7" s="1"/>
  <c r="NPU51" i="7" s="1"/>
  <c r="NPW51" i="7" s="1"/>
  <c r="NPY51" i="7" s="1"/>
  <c r="NQA51" i="7" s="1"/>
  <c r="NQC51" i="7" s="1"/>
  <c r="NQE51" i="7" s="1"/>
  <c r="NQG51" i="7" s="1"/>
  <c r="NQI51" i="7" s="1"/>
  <c r="NQK51" i="7" s="1"/>
  <c r="NQM51" i="7" s="1"/>
  <c r="NQO51" i="7" s="1"/>
  <c r="NQQ51" i="7" s="1"/>
  <c r="NQS51" i="7" s="1"/>
  <c r="NQU51" i="7" s="1"/>
  <c r="NQW51" i="7" s="1"/>
  <c r="NQY51" i="7" s="1"/>
  <c r="NRA51" i="7" s="1"/>
  <c r="NRC51" i="7" s="1"/>
  <c r="NRE51" i="7" s="1"/>
  <c r="NRG51" i="7" s="1"/>
  <c r="NRI51" i="7" s="1"/>
  <c r="NRK51" i="7" s="1"/>
  <c r="NRM51" i="7" s="1"/>
  <c r="NRO51" i="7" s="1"/>
  <c r="NRQ51" i="7" s="1"/>
  <c r="NRS51" i="7" s="1"/>
  <c r="NRU51" i="7" s="1"/>
  <c r="NRW51" i="7" s="1"/>
  <c r="NRY51" i="7" s="1"/>
  <c r="NSA51" i="7" s="1"/>
  <c r="NSC51" i="7" s="1"/>
  <c r="NSE51" i="7" s="1"/>
  <c r="NSG51" i="7" s="1"/>
  <c r="NSI51" i="7" s="1"/>
  <c r="NSK51" i="7" s="1"/>
  <c r="NSM51" i="7" s="1"/>
  <c r="NSO51" i="7" s="1"/>
  <c r="NSQ51" i="7" s="1"/>
  <c r="NSS51" i="7" s="1"/>
  <c r="NSU51" i="7" s="1"/>
  <c r="NSW51" i="7" s="1"/>
  <c r="NSY51" i="7" s="1"/>
  <c r="NTA51" i="7" s="1"/>
  <c r="NTC51" i="7" s="1"/>
  <c r="NTE51" i="7" s="1"/>
  <c r="NTG51" i="7" s="1"/>
  <c r="NTI51" i="7" s="1"/>
  <c r="NTK51" i="7" s="1"/>
  <c r="NTM51" i="7" s="1"/>
  <c r="NTO51" i="7" s="1"/>
  <c r="NTQ51" i="7" s="1"/>
  <c r="NTS51" i="7" s="1"/>
  <c r="NTU51" i="7" s="1"/>
  <c r="NTW51" i="7" s="1"/>
  <c r="NTY51" i="7" s="1"/>
  <c r="NUA51" i="7" s="1"/>
  <c r="NUC51" i="7" s="1"/>
  <c r="NUE51" i="7" s="1"/>
  <c r="NUG51" i="7" s="1"/>
  <c r="NUI51" i="7" s="1"/>
  <c r="NUK51" i="7" s="1"/>
  <c r="NUM51" i="7" s="1"/>
  <c r="NUO51" i="7" s="1"/>
  <c r="NUQ51" i="7" s="1"/>
  <c r="NUS51" i="7" s="1"/>
  <c r="NUU51" i="7" s="1"/>
  <c r="NUW51" i="7" s="1"/>
  <c r="NUY51" i="7" s="1"/>
  <c r="NVA51" i="7" s="1"/>
  <c r="NVC51" i="7" s="1"/>
  <c r="NVE51" i="7" s="1"/>
  <c r="NVG51" i="7" s="1"/>
  <c r="NVI51" i="7" s="1"/>
  <c r="NVK51" i="7" s="1"/>
  <c r="NVM51" i="7" s="1"/>
  <c r="NVO51" i="7" s="1"/>
  <c r="NVQ51" i="7" s="1"/>
  <c r="NVS51" i="7" s="1"/>
  <c r="NVU51" i="7" s="1"/>
  <c r="NVW51" i="7" s="1"/>
  <c r="NVY51" i="7" s="1"/>
  <c r="NWA51" i="7" s="1"/>
  <c r="NWC51" i="7" s="1"/>
  <c r="NWE51" i="7" s="1"/>
  <c r="NWG51" i="7" s="1"/>
  <c r="NWI51" i="7" s="1"/>
  <c r="NWK51" i="7" s="1"/>
  <c r="NWM51" i="7" s="1"/>
  <c r="NWO51" i="7" s="1"/>
  <c r="NWQ51" i="7" s="1"/>
  <c r="NWS51" i="7" s="1"/>
  <c r="NWU51" i="7" s="1"/>
  <c r="NWW51" i="7" s="1"/>
  <c r="NWY51" i="7" s="1"/>
  <c r="NXA51" i="7" s="1"/>
  <c r="NXC51" i="7" s="1"/>
  <c r="NXE51" i="7" s="1"/>
  <c r="NXG51" i="7" s="1"/>
  <c r="NXI51" i="7" s="1"/>
  <c r="NXK51" i="7" s="1"/>
  <c r="NXM51" i="7" s="1"/>
  <c r="NXO51" i="7" s="1"/>
  <c r="NXQ51" i="7" s="1"/>
  <c r="NXS51" i="7" s="1"/>
  <c r="NXU51" i="7" s="1"/>
  <c r="NXW51" i="7" s="1"/>
  <c r="NXY51" i="7" s="1"/>
  <c r="NYA51" i="7" s="1"/>
  <c r="NYC51" i="7" s="1"/>
  <c r="NYE51" i="7" s="1"/>
  <c r="NYG51" i="7" s="1"/>
  <c r="NYI51" i="7" s="1"/>
  <c r="NYK51" i="7" s="1"/>
  <c r="NYM51" i="7" s="1"/>
  <c r="NYO51" i="7" s="1"/>
  <c r="NYQ51" i="7" s="1"/>
  <c r="NYS51" i="7" s="1"/>
  <c r="NYU51" i="7" s="1"/>
  <c r="NYW51" i="7" s="1"/>
  <c r="NYY51" i="7" s="1"/>
  <c r="NZA51" i="7" s="1"/>
  <c r="NZC51" i="7" s="1"/>
  <c r="NZE51" i="7" s="1"/>
  <c r="NZG51" i="7" s="1"/>
  <c r="NZI51" i="7" s="1"/>
  <c r="NZK51" i="7" s="1"/>
  <c r="NZM51" i="7" s="1"/>
  <c r="NZO51" i="7" s="1"/>
  <c r="NZQ51" i="7" s="1"/>
  <c r="NZS51" i="7" s="1"/>
  <c r="NZU51" i="7" s="1"/>
  <c r="NZW51" i="7" s="1"/>
  <c r="NZY51" i="7" s="1"/>
  <c r="OAA51" i="7" s="1"/>
  <c r="OAC51" i="7" s="1"/>
  <c r="OAE51" i="7" s="1"/>
  <c r="OAG51" i="7" s="1"/>
  <c r="OAI51" i="7" s="1"/>
  <c r="OAK51" i="7" s="1"/>
  <c r="OAM51" i="7" s="1"/>
  <c r="OAO51" i="7" s="1"/>
  <c r="OAQ51" i="7" s="1"/>
  <c r="OAS51" i="7" s="1"/>
  <c r="OAU51" i="7" s="1"/>
  <c r="OAW51" i="7" s="1"/>
  <c r="OAY51" i="7" s="1"/>
  <c r="OBA51" i="7" s="1"/>
  <c r="OBC51" i="7" s="1"/>
  <c r="OBE51" i="7" s="1"/>
  <c r="OBG51" i="7" s="1"/>
  <c r="OBI51" i="7" s="1"/>
  <c r="OBK51" i="7" s="1"/>
  <c r="OBM51" i="7" s="1"/>
  <c r="OBO51" i="7" s="1"/>
  <c r="OBQ51" i="7" s="1"/>
  <c r="OBS51" i="7" s="1"/>
  <c r="OBU51" i="7" s="1"/>
  <c r="OBW51" i="7" s="1"/>
  <c r="OBY51" i="7" s="1"/>
  <c r="OCA51" i="7" s="1"/>
  <c r="OCC51" i="7" s="1"/>
  <c r="OCE51" i="7" s="1"/>
  <c r="OCG51" i="7" s="1"/>
  <c r="OCI51" i="7" s="1"/>
  <c r="OCK51" i="7" s="1"/>
  <c r="OCM51" i="7" s="1"/>
  <c r="OCO51" i="7" s="1"/>
  <c r="OCQ51" i="7" s="1"/>
  <c r="OCS51" i="7" s="1"/>
  <c r="OCU51" i="7" s="1"/>
  <c r="OCW51" i="7" s="1"/>
  <c r="OCY51" i="7" s="1"/>
  <c r="ODA51" i="7" s="1"/>
  <c r="ODC51" i="7" s="1"/>
  <c r="ODE51" i="7" s="1"/>
  <c r="ODG51" i="7" s="1"/>
  <c r="ODI51" i="7" s="1"/>
  <c r="ODK51" i="7" s="1"/>
  <c r="ODM51" i="7" s="1"/>
  <c r="ODO51" i="7" s="1"/>
  <c r="ODQ51" i="7" s="1"/>
  <c r="ODS51" i="7" s="1"/>
  <c r="ODU51" i="7" s="1"/>
  <c r="ODW51" i="7" s="1"/>
  <c r="ODY51" i="7" s="1"/>
  <c r="OEA51" i="7" s="1"/>
  <c r="OEC51" i="7" s="1"/>
  <c r="OEE51" i="7" s="1"/>
  <c r="OEG51" i="7" s="1"/>
  <c r="OEI51" i="7" s="1"/>
  <c r="OEK51" i="7" s="1"/>
  <c r="OEM51" i="7" s="1"/>
  <c r="OEO51" i="7" s="1"/>
  <c r="OEQ51" i="7" s="1"/>
  <c r="OES51" i="7" s="1"/>
  <c r="OEU51" i="7" s="1"/>
  <c r="OEW51" i="7" s="1"/>
  <c r="OEY51" i="7" s="1"/>
  <c r="OFA51" i="7" s="1"/>
  <c r="OFC51" i="7" s="1"/>
  <c r="OFE51" i="7" s="1"/>
  <c r="OFG51" i="7" s="1"/>
  <c r="OFI51" i="7" s="1"/>
  <c r="OFK51" i="7" s="1"/>
  <c r="OFM51" i="7" s="1"/>
  <c r="OFO51" i="7" s="1"/>
  <c r="OFQ51" i="7" s="1"/>
  <c r="OFS51" i="7" s="1"/>
  <c r="OFU51" i="7" s="1"/>
  <c r="OFW51" i="7" s="1"/>
  <c r="OFY51" i="7" s="1"/>
  <c r="OGA51" i="7" s="1"/>
  <c r="OGC51" i="7" s="1"/>
  <c r="OGE51" i="7" s="1"/>
  <c r="OGG51" i="7" s="1"/>
  <c r="OGI51" i="7" s="1"/>
  <c r="OGK51" i="7" s="1"/>
  <c r="OGM51" i="7" s="1"/>
  <c r="OGO51" i="7" s="1"/>
  <c r="OGQ51" i="7" s="1"/>
  <c r="OGS51" i="7" s="1"/>
  <c r="OGU51" i="7" s="1"/>
  <c r="OGW51" i="7" s="1"/>
  <c r="OGY51" i="7" s="1"/>
  <c r="OHA51" i="7" s="1"/>
  <c r="OHC51" i="7" s="1"/>
  <c r="OHE51" i="7" s="1"/>
  <c r="OHG51" i="7" s="1"/>
  <c r="OHI51" i="7" s="1"/>
  <c r="OHK51" i="7" s="1"/>
  <c r="OHM51" i="7" s="1"/>
  <c r="OHO51" i="7" s="1"/>
  <c r="OHQ51" i="7" s="1"/>
  <c r="OHS51" i="7" s="1"/>
  <c r="OHU51" i="7" s="1"/>
  <c r="OHW51" i="7" s="1"/>
  <c r="OHY51" i="7" s="1"/>
  <c r="OIA51" i="7" s="1"/>
  <c r="OIC51" i="7" s="1"/>
  <c r="OIE51" i="7" s="1"/>
  <c r="OIG51" i="7" s="1"/>
  <c r="OII51" i="7" s="1"/>
  <c r="OIK51" i="7" s="1"/>
  <c r="OIM51" i="7" s="1"/>
  <c r="OIO51" i="7" s="1"/>
  <c r="OIQ51" i="7" s="1"/>
  <c r="OIS51" i="7" s="1"/>
  <c r="OIU51" i="7" s="1"/>
  <c r="OIW51" i="7" s="1"/>
  <c r="OIY51" i="7" s="1"/>
  <c r="OJA51" i="7" s="1"/>
  <c r="OJC51" i="7" s="1"/>
  <c r="OJE51" i="7" s="1"/>
  <c r="OJG51" i="7" s="1"/>
  <c r="OJI51" i="7" s="1"/>
  <c r="OJK51" i="7" s="1"/>
  <c r="OJM51" i="7" s="1"/>
  <c r="OJO51" i="7" s="1"/>
  <c r="OJQ51" i="7" s="1"/>
  <c r="OJS51" i="7" s="1"/>
  <c r="OJU51" i="7" s="1"/>
  <c r="OJW51" i="7" s="1"/>
  <c r="OJY51" i="7" s="1"/>
  <c r="OKA51" i="7" s="1"/>
  <c r="OKC51" i="7" s="1"/>
  <c r="OKE51" i="7" s="1"/>
  <c r="OKG51" i="7" s="1"/>
  <c r="OKI51" i="7" s="1"/>
  <c r="OKK51" i="7" s="1"/>
  <c r="OKM51" i="7" s="1"/>
  <c r="OKO51" i="7" s="1"/>
  <c r="OKQ51" i="7" s="1"/>
  <c r="OKS51" i="7" s="1"/>
  <c r="OKU51" i="7" s="1"/>
  <c r="OKW51" i="7" s="1"/>
  <c r="OKY51" i="7" s="1"/>
  <c r="OLA51" i="7" s="1"/>
  <c r="OLC51" i="7" s="1"/>
  <c r="OLE51" i="7" s="1"/>
  <c r="OLG51" i="7" s="1"/>
  <c r="OLI51" i="7" s="1"/>
  <c r="OLK51" i="7" s="1"/>
  <c r="OLM51" i="7" s="1"/>
  <c r="OLO51" i="7" s="1"/>
  <c r="OLQ51" i="7" s="1"/>
  <c r="OLS51" i="7" s="1"/>
  <c r="OLU51" i="7" s="1"/>
  <c r="OLW51" i="7" s="1"/>
  <c r="OLY51" i="7" s="1"/>
  <c r="OMA51" i="7" s="1"/>
  <c r="OMC51" i="7" s="1"/>
  <c r="OME51" i="7" s="1"/>
  <c r="OMG51" i="7" s="1"/>
  <c r="OMI51" i="7" s="1"/>
  <c r="OMK51" i="7" s="1"/>
  <c r="OMM51" i="7" s="1"/>
  <c r="OMO51" i="7" s="1"/>
  <c r="OMQ51" i="7" s="1"/>
  <c r="OMS51" i="7" s="1"/>
  <c r="OMU51" i="7" s="1"/>
  <c r="OMW51" i="7" s="1"/>
  <c r="OMY51" i="7" s="1"/>
  <c r="ONA51" i="7" s="1"/>
  <c r="ONC51" i="7" s="1"/>
  <c r="ONE51" i="7" s="1"/>
  <c r="ONG51" i="7" s="1"/>
  <c r="ONI51" i="7" s="1"/>
  <c r="ONK51" i="7" s="1"/>
  <c r="ONM51" i="7" s="1"/>
  <c r="ONO51" i="7" s="1"/>
  <c r="ONQ51" i="7" s="1"/>
  <c r="ONS51" i="7" s="1"/>
  <c r="ONU51" i="7" s="1"/>
  <c r="ONW51" i="7" s="1"/>
  <c r="ONY51" i="7" s="1"/>
  <c r="OOA51" i="7" s="1"/>
  <c r="OOC51" i="7" s="1"/>
  <c r="OOE51" i="7" s="1"/>
  <c r="OOG51" i="7" s="1"/>
  <c r="OOI51" i="7" s="1"/>
  <c r="OOK51" i="7" s="1"/>
  <c r="OOM51" i="7" s="1"/>
  <c r="OOO51" i="7" s="1"/>
  <c r="OOQ51" i="7" s="1"/>
  <c r="OOS51" i="7" s="1"/>
  <c r="OOU51" i="7" s="1"/>
  <c r="OOW51" i="7" s="1"/>
  <c r="OOY51" i="7" s="1"/>
  <c r="OPA51" i="7" s="1"/>
  <c r="OPC51" i="7" s="1"/>
  <c r="OPE51" i="7" s="1"/>
  <c r="OPG51" i="7" s="1"/>
  <c r="OPI51" i="7" s="1"/>
  <c r="OPK51" i="7" s="1"/>
  <c r="OPM51" i="7" s="1"/>
  <c r="OPO51" i="7" s="1"/>
  <c r="OPQ51" i="7" s="1"/>
  <c r="OPS51" i="7" s="1"/>
  <c r="OPU51" i="7" s="1"/>
  <c r="OPW51" i="7" s="1"/>
  <c r="OPY51" i="7" s="1"/>
  <c r="OQA51" i="7" s="1"/>
  <c r="OQC51" i="7" s="1"/>
  <c r="OQE51" i="7" s="1"/>
  <c r="OQG51" i="7" s="1"/>
  <c r="OQI51" i="7" s="1"/>
  <c r="OQK51" i="7" s="1"/>
  <c r="OQM51" i="7" s="1"/>
  <c r="OQO51" i="7" s="1"/>
  <c r="OQQ51" i="7" s="1"/>
  <c r="OQS51" i="7" s="1"/>
  <c r="OQU51" i="7" s="1"/>
  <c r="OQW51" i="7" s="1"/>
  <c r="OQY51" i="7" s="1"/>
  <c r="ORA51" i="7" s="1"/>
  <c r="ORC51" i="7" s="1"/>
  <c r="ORE51" i="7" s="1"/>
  <c r="ORG51" i="7" s="1"/>
  <c r="ORI51" i="7" s="1"/>
  <c r="ORK51" i="7" s="1"/>
  <c r="ORM51" i="7" s="1"/>
  <c r="ORO51" i="7" s="1"/>
  <c r="ORQ51" i="7" s="1"/>
  <c r="ORS51" i="7" s="1"/>
  <c r="ORU51" i="7" s="1"/>
  <c r="ORW51" i="7" s="1"/>
  <c r="ORY51" i="7" s="1"/>
  <c r="OSA51" i="7" s="1"/>
  <c r="OSC51" i="7" s="1"/>
  <c r="OSE51" i="7" s="1"/>
  <c r="OSG51" i="7" s="1"/>
  <c r="OSI51" i="7" s="1"/>
  <c r="OSK51" i="7" s="1"/>
  <c r="OSM51" i="7" s="1"/>
  <c r="OSO51" i="7" s="1"/>
  <c r="OSQ51" i="7" s="1"/>
  <c r="OSS51" i="7" s="1"/>
  <c r="OSU51" i="7" s="1"/>
  <c r="OSW51" i="7" s="1"/>
  <c r="OSY51" i="7" s="1"/>
  <c r="OTA51" i="7" s="1"/>
  <c r="OTC51" i="7" s="1"/>
  <c r="OTE51" i="7" s="1"/>
  <c r="OTG51" i="7" s="1"/>
  <c r="OTI51" i="7" s="1"/>
  <c r="OTK51" i="7" s="1"/>
  <c r="OTM51" i="7" s="1"/>
  <c r="OTO51" i="7" s="1"/>
  <c r="OTQ51" i="7" s="1"/>
  <c r="OTS51" i="7" s="1"/>
  <c r="OTU51" i="7" s="1"/>
  <c r="OTW51" i="7" s="1"/>
  <c r="OTY51" i="7" s="1"/>
  <c r="OUA51" i="7" s="1"/>
  <c r="OUC51" i="7" s="1"/>
  <c r="OUE51" i="7" s="1"/>
  <c r="OUG51" i="7" s="1"/>
  <c r="OUI51" i="7" s="1"/>
  <c r="OUK51" i="7" s="1"/>
  <c r="OUM51" i="7" s="1"/>
  <c r="OUO51" i="7" s="1"/>
  <c r="OUQ51" i="7" s="1"/>
  <c r="OUS51" i="7" s="1"/>
  <c r="OUU51" i="7" s="1"/>
  <c r="OUW51" i="7" s="1"/>
  <c r="OUY51" i="7" s="1"/>
  <c r="OVA51" i="7" s="1"/>
  <c r="OVC51" i="7" s="1"/>
  <c r="OVE51" i="7" s="1"/>
  <c r="OVG51" i="7" s="1"/>
  <c r="OVI51" i="7" s="1"/>
  <c r="OVK51" i="7" s="1"/>
  <c r="OVM51" i="7" s="1"/>
  <c r="OVO51" i="7" s="1"/>
  <c r="OVQ51" i="7" s="1"/>
  <c r="OVS51" i="7" s="1"/>
  <c r="OVU51" i="7" s="1"/>
  <c r="OVW51" i="7" s="1"/>
  <c r="OVY51" i="7" s="1"/>
  <c r="OWA51" i="7" s="1"/>
  <c r="OWC51" i="7" s="1"/>
  <c r="OWE51" i="7" s="1"/>
  <c r="OWG51" i="7" s="1"/>
  <c r="OWI51" i="7" s="1"/>
  <c r="OWK51" i="7" s="1"/>
  <c r="OWM51" i="7" s="1"/>
  <c r="OWO51" i="7" s="1"/>
  <c r="OWQ51" i="7" s="1"/>
  <c r="OWS51" i="7" s="1"/>
  <c r="OWU51" i="7" s="1"/>
  <c r="OWW51" i="7" s="1"/>
  <c r="OWY51" i="7" s="1"/>
  <c r="OXA51" i="7" s="1"/>
  <c r="OXC51" i="7" s="1"/>
  <c r="OXE51" i="7" s="1"/>
  <c r="OXG51" i="7" s="1"/>
  <c r="OXI51" i="7" s="1"/>
  <c r="OXK51" i="7" s="1"/>
  <c r="OXM51" i="7" s="1"/>
  <c r="OXO51" i="7" s="1"/>
  <c r="OXQ51" i="7" s="1"/>
  <c r="OXS51" i="7" s="1"/>
  <c r="OXU51" i="7" s="1"/>
  <c r="OXW51" i="7" s="1"/>
  <c r="OXY51" i="7" s="1"/>
  <c r="OYA51" i="7" s="1"/>
  <c r="OYC51" i="7" s="1"/>
  <c r="OYE51" i="7" s="1"/>
  <c r="OYG51" i="7" s="1"/>
  <c r="OYI51" i="7" s="1"/>
  <c r="OYK51" i="7" s="1"/>
  <c r="OYM51" i="7" s="1"/>
  <c r="OYO51" i="7" s="1"/>
  <c r="OYQ51" i="7" s="1"/>
  <c r="OYS51" i="7" s="1"/>
  <c r="OYU51" i="7" s="1"/>
  <c r="OYW51" i="7" s="1"/>
  <c r="OYY51" i="7" s="1"/>
  <c r="OZA51" i="7" s="1"/>
  <c r="OZC51" i="7" s="1"/>
  <c r="OZE51" i="7" s="1"/>
  <c r="OZG51" i="7" s="1"/>
  <c r="OZI51" i="7" s="1"/>
  <c r="OZK51" i="7" s="1"/>
  <c r="OZM51" i="7" s="1"/>
  <c r="OZO51" i="7" s="1"/>
  <c r="OZQ51" i="7" s="1"/>
  <c r="OZS51" i="7" s="1"/>
  <c r="OZU51" i="7" s="1"/>
  <c r="OZW51" i="7" s="1"/>
  <c r="OZY51" i="7" s="1"/>
  <c r="PAA51" i="7" s="1"/>
  <c r="PAC51" i="7" s="1"/>
  <c r="PAE51" i="7" s="1"/>
  <c r="PAG51" i="7" s="1"/>
  <c r="PAI51" i="7" s="1"/>
  <c r="PAK51" i="7" s="1"/>
  <c r="PAM51" i="7" s="1"/>
  <c r="PAO51" i="7" s="1"/>
  <c r="PAQ51" i="7" s="1"/>
  <c r="PAS51" i="7" s="1"/>
  <c r="PAU51" i="7" s="1"/>
  <c r="PAW51" i="7" s="1"/>
  <c r="PAY51" i="7" s="1"/>
  <c r="PBA51" i="7" s="1"/>
  <c r="PBC51" i="7" s="1"/>
  <c r="PBE51" i="7" s="1"/>
  <c r="PBG51" i="7" s="1"/>
  <c r="PBI51" i="7" s="1"/>
  <c r="PBK51" i="7" s="1"/>
  <c r="PBM51" i="7" s="1"/>
  <c r="PBO51" i="7" s="1"/>
  <c r="PBQ51" i="7" s="1"/>
  <c r="PBS51" i="7" s="1"/>
  <c r="PBU51" i="7" s="1"/>
  <c r="PBW51" i="7" s="1"/>
  <c r="PBY51" i="7" s="1"/>
  <c r="PCA51" i="7" s="1"/>
  <c r="PCC51" i="7" s="1"/>
  <c r="PCE51" i="7" s="1"/>
  <c r="PCG51" i="7" s="1"/>
  <c r="PCI51" i="7" s="1"/>
  <c r="PCK51" i="7" s="1"/>
  <c r="PCM51" i="7" s="1"/>
  <c r="PCO51" i="7" s="1"/>
  <c r="PCQ51" i="7" s="1"/>
  <c r="PCS51" i="7" s="1"/>
  <c r="PCU51" i="7" s="1"/>
  <c r="PCW51" i="7" s="1"/>
  <c r="PCY51" i="7" s="1"/>
  <c r="PDA51" i="7" s="1"/>
  <c r="PDC51" i="7" s="1"/>
  <c r="PDE51" i="7" s="1"/>
  <c r="PDG51" i="7" s="1"/>
  <c r="PDI51" i="7" s="1"/>
  <c r="PDK51" i="7" s="1"/>
  <c r="PDM51" i="7" s="1"/>
  <c r="PDO51" i="7" s="1"/>
  <c r="PDQ51" i="7" s="1"/>
  <c r="PDS51" i="7" s="1"/>
  <c r="PDU51" i="7" s="1"/>
  <c r="PDW51" i="7" s="1"/>
  <c r="PDY51" i="7" s="1"/>
  <c r="PEA51" i="7" s="1"/>
  <c r="PEC51" i="7" s="1"/>
  <c r="PEE51" i="7" s="1"/>
  <c r="PEG51" i="7" s="1"/>
  <c r="PEI51" i="7" s="1"/>
  <c r="PEK51" i="7" s="1"/>
  <c r="PEM51" i="7" s="1"/>
  <c r="PEO51" i="7" s="1"/>
  <c r="PEQ51" i="7" s="1"/>
  <c r="PES51" i="7" s="1"/>
  <c r="PEU51" i="7" s="1"/>
  <c r="PEW51" i="7" s="1"/>
  <c r="PEY51" i="7" s="1"/>
  <c r="PFA51" i="7" s="1"/>
  <c r="PFC51" i="7" s="1"/>
  <c r="PFE51" i="7" s="1"/>
  <c r="PFG51" i="7" s="1"/>
  <c r="PFI51" i="7" s="1"/>
  <c r="PFK51" i="7" s="1"/>
  <c r="PFM51" i="7" s="1"/>
  <c r="PFO51" i="7" s="1"/>
  <c r="PFQ51" i="7" s="1"/>
  <c r="PFS51" i="7" s="1"/>
  <c r="PFU51" i="7" s="1"/>
  <c r="PFW51" i="7" s="1"/>
  <c r="PFY51" i="7" s="1"/>
  <c r="PGA51" i="7" s="1"/>
  <c r="PGC51" i="7" s="1"/>
  <c r="PGE51" i="7" s="1"/>
  <c r="PGG51" i="7" s="1"/>
  <c r="PGI51" i="7" s="1"/>
  <c r="PGK51" i="7" s="1"/>
  <c r="PGM51" i="7" s="1"/>
  <c r="PGO51" i="7" s="1"/>
  <c r="PGQ51" i="7" s="1"/>
  <c r="PGS51" i="7" s="1"/>
  <c r="PGU51" i="7" s="1"/>
  <c r="PGW51" i="7" s="1"/>
  <c r="PGY51" i="7" s="1"/>
  <c r="PHA51" i="7" s="1"/>
  <c r="PHC51" i="7" s="1"/>
  <c r="PHE51" i="7" s="1"/>
  <c r="PHG51" i="7" s="1"/>
  <c r="PHI51" i="7" s="1"/>
  <c r="PHK51" i="7" s="1"/>
  <c r="PHM51" i="7" s="1"/>
  <c r="PHO51" i="7" s="1"/>
  <c r="PHQ51" i="7" s="1"/>
  <c r="PHS51" i="7" s="1"/>
  <c r="PHU51" i="7" s="1"/>
  <c r="PHW51" i="7" s="1"/>
  <c r="PHY51" i="7" s="1"/>
  <c r="PIA51" i="7" s="1"/>
  <c r="PIC51" i="7" s="1"/>
  <c r="PIE51" i="7" s="1"/>
  <c r="PIG51" i="7" s="1"/>
  <c r="PII51" i="7" s="1"/>
  <c r="PIK51" i="7" s="1"/>
  <c r="PIM51" i="7" s="1"/>
  <c r="PIO51" i="7" s="1"/>
  <c r="PIQ51" i="7" s="1"/>
  <c r="PIS51" i="7" s="1"/>
  <c r="PIU51" i="7" s="1"/>
  <c r="PIW51" i="7" s="1"/>
  <c r="PIY51" i="7" s="1"/>
  <c r="PJA51" i="7" s="1"/>
  <c r="PJC51" i="7" s="1"/>
  <c r="PJE51" i="7" s="1"/>
  <c r="PJG51" i="7" s="1"/>
  <c r="PJI51" i="7" s="1"/>
  <c r="PJK51" i="7" s="1"/>
  <c r="PJM51" i="7" s="1"/>
  <c r="PJO51" i="7" s="1"/>
  <c r="PJQ51" i="7" s="1"/>
  <c r="PJS51" i="7" s="1"/>
  <c r="PJU51" i="7" s="1"/>
  <c r="PJW51" i="7" s="1"/>
  <c r="PJY51" i="7" s="1"/>
  <c r="PKA51" i="7" s="1"/>
  <c r="PKC51" i="7" s="1"/>
  <c r="PKE51" i="7" s="1"/>
  <c r="PKG51" i="7" s="1"/>
  <c r="PKI51" i="7" s="1"/>
  <c r="PKK51" i="7" s="1"/>
  <c r="PKM51" i="7" s="1"/>
  <c r="PKO51" i="7" s="1"/>
  <c r="PKQ51" i="7" s="1"/>
  <c r="PKS51" i="7" s="1"/>
  <c r="PKU51" i="7" s="1"/>
  <c r="PKW51" i="7" s="1"/>
  <c r="PKY51" i="7" s="1"/>
  <c r="PLA51" i="7" s="1"/>
  <c r="PLC51" i="7" s="1"/>
  <c r="PLE51" i="7" s="1"/>
  <c r="PLG51" i="7" s="1"/>
  <c r="PLI51" i="7" s="1"/>
  <c r="PLK51" i="7" s="1"/>
  <c r="PLM51" i="7" s="1"/>
  <c r="PLO51" i="7" s="1"/>
  <c r="PLQ51" i="7" s="1"/>
  <c r="PLS51" i="7" s="1"/>
  <c r="PLU51" i="7" s="1"/>
  <c r="PLW51" i="7" s="1"/>
  <c r="PLY51" i="7" s="1"/>
  <c r="PMA51" i="7" s="1"/>
  <c r="PMC51" i="7" s="1"/>
  <c r="PME51" i="7" s="1"/>
  <c r="PMG51" i="7" s="1"/>
  <c r="PMI51" i="7" s="1"/>
  <c r="PMK51" i="7" s="1"/>
  <c r="PMM51" i="7" s="1"/>
  <c r="PMO51" i="7" s="1"/>
  <c r="PMQ51" i="7" s="1"/>
  <c r="PMS51" i="7" s="1"/>
  <c r="PMU51" i="7" s="1"/>
  <c r="PMW51" i="7" s="1"/>
  <c r="PMY51" i="7" s="1"/>
  <c r="PNA51" i="7" s="1"/>
  <c r="PNC51" i="7" s="1"/>
  <c r="PNE51" i="7" s="1"/>
  <c r="PNG51" i="7" s="1"/>
  <c r="PNI51" i="7" s="1"/>
  <c r="PNK51" i="7" s="1"/>
  <c r="PNM51" i="7" s="1"/>
  <c r="PNO51" i="7" s="1"/>
  <c r="PNQ51" i="7" s="1"/>
  <c r="PNS51" i="7" s="1"/>
  <c r="PNU51" i="7" s="1"/>
  <c r="PNW51" i="7" s="1"/>
  <c r="PNY51" i="7" s="1"/>
  <c r="POA51" i="7" s="1"/>
  <c r="POC51" i="7" s="1"/>
  <c r="POE51" i="7" s="1"/>
  <c r="POG51" i="7" s="1"/>
  <c r="POI51" i="7" s="1"/>
  <c r="POK51" i="7" s="1"/>
  <c r="POM51" i="7" s="1"/>
  <c r="POO51" i="7" s="1"/>
  <c r="POQ51" i="7" s="1"/>
  <c r="POS51" i="7" s="1"/>
  <c r="POU51" i="7" s="1"/>
  <c r="POW51" i="7" s="1"/>
  <c r="POY51" i="7" s="1"/>
  <c r="PPA51" i="7" s="1"/>
  <c r="PPC51" i="7" s="1"/>
  <c r="PPE51" i="7" s="1"/>
  <c r="PPG51" i="7" s="1"/>
  <c r="PPI51" i="7" s="1"/>
  <c r="PPK51" i="7" s="1"/>
  <c r="PPM51" i="7" s="1"/>
  <c r="PPO51" i="7" s="1"/>
  <c r="PPQ51" i="7" s="1"/>
  <c r="PPS51" i="7" s="1"/>
  <c r="PPU51" i="7" s="1"/>
  <c r="PPW51" i="7" s="1"/>
  <c r="PPY51" i="7" s="1"/>
  <c r="PQA51" i="7" s="1"/>
  <c r="PQC51" i="7" s="1"/>
  <c r="PQE51" i="7" s="1"/>
  <c r="PQG51" i="7" s="1"/>
  <c r="PQI51" i="7" s="1"/>
  <c r="PQK51" i="7" s="1"/>
  <c r="PQM51" i="7" s="1"/>
  <c r="PQO51" i="7" s="1"/>
  <c r="PQQ51" i="7" s="1"/>
  <c r="PQS51" i="7" s="1"/>
  <c r="PQU51" i="7" s="1"/>
  <c r="PQW51" i="7" s="1"/>
  <c r="PQY51" i="7" s="1"/>
  <c r="PRA51" i="7" s="1"/>
  <c r="PRC51" i="7" s="1"/>
  <c r="PRE51" i="7" s="1"/>
  <c r="PRG51" i="7" s="1"/>
  <c r="PRI51" i="7" s="1"/>
  <c r="PRK51" i="7" s="1"/>
  <c r="PRM51" i="7" s="1"/>
  <c r="PRO51" i="7" s="1"/>
  <c r="PRQ51" i="7" s="1"/>
  <c r="PRS51" i="7" s="1"/>
  <c r="PRU51" i="7" s="1"/>
  <c r="PRW51" i="7" s="1"/>
  <c r="PRY51" i="7" s="1"/>
  <c r="PSA51" i="7" s="1"/>
  <c r="PSC51" i="7" s="1"/>
  <c r="PSE51" i="7" s="1"/>
  <c r="PSG51" i="7" s="1"/>
  <c r="PSI51" i="7" s="1"/>
  <c r="PSK51" i="7" s="1"/>
  <c r="PSM51" i="7" s="1"/>
  <c r="PSO51" i="7" s="1"/>
  <c r="PSQ51" i="7" s="1"/>
  <c r="PSS51" i="7" s="1"/>
  <c r="PSU51" i="7" s="1"/>
  <c r="PSW51" i="7" s="1"/>
  <c r="PSY51" i="7" s="1"/>
  <c r="PTA51" i="7" s="1"/>
  <c r="PTC51" i="7" s="1"/>
  <c r="PTE51" i="7" s="1"/>
  <c r="PTG51" i="7" s="1"/>
  <c r="PTI51" i="7" s="1"/>
  <c r="PTK51" i="7" s="1"/>
  <c r="PTM51" i="7" s="1"/>
  <c r="PTO51" i="7" s="1"/>
  <c r="PTQ51" i="7" s="1"/>
  <c r="PTS51" i="7" s="1"/>
  <c r="PTU51" i="7" s="1"/>
  <c r="PTW51" i="7" s="1"/>
  <c r="PTY51" i="7" s="1"/>
  <c r="PUA51" i="7" s="1"/>
  <c r="PUC51" i="7" s="1"/>
  <c r="PUE51" i="7" s="1"/>
  <c r="PUG51" i="7" s="1"/>
  <c r="PUI51" i="7" s="1"/>
  <c r="PUK51" i="7" s="1"/>
  <c r="PUM51" i="7" s="1"/>
  <c r="PUO51" i="7" s="1"/>
  <c r="PUQ51" i="7" s="1"/>
  <c r="PUS51" i="7" s="1"/>
  <c r="PUU51" i="7" s="1"/>
  <c r="PUW51" i="7" s="1"/>
  <c r="PUY51" i="7" s="1"/>
  <c r="PVA51" i="7" s="1"/>
  <c r="PVC51" i="7" s="1"/>
  <c r="PVE51" i="7" s="1"/>
  <c r="PVG51" i="7" s="1"/>
  <c r="PVI51" i="7" s="1"/>
  <c r="PVK51" i="7" s="1"/>
  <c r="PVM51" i="7" s="1"/>
  <c r="PVO51" i="7" s="1"/>
  <c r="PVQ51" i="7" s="1"/>
  <c r="PVS51" i="7" s="1"/>
  <c r="PVU51" i="7" s="1"/>
  <c r="PVW51" i="7" s="1"/>
  <c r="PVY51" i="7" s="1"/>
  <c r="PWA51" i="7" s="1"/>
  <c r="PWC51" i="7" s="1"/>
  <c r="PWE51" i="7" s="1"/>
  <c r="PWG51" i="7" s="1"/>
  <c r="PWI51" i="7" s="1"/>
  <c r="PWK51" i="7" s="1"/>
  <c r="PWM51" i="7" s="1"/>
  <c r="PWO51" i="7" s="1"/>
  <c r="PWQ51" i="7" s="1"/>
  <c r="PWS51" i="7" s="1"/>
  <c r="PWU51" i="7" s="1"/>
  <c r="PWW51" i="7" s="1"/>
  <c r="PWY51" i="7" s="1"/>
  <c r="PXA51" i="7" s="1"/>
  <c r="PXC51" i="7" s="1"/>
  <c r="PXE51" i="7" s="1"/>
  <c r="PXG51" i="7" s="1"/>
  <c r="PXI51" i="7" s="1"/>
  <c r="PXK51" i="7" s="1"/>
  <c r="PXM51" i="7" s="1"/>
  <c r="PXO51" i="7" s="1"/>
  <c r="PXQ51" i="7" s="1"/>
  <c r="PXS51" i="7" s="1"/>
  <c r="PXU51" i="7" s="1"/>
  <c r="PXW51" i="7" s="1"/>
  <c r="PXY51" i="7" s="1"/>
  <c r="PYA51" i="7" s="1"/>
  <c r="PYC51" i="7" s="1"/>
  <c r="PYE51" i="7" s="1"/>
  <c r="PYG51" i="7" s="1"/>
  <c r="PYI51" i="7" s="1"/>
  <c r="PYK51" i="7" s="1"/>
  <c r="PYM51" i="7" s="1"/>
  <c r="PYO51" i="7" s="1"/>
  <c r="PYQ51" i="7" s="1"/>
  <c r="PYS51" i="7" s="1"/>
  <c r="PYU51" i="7" s="1"/>
  <c r="PYW51" i="7" s="1"/>
  <c r="PYY51" i="7" s="1"/>
  <c r="PZA51" i="7" s="1"/>
  <c r="PZC51" i="7" s="1"/>
  <c r="PZE51" i="7" s="1"/>
  <c r="PZG51" i="7" s="1"/>
  <c r="PZI51" i="7" s="1"/>
  <c r="PZK51" i="7" s="1"/>
  <c r="PZM51" i="7" s="1"/>
  <c r="PZO51" i="7" s="1"/>
  <c r="PZQ51" i="7" s="1"/>
  <c r="PZS51" i="7" s="1"/>
  <c r="PZU51" i="7" s="1"/>
  <c r="PZW51" i="7" s="1"/>
  <c r="PZY51" i="7" s="1"/>
  <c r="QAA51" i="7" s="1"/>
  <c r="QAC51" i="7" s="1"/>
  <c r="QAE51" i="7" s="1"/>
  <c r="QAG51" i="7" s="1"/>
  <c r="QAI51" i="7" s="1"/>
  <c r="QAK51" i="7" s="1"/>
  <c r="QAM51" i="7" s="1"/>
  <c r="QAO51" i="7" s="1"/>
  <c r="QAQ51" i="7" s="1"/>
  <c r="QAS51" i="7" s="1"/>
  <c r="QAU51" i="7" s="1"/>
  <c r="QAW51" i="7" s="1"/>
  <c r="QAY51" i="7" s="1"/>
  <c r="QBA51" i="7" s="1"/>
  <c r="QBC51" i="7" s="1"/>
  <c r="QBE51" i="7" s="1"/>
  <c r="QBG51" i="7" s="1"/>
  <c r="QBI51" i="7" s="1"/>
  <c r="QBK51" i="7" s="1"/>
  <c r="QBM51" i="7" s="1"/>
  <c r="QBO51" i="7" s="1"/>
  <c r="QBQ51" i="7" s="1"/>
  <c r="QBS51" i="7" s="1"/>
  <c r="QBU51" i="7" s="1"/>
  <c r="QBW51" i="7" s="1"/>
  <c r="QBY51" i="7" s="1"/>
  <c r="QCA51" i="7" s="1"/>
  <c r="QCC51" i="7" s="1"/>
  <c r="QCE51" i="7" s="1"/>
  <c r="QCG51" i="7" s="1"/>
  <c r="QCI51" i="7" s="1"/>
  <c r="QCK51" i="7" s="1"/>
  <c r="QCM51" i="7" s="1"/>
  <c r="QCO51" i="7" s="1"/>
  <c r="QCQ51" i="7" s="1"/>
  <c r="QCS51" i="7" s="1"/>
  <c r="QCU51" i="7" s="1"/>
  <c r="QCW51" i="7" s="1"/>
  <c r="QCY51" i="7" s="1"/>
  <c r="QDA51" i="7" s="1"/>
  <c r="QDC51" i="7" s="1"/>
  <c r="QDE51" i="7" s="1"/>
  <c r="QDG51" i="7" s="1"/>
  <c r="QDI51" i="7" s="1"/>
  <c r="QDK51" i="7" s="1"/>
  <c r="QDM51" i="7" s="1"/>
  <c r="QDO51" i="7" s="1"/>
  <c r="QDQ51" i="7" s="1"/>
  <c r="QDS51" i="7" s="1"/>
  <c r="QDU51" i="7" s="1"/>
  <c r="QDW51" i="7" s="1"/>
  <c r="QDY51" i="7" s="1"/>
  <c r="QEA51" i="7" s="1"/>
  <c r="QEC51" i="7" s="1"/>
  <c r="QEE51" i="7" s="1"/>
  <c r="QEG51" i="7" s="1"/>
  <c r="QEI51" i="7" s="1"/>
  <c r="QEK51" i="7" s="1"/>
  <c r="QEM51" i="7" s="1"/>
  <c r="QEO51" i="7" s="1"/>
  <c r="QEQ51" i="7" s="1"/>
  <c r="QES51" i="7" s="1"/>
  <c r="QEU51" i="7" s="1"/>
  <c r="QEW51" i="7" s="1"/>
  <c r="QEY51" i="7" s="1"/>
  <c r="QFA51" i="7" s="1"/>
  <c r="QFC51" i="7" s="1"/>
  <c r="QFE51" i="7" s="1"/>
  <c r="QFG51" i="7" s="1"/>
  <c r="QFI51" i="7" s="1"/>
  <c r="QFK51" i="7" s="1"/>
  <c r="QFM51" i="7" s="1"/>
  <c r="QFO51" i="7" s="1"/>
  <c r="QFQ51" i="7" s="1"/>
  <c r="QFS51" i="7" s="1"/>
  <c r="QFU51" i="7" s="1"/>
  <c r="QFW51" i="7" s="1"/>
  <c r="QFY51" i="7" s="1"/>
  <c r="QGA51" i="7" s="1"/>
  <c r="QGC51" i="7" s="1"/>
  <c r="QGE51" i="7" s="1"/>
  <c r="QGG51" i="7" s="1"/>
  <c r="QGI51" i="7" s="1"/>
  <c r="QGK51" i="7" s="1"/>
  <c r="QGM51" i="7" s="1"/>
  <c r="QGO51" i="7" s="1"/>
  <c r="QGQ51" i="7" s="1"/>
  <c r="QGS51" i="7" s="1"/>
  <c r="QGU51" i="7" s="1"/>
  <c r="QGW51" i="7" s="1"/>
  <c r="QGY51" i="7" s="1"/>
  <c r="QHA51" i="7" s="1"/>
  <c r="QHC51" i="7" s="1"/>
  <c r="QHE51" i="7" s="1"/>
  <c r="QHG51" i="7" s="1"/>
  <c r="QHI51" i="7" s="1"/>
  <c r="QHK51" i="7" s="1"/>
  <c r="QHM51" i="7" s="1"/>
  <c r="QHO51" i="7" s="1"/>
  <c r="QHQ51" i="7" s="1"/>
  <c r="QHS51" i="7" s="1"/>
  <c r="QHU51" i="7" s="1"/>
  <c r="QHW51" i="7" s="1"/>
  <c r="QHY51" i="7" s="1"/>
  <c r="QIA51" i="7" s="1"/>
  <c r="QIC51" i="7" s="1"/>
  <c r="QIE51" i="7" s="1"/>
  <c r="QIG51" i="7" s="1"/>
  <c r="QII51" i="7" s="1"/>
  <c r="QIK51" i="7" s="1"/>
  <c r="QIM51" i="7" s="1"/>
  <c r="QIO51" i="7" s="1"/>
  <c r="QIQ51" i="7" s="1"/>
  <c r="QIS51" i="7" s="1"/>
  <c r="QIU51" i="7" s="1"/>
  <c r="QIW51" i="7" s="1"/>
  <c r="QIY51" i="7" s="1"/>
  <c r="QJA51" i="7" s="1"/>
  <c r="QJC51" i="7" s="1"/>
  <c r="QJE51" i="7" s="1"/>
  <c r="QJG51" i="7" s="1"/>
  <c r="QJI51" i="7" s="1"/>
  <c r="QJK51" i="7" s="1"/>
  <c r="QJM51" i="7" s="1"/>
  <c r="QJO51" i="7" s="1"/>
  <c r="QJQ51" i="7" s="1"/>
  <c r="QJS51" i="7" s="1"/>
  <c r="QJU51" i="7" s="1"/>
  <c r="QJW51" i="7" s="1"/>
  <c r="QJY51" i="7" s="1"/>
  <c r="QKA51" i="7" s="1"/>
  <c r="QKC51" i="7" s="1"/>
  <c r="QKE51" i="7" s="1"/>
  <c r="QKG51" i="7" s="1"/>
  <c r="QKI51" i="7" s="1"/>
  <c r="QKK51" i="7" s="1"/>
  <c r="QKM51" i="7" s="1"/>
  <c r="QKO51" i="7" s="1"/>
  <c r="QKQ51" i="7" s="1"/>
  <c r="QKS51" i="7" s="1"/>
  <c r="QKU51" i="7" s="1"/>
  <c r="QKW51" i="7" s="1"/>
  <c r="QKY51" i="7" s="1"/>
  <c r="QLA51" i="7" s="1"/>
  <c r="QLC51" i="7" s="1"/>
  <c r="QLE51" i="7" s="1"/>
  <c r="QLG51" i="7" s="1"/>
  <c r="QLI51" i="7" s="1"/>
  <c r="QLK51" i="7" s="1"/>
  <c r="QLM51" i="7" s="1"/>
  <c r="QLO51" i="7" s="1"/>
  <c r="QLQ51" i="7" s="1"/>
  <c r="QLS51" i="7" s="1"/>
  <c r="QLU51" i="7" s="1"/>
  <c r="QLW51" i="7" s="1"/>
  <c r="QLY51" i="7" s="1"/>
  <c r="QMA51" i="7" s="1"/>
  <c r="QMC51" i="7" s="1"/>
  <c r="QME51" i="7" s="1"/>
  <c r="QMG51" i="7" s="1"/>
  <c r="QMI51" i="7" s="1"/>
  <c r="QMK51" i="7" s="1"/>
  <c r="QMM51" i="7" s="1"/>
  <c r="QMO51" i="7" s="1"/>
  <c r="QMQ51" i="7" s="1"/>
  <c r="QMS51" i="7" s="1"/>
  <c r="QMU51" i="7" s="1"/>
  <c r="QMW51" i="7" s="1"/>
  <c r="QMY51" i="7" s="1"/>
  <c r="QNA51" i="7" s="1"/>
  <c r="QNC51" i="7" s="1"/>
  <c r="QNE51" i="7" s="1"/>
  <c r="QNG51" i="7" s="1"/>
  <c r="QNI51" i="7" s="1"/>
  <c r="QNK51" i="7" s="1"/>
  <c r="QNM51" i="7" s="1"/>
  <c r="QNO51" i="7" s="1"/>
  <c r="QNQ51" i="7" s="1"/>
  <c r="QNS51" i="7" s="1"/>
  <c r="QNU51" i="7" s="1"/>
  <c r="QNW51" i="7" s="1"/>
  <c r="QNY51" i="7" s="1"/>
  <c r="QOA51" i="7" s="1"/>
  <c r="QOC51" i="7" s="1"/>
  <c r="QOE51" i="7" s="1"/>
  <c r="QOG51" i="7" s="1"/>
  <c r="QOI51" i="7" s="1"/>
  <c r="QOK51" i="7" s="1"/>
  <c r="QOM51" i="7" s="1"/>
  <c r="QOO51" i="7" s="1"/>
  <c r="QOQ51" i="7" s="1"/>
  <c r="QOS51" i="7" s="1"/>
  <c r="QOU51" i="7" s="1"/>
  <c r="QOW51" i="7" s="1"/>
  <c r="QOY51" i="7" s="1"/>
  <c r="QPA51" i="7" s="1"/>
  <c r="QPC51" i="7" s="1"/>
  <c r="QPE51" i="7" s="1"/>
  <c r="QPG51" i="7" s="1"/>
  <c r="QPI51" i="7" s="1"/>
  <c r="QPK51" i="7" s="1"/>
  <c r="QPM51" i="7" s="1"/>
  <c r="QPO51" i="7" s="1"/>
  <c r="QPQ51" i="7" s="1"/>
  <c r="QPS51" i="7" s="1"/>
  <c r="QPU51" i="7" s="1"/>
  <c r="QPW51" i="7" s="1"/>
  <c r="QPY51" i="7" s="1"/>
  <c r="QQA51" i="7" s="1"/>
  <c r="QQC51" i="7" s="1"/>
  <c r="QQE51" i="7" s="1"/>
  <c r="QQG51" i="7" s="1"/>
  <c r="QQI51" i="7" s="1"/>
  <c r="QQK51" i="7" s="1"/>
  <c r="QQM51" i="7" s="1"/>
  <c r="QQO51" i="7" s="1"/>
  <c r="QQQ51" i="7" s="1"/>
  <c r="QQS51" i="7" s="1"/>
  <c r="QQU51" i="7" s="1"/>
  <c r="QQW51" i="7" s="1"/>
  <c r="QQY51" i="7" s="1"/>
  <c r="QRA51" i="7" s="1"/>
  <c r="QRC51" i="7" s="1"/>
  <c r="QRE51" i="7" s="1"/>
  <c r="QRG51" i="7" s="1"/>
  <c r="QRI51" i="7" s="1"/>
  <c r="QRK51" i="7" s="1"/>
  <c r="QRM51" i="7" s="1"/>
  <c r="QRO51" i="7" s="1"/>
  <c r="QRQ51" i="7" s="1"/>
  <c r="QRS51" i="7" s="1"/>
  <c r="QRU51" i="7" s="1"/>
  <c r="QRW51" i="7" s="1"/>
  <c r="QRY51" i="7" s="1"/>
  <c r="QSA51" i="7" s="1"/>
  <c r="QSC51" i="7" s="1"/>
  <c r="QSE51" i="7" s="1"/>
  <c r="QSG51" i="7" s="1"/>
  <c r="QSI51" i="7" s="1"/>
  <c r="QSK51" i="7" s="1"/>
  <c r="QSM51" i="7" s="1"/>
  <c r="QSO51" i="7" s="1"/>
  <c r="QSQ51" i="7" s="1"/>
  <c r="QSS51" i="7" s="1"/>
  <c r="QSU51" i="7" s="1"/>
  <c r="QSW51" i="7" s="1"/>
  <c r="QSY51" i="7" s="1"/>
  <c r="QTA51" i="7" s="1"/>
  <c r="QTC51" i="7" s="1"/>
  <c r="QTE51" i="7" s="1"/>
  <c r="QTG51" i="7" s="1"/>
  <c r="QTI51" i="7" s="1"/>
  <c r="QTK51" i="7" s="1"/>
  <c r="QTM51" i="7" s="1"/>
  <c r="QTO51" i="7" s="1"/>
  <c r="QTQ51" i="7" s="1"/>
  <c r="QTS51" i="7" s="1"/>
  <c r="QTU51" i="7" s="1"/>
  <c r="QTW51" i="7" s="1"/>
  <c r="QTY51" i="7" s="1"/>
  <c r="QUA51" i="7" s="1"/>
  <c r="QUC51" i="7" s="1"/>
  <c r="QUE51" i="7" s="1"/>
  <c r="QUG51" i="7" s="1"/>
  <c r="QUI51" i="7" s="1"/>
  <c r="QUK51" i="7" s="1"/>
  <c r="QUM51" i="7" s="1"/>
  <c r="QUO51" i="7" s="1"/>
  <c r="QUQ51" i="7" s="1"/>
  <c r="QUS51" i="7" s="1"/>
  <c r="QUU51" i="7" s="1"/>
  <c r="QUW51" i="7" s="1"/>
  <c r="QUY51" i="7" s="1"/>
  <c r="QVA51" i="7" s="1"/>
  <c r="QVC51" i="7" s="1"/>
  <c r="QVE51" i="7" s="1"/>
  <c r="QVG51" i="7" s="1"/>
  <c r="QVI51" i="7" s="1"/>
  <c r="QVK51" i="7" s="1"/>
  <c r="QVM51" i="7" s="1"/>
  <c r="QVO51" i="7" s="1"/>
  <c r="QVQ51" i="7" s="1"/>
  <c r="QVS51" i="7" s="1"/>
  <c r="QVU51" i="7" s="1"/>
  <c r="QVW51" i="7" s="1"/>
  <c r="QVY51" i="7" s="1"/>
  <c r="QWA51" i="7" s="1"/>
  <c r="QWC51" i="7" s="1"/>
  <c r="QWE51" i="7" s="1"/>
  <c r="QWG51" i="7" s="1"/>
  <c r="QWI51" i="7" s="1"/>
  <c r="QWK51" i="7" s="1"/>
  <c r="QWM51" i="7" s="1"/>
  <c r="QWO51" i="7" s="1"/>
  <c r="QWQ51" i="7" s="1"/>
  <c r="QWS51" i="7" s="1"/>
  <c r="QWU51" i="7" s="1"/>
  <c r="QWW51" i="7" s="1"/>
  <c r="QWY51" i="7" s="1"/>
  <c r="QXA51" i="7" s="1"/>
  <c r="QXC51" i="7" s="1"/>
  <c r="QXE51" i="7" s="1"/>
  <c r="QXG51" i="7" s="1"/>
  <c r="QXI51" i="7" s="1"/>
  <c r="QXK51" i="7" s="1"/>
  <c r="QXM51" i="7" s="1"/>
  <c r="QXO51" i="7" s="1"/>
  <c r="QXQ51" i="7" s="1"/>
  <c r="QXS51" i="7" s="1"/>
  <c r="QXU51" i="7" s="1"/>
  <c r="QXW51" i="7" s="1"/>
  <c r="QXY51" i="7" s="1"/>
  <c r="QYA51" i="7" s="1"/>
  <c r="QYC51" i="7" s="1"/>
  <c r="QYE51" i="7" s="1"/>
  <c r="QYG51" i="7" s="1"/>
  <c r="QYI51" i="7" s="1"/>
  <c r="QYK51" i="7" s="1"/>
  <c r="QYM51" i="7" s="1"/>
  <c r="QYO51" i="7" s="1"/>
  <c r="QYQ51" i="7" s="1"/>
  <c r="QYS51" i="7" s="1"/>
  <c r="QYU51" i="7" s="1"/>
  <c r="QYW51" i="7" s="1"/>
  <c r="QYY51" i="7" s="1"/>
  <c r="QZA51" i="7" s="1"/>
  <c r="QZC51" i="7" s="1"/>
  <c r="QZE51" i="7" s="1"/>
  <c r="QZG51" i="7" s="1"/>
  <c r="QZI51" i="7" s="1"/>
  <c r="QZK51" i="7" s="1"/>
  <c r="QZM51" i="7" s="1"/>
  <c r="QZO51" i="7" s="1"/>
  <c r="QZQ51" i="7" s="1"/>
  <c r="QZS51" i="7" s="1"/>
  <c r="QZU51" i="7" s="1"/>
  <c r="QZW51" i="7" s="1"/>
  <c r="QZY51" i="7" s="1"/>
  <c r="RAA51" i="7" s="1"/>
  <c r="RAC51" i="7" s="1"/>
  <c r="RAE51" i="7" s="1"/>
  <c r="RAG51" i="7" s="1"/>
  <c r="RAI51" i="7" s="1"/>
  <c r="RAK51" i="7" s="1"/>
  <c r="RAM51" i="7" s="1"/>
  <c r="RAO51" i="7" s="1"/>
  <c r="RAQ51" i="7" s="1"/>
  <c r="RAS51" i="7" s="1"/>
  <c r="RAU51" i="7" s="1"/>
  <c r="RAW51" i="7" s="1"/>
  <c r="RAY51" i="7" s="1"/>
  <c r="RBA51" i="7" s="1"/>
  <c r="RBC51" i="7" s="1"/>
  <c r="RBE51" i="7" s="1"/>
  <c r="RBG51" i="7" s="1"/>
  <c r="RBI51" i="7" s="1"/>
  <c r="RBK51" i="7" s="1"/>
  <c r="RBM51" i="7" s="1"/>
  <c r="RBO51" i="7" s="1"/>
  <c r="RBQ51" i="7" s="1"/>
  <c r="RBS51" i="7" s="1"/>
  <c r="RBU51" i="7" s="1"/>
  <c r="RBW51" i="7" s="1"/>
  <c r="RBY51" i="7" s="1"/>
  <c r="RCA51" i="7" s="1"/>
  <c r="RCC51" i="7" s="1"/>
  <c r="RCE51" i="7" s="1"/>
  <c r="RCG51" i="7" s="1"/>
  <c r="RCI51" i="7" s="1"/>
  <c r="RCK51" i="7" s="1"/>
  <c r="RCM51" i="7" s="1"/>
  <c r="RCO51" i="7" s="1"/>
  <c r="RCQ51" i="7" s="1"/>
  <c r="RCS51" i="7" s="1"/>
  <c r="RCU51" i="7" s="1"/>
  <c r="RCW51" i="7" s="1"/>
  <c r="RCY51" i="7" s="1"/>
  <c r="RDA51" i="7" s="1"/>
  <c r="RDC51" i="7" s="1"/>
  <c r="RDE51" i="7" s="1"/>
  <c r="RDG51" i="7" s="1"/>
  <c r="RDI51" i="7" s="1"/>
  <c r="RDK51" i="7" s="1"/>
  <c r="RDM51" i="7" s="1"/>
  <c r="RDO51" i="7" s="1"/>
  <c r="RDQ51" i="7" s="1"/>
  <c r="RDS51" i="7" s="1"/>
  <c r="RDU51" i="7" s="1"/>
  <c r="RDW51" i="7" s="1"/>
  <c r="RDY51" i="7" s="1"/>
  <c r="REA51" i="7" s="1"/>
  <c r="REC51" i="7" s="1"/>
  <c r="REE51" i="7" s="1"/>
  <c r="REG51" i="7" s="1"/>
  <c r="REI51" i="7" s="1"/>
  <c r="REK51" i="7" s="1"/>
  <c r="REM51" i="7" s="1"/>
  <c r="REO51" i="7" s="1"/>
  <c r="REQ51" i="7" s="1"/>
  <c r="RES51" i="7" s="1"/>
  <c r="REU51" i="7" s="1"/>
  <c r="REW51" i="7" s="1"/>
  <c r="REY51" i="7" s="1"/>
  <c r="RFA51" i="7" s="1"/>
  <c r="RFC51" i="7" s="1"/>
  <c r="RFE51" i="7" s="1"/>
  <c r="RFG51" i="7" s="1"/>
  <c r="RFI51" i="7" s="1"/>
  <c r="RFK51" i="7" s="1"/>
  <c r="RFM51" i="7" s="1"/>
  <c r="RFO51" i="7" s="1"/>
  <c r="RFQ51" i="7" s="1"/>
  <c r="RFS51" i="7" s="1"/>
  <c r="RFU51" i="7" s="1"/>
  <c r="RFW51" i="7" s="1"/>
  <c r="RFY51" i="7" s="1"/>
  <c r="RGA51" i="7" s="1"/>
  <c r="RGC51" i="7" s="1"/>
  <c r="RGE51" i="7" s="1"/>
  <c r="RGG51" i="7" s="1"/>
  <c r="RGI51" i="7" s="1"/>
  <c r="RGK51" i="7" s="1"/>
  <c r="RGM51" i="7" s="1"/>
  <c r="RGO51" i="7" s="1"/>
  <c r="RGQ51" i="7" s="1"/>
  <c r="RGS51" i="7" s="1"/>
  <c r="RGU51" i="7" s="1"/>
  <c r="RGW51" i="7" s="1"/>
  <c r="RGY51" i="7" s="1"/>
  <c r="RHA51" i="7" s="1"/>
  <c r="RHC51" i="7" s="1"/>
  <c r="RHE51" i="7" s="1"/>
  <c r="RHG51" i="7" s="1"/>
  <c r="RHI51" i="7" s="1"/>
  <c r="RHK51" i="7" s="1"/>
  <c r="RHM51" i="7" s="1"/>
  <c r="RHO51" i="7" s="1"/>
  <c r="RHQ51" i="7" s="1"/>
  <c r="RHS51" i="7" s="1"/>
  <c r="RHU51" i="7" s="1"/>
  <c r="RHW51" i="7" s="1"/>
  <c r="RHY51" i="7" s="1"/>
  <c r="RIA51" i="7" s="1"/>
  <c r="RIC51" i="7" s="1"/>
  <c r="RIE51" i="7" s="1"/>
  <c r="RIG51" i="7" s="1"/>
  <c r="RII51" i="7" s="1"/>
  <c r="RIK51" i="7" s="1"/>
  <c r="RIM51" i="7" s="1"/>
  <c r="RIO51" i="7" s="1"/>
  <c r="RIQ51" i="7" s="1"/>
  <c r="RIS51" i="7" s="1"/>
  <c r="RIU51" i="7" s="1"/>
  <c r="RIW51" i="7" s="1"/>
  <c r="RIY51" i="7" s="1"/>
  <c r="RJA51" i="7" s="1"/>
  <c r="RJC51" i="7" s="1"/>
  <c r="RJE51" i="7" s="1"/>
  <c r="RJG51" i="7" s="1"/>
  <c r="RJI51" i="7" s="1"/>
  <c r="RJK51" i="7" s="1"/>
  <c r="RJM51" i="7" s="1"/>
  <c r="RJO51" i="7" s="1"/>
  <c r="RJQ51" i="7" s="1"/>
  <c r="RJS51" i="7" s="1"/>
  <c r="RJU51" i="7" s="1"/>
  <c r="RJW51" i="7" s="1"/>
  <c r="RJY51" i="7" s="1"/>
  <c r="RKA51" i="7" s="1"/>
  <c r="RKC51" i="7" s="1"/>
  <c r="RKE51" i="7" s="1"/>
  <c r="RKG51" i="7" s="1"/>
  <c r="RKI51" i="7" s="1"/>
  <c r="RKK51" i="7" s="1"/>
  <c r="RKM51" i="7" s="1"/>
  <c r="RKO51" i="7" s="1"/>
  <c r="RKQ51" i="7" s="1"/>
  <c r="RKS51" i="7" s="1"/>
  <c r="RKU51" i="7" s="1"/>
  <c r="RKW51" i="7" s="1"/>
  <c r="RKY51" i="7" s="1"/>
  <c r="RLA51" i="7" s="1"/>
  <c r="RLC51" i="7" s="1"/>
  <c r="RLE51" i="7" s="1"/>
  <c r="RLG51" i="7" s="1"/>
  <c r="RLI51" i="7" s="1"/>
  <c r="RLK51" i="7" s="1"/>
  <c r="RLM51" i="7" s="1"/>
  <c r="RLO51" i="7" s="1"/>
  <c r="RLQ51" i="7" s="1"/>
  <c r="RLS51" i="7" s="1"/>
  <c r="RLU51" i="7" s="1"/>
  <c r="RLW51" i="7" s="1"/>
  <c r="RLY51" i="7" s="1"/>
  <c r="RMA51" i="7" s="1"/>
  <c r="RMC51" i="7" s="1"/>
  <c r="RME51" i="7" s="1"/>
  <c r="RMG51" i="7" s="1"/>
  <c r="RMI51" i="7" s="1"/>
  <c r="RMK51" i="7" s="1"/>
  <c r="RMM51" i="7" s="1"/>
  <c r="RMO51" i="7" s="1"/>
  <c r="RMQ51" i="7" s="1"/>
  <c r="RMS51" i="7" s="1"/>
  <c r="RMU51" i="7" s="1"/>
  <c r="RMW51" i="7" s="1"/>
  <c r="RMY51" i="7" s="1"/>
  <c r="RNA51" i="7" s="1"/>
  <c r="RNC51" i="7" s="1"/>
  <c r="RNE51" i="7" s="1"/>
  <c r="RNG51" i="7" s="1"/>
  <c r="RNI51" i="7" s="1"/>
  <c r="RNK51" i="7" s="1"/>
  <c r="RNM51" i="7" s="1"/>
  <c r="RNO51" i="7" s="1"/>
  <c r="RNQ51" i="7" s="1"/>
  <c r="RNS51" i="7" s="1"/>
  <c r="RNU51" i="7" s="1"/>
  <c r="RNW51" i="7" s="1"/>
  <c r="RNY51" i="7" s="1"/>
  <c r="ROA51" i="7" s="1"/>
  <c r="ROC51" i="7" s="1"/>
  <c r="ROE51" i="7" s="1"/>
  <c r="ROG51" i="7" s="1"/>
  <c r="ROI51" i="7" s="1"/>
  <c r="ROK51" i="7" s="1"/>
  <c r="ROM51" i="7" s="1"/>
  <c r="ROO51" i="7" s="1"/>
  <c r="ROQ51" i="7" s="1"/>
  <c r="ROS51" i="7" s="1"/>
  <c r="ROU51" i="7" s="1"/>
  <c r="ROW51" i="7" s="1"/>
  <c r="ROY51" i="7" s="1"/>
  <c r="RPA51" i="7" s="1"/>
  <c r="RPC51" i="7" s="1"/>
  <c r="RPE51" i="7" s="1"/>
  <c r="RPG51" i="7" s="1"/>
  <c r="RPI51" i="7" s="1"/>
  <c r="RPK51" i="7" s="1"/>
  <c r="RPM51" i="7" s="1"/>
  <c r="RPO51" i="7" s="1"/>
  <c r="RPQ51" i="7" s="1"/>
  <c r="RPS51" i="7" s="1"/>
  <c r="RPU51" i="7" s="1"/>
  <c r="RPW51" i="7" s="1"/>
  <c r="RPY51" i="7" s="1"/>
  <c r="RQA51" i="7" s="1"/>
  <c r="RQC51" i="7" s="1"/>
  <c r="RQE51" i="7" s="1"/>
  <c r="RQG51" i="7" s="1"/>
  <c r="RQI51" i="7" s="1"/>
  <c r="RQK51" i="7" s="1"/>
  <c r="RQM51" i="7" s="1"/>
  <c r="RQO51" i="7" s="1"/>
  <c r="RQQ51" i="7" s="1"/>
  <c r="RQS51" i="7" s="1"/>
  <c r="RQU51" i="7" s="1"/>
  <c r="RQW51" i="7" s="1"/>
  <c r="RQY51" i="7" s="1"/>
  <c r="RRA51" i="7" s="1"/>
  <c r="RRC51" i="7" s="1"/>
  <c r="RRE51" i="7" s="1"/>
  <c r="RRG51" i="7" s="1"/>
  <c r="RRI51" i="7" s="1"/>
  <c r="RRK51" i="7" s="1"/>
  <c r="RRM51" i="7" s="1"/>
  <c r="RRO51" i="7" s="1"/>
  <c r="RRQ51" i="7" s="1"/>
  <c r="RRS51" i="7" s="1"/>
  <c r="RRU51" i="7" s="1"/>
  <c r="RRW51" i="7" s="1"/>
  <c r="RRY51" i="7" s="1"/>
  <c r="RSA51" i="7" s="1"/>
  <c r="RSC51" i="7" s="1"/>
  <c r="RSE51" i="7" s="1"/>
  <c r="RSG51" i="7" s="1"/>
  <c r="RSI51" i="7" s="1"/>
  <c r="RSK51" i="7" s="1"/>
  <c r="RSM51" i="7" s="1"/>
  <c r="RSO51" i="7" s="1"/>
  <c r="RSQ51" i="7" s="1"/>
  <c r="RSS51" i="7" s="1"/>
  <c r="RSU51" i="7" s="1"/>
  <c r="RSW51" i="7" s="1"/>
  <c r="RSY51" i="7" s="1"/>
  <c r="RTA51" i="7" s="1"/>
  <c r="RTC51" i="7" s="1"/>
  <c r="RTE51" i="7" s="1"/>
  <c r="RTG51" i="7" s="1"/>
  <c r="RTI51" i="7" s="1"/>
  <c r="RTK51" i="7" s="1"/>
  <c r="RTM51" i="7" s="1"/>
  <c r="RTO51" i="7" s="1"/>
  <c r="RTQ51" i="7" s="1"/>
  <c r="RTS51" i="7" s="1"/>
  <c r="RTU51" i="7" s="1"/>
  <c r="RTW51" i="7" s="1"/>
  <c r="RTY51" i="7" s="1"/>
  <c r="RUA51" i="7" s="1"/>
  <c r="RUC51" i="7" s="1"/>
  <c r="RUE51" i="7" s="1"/>
  <c r="RUG51" i="7" s="1"/>
  <c r="RUI51" i="7" s="1"/>
  <c r="RUK51" i="7" s="1"/>
  <c r="RUM51" i="7" s="1"/>
  <c r="RUO51" i="7" s="1"/>
  <c r="RUQ51" i="7" s="1"/>
  <c r="RUS51" i="7" s="1"/>
  <c r="RUU51" i="7" s="1"/>
  <c r="RUW51" i="7" s="1"/>
  <c r="RUY51" i="7" s="1"/>
  <c r="RVA51" i="7" s="1"/>
  <c r="RVC51" i="7" s="1"/>
  <c r="RVE51" i="7" s="1"/>
  <c r="RVG51" i="7" s="1"/>
  <c r="RVI51" i="7" s="1"/>
  <c r="RVK51" i="7" s="1"/>
  <c r="RVM51" i="7" s="1"/>
  <c r="RVO51" i="7" s="1"/>
  <c r="RVQ51" i="7" s="1"/>
  <c r="RVS51" i="7" s="1"/>
  <c r="RVU51" i="7" s="1"/>
  <c r="RVW51" i="7" s="1"/>
  <c r="RVY51" i="7" s="1"/>
  <c r="RWA51" i="7" s="1"/>
  <c r="RWC51" i="7" s="1"/>
  <c r="RWE51" i="7" s="1"/>
  <c r="RWG51" i="7" s="1"/>
  <c r="RWI51" i="7" s="1"/>
  <c r="RWK51" i="7" s="1"/>
  <c r="RWM51" i="7" s="1"/>
  <c r="RWO51" i="7" s="1"/>
  <c r="RWQ51" i="7" s="1"/>
  <c r="RWS51" i="7" s="1"/>
  <c r="RWU51" i="7" s="1"/>
  <c r="RWW51" i="7" s="1"/>
  <c r="RWY51" i="7" s="1"/>
  <c r="RXA51" i="7" s="1"/>
  <c r="RXC51" i="7" s="1"/>
  <c r="RXE51" i="7" s="1"/>
  <c r="RXG51" i="7" s="1"/>
  <c r="RXI51" i="7" s="1"/>
  <c r="RXK51" i="7" s="1"/>
  <c r="RXM51" i="7" s="1"/>
  <c r="RXO51" i="7" s="1"/>
  <c r="RXQ51" i="7" s="1"/>
  <c r="RXS51" i="7" s="1"/>
  <c r="RXU51" i="7" s="1"/>
  <c r="RXW51" i="7" s="1"/>
  <c r="RXY51" i="7" s="1"/>
  <c r="RYA51" i="7" s="1"/>
  <c r="RYC51" i="7" s="1"/>
  <c r="RYE51" i="7" s="1"/>
  <c r="RYG51" i="7" s="1"/>
  <c r="RYI51" i="7" s="1"/>
  <c r="RYK51" i="7" s="1"/>
  <c r="RYM51" i="7" s="1"/>
  <c r="RYO51" i="7" s="1"/>
  <c r="RYQ51" i="7" s="1"/>
  <c r="RYS51" i="7" s="1"/>
  <c r="RYU51" i="7" s="1"/>
  <c r="RYW51" i="7" s="1"/>
  <c r="RYY51" i="7" s="1"/>
  <c r="RZA51" i="7" s="1"/>
  <c r="RZC51" i="7" s="1"/>
  <c r="RZE51" i="7" s="1"/>
  <c r="RZG51" i="7" s="1"/>
  <c r="RZI51" i="7" s="1"/>
  <c r="RZK51" i="7" s="1"/>
  <c r="RZM51" i="7" s="1"/>
  <c r="RZO51" i="7" s="1"/>
  <c r="RZQ51" i="7" s="1"/>
  <c r="RZS51" i="7" s="1"/>
  <c r="RZU51" i="7" s="1"/>
  <c r="RZW51" i="7" s="1"/>
  <c r="RZY51" i="7" s="1"/>
  <c r="SAA51" i="7" s="1"/>
  <c r="SAC51" i="7" s="1"/>
  <c r="SAE51" i="7" s="1"/>
  <c r="SAG51" i="7" s="1"/>
  <c r="SAI51" i="7" s="1"/>
  <c r="SAK51" i="7" s="1"/>
  <c r="SAM51" i="7" s="1"/>
  <c r="SAO51" i="7" s="1"/>
  <c r="SAQ51" i="7" s="1"/>
  <c r="SAS51" i="7" s="1"/>
  <c r="SAU51" i="7" s="1"/>
  <c r="SAW51" i="7" s="1"/>
  <c r="SAY51" i="7" s="1"/>
  <c r="SBA51" i="7" s="1"/>
  <c r="SBC51" i="7" s="1"/>
  <c r="SBE51" i="7" s="1"/>
  <c r="SBG51" i="7" s="1"/>
  <c r="SBI51" i="7" s="1"/>
  <c r="SBK51" i="7" s="1"/>
  <c r="SBM51" i="7" s="1"/>
  <c r="SBO51" i="7" s="1"/>
  <c r="SBQ51" i="7" s="1"/>
  <c r="SBS51" i="7" s="1"/>
  <c r="SBU51" i="7" s="1"/>
  <c r="SBW51" i="7" s="1"/>
  <c r="SBY51" i="7" s="1"/>
  <c r="SCA51" i="7" s="1"/>
  <c r="SCC51" i="7" s="1"/>
  <c r="SCE51" i="7" s="1"/>
  <c r="SCG51" i="7" s="1"/>
  <c r="SCI51" i="7" s="1"/>
  <c r="SCK51" i="7" s="1"/>
  <c r="SCM51" i="7" s="1"/>
  <c r="SCO51" i="7" s="1"/>
  <c r="SCQ51" i="7" s="1"/>
  <c r="SCS51" i="7" s="1"/>
  <c r="SCU51" i="7" s="1"/>
  <c r="SCW51" i="7" s="1"/>
  <c r="SCY51" i="7" s="1"/>
  <c r="SDA51" i="7" s="1"/>
  <c r="SDC51" i="7" s="1"/>
  <c r="SDE51" i="7" s="1"/>
  <c r="SDG51" i="7" s="1"/>
  <c r="SDI51" i="7" s="1"/>
  <c r="SDK51" i="7" s="1"/>
  <c r="SDM51" i="7" s="1"/>
  <c r="SDO51" i="7" s="1"/>
  <c r="SDQ51" i="7" s="1"/>
  <c r="SDS51" i="7" s="1"/>
  <c r="SDU51" i="7" s="1"/>
  <c r="SDW51" i="7" s="1"/>
  <c r="SDY51" i="7" s="1"/>
  <c r="SEA51" i="7" s="1"/>
  <c r="SEC51" i="7" s="1"/>
  <c r="SEE51" i="7" s="1"/>
  <c r="SEG51" i="7" s="1"/>
  <c r="SEI51" i="7" s="1"/>
  <c r="SEK51" i="7" s="1"/>
  <c r="SEM51" i="7" s="1"/>
  <c r="SEO51" i="7" s="1"/>
  <c r="SEQ51" i="7" s="1"/>
  <c r="SES51" i="7" s="1"/>
  <c r="SEU51" i="7" s="1"/>
  <c r="SEW51" i="7" s="1"/>
  <c r="SEY51" i="7" s="1"/>
  <c r="SFA51" i="7" s="1"/>
  <c r="SFC51" i="7" s="1"/>
  <c r="SFE51" i="7" s="1"/>
  <c r="SFG51" i="7" s="1"/>
  <c r="SFI51" i="7" s="1"/>
  <c r="SFK51" i="7" s="1"/>
  <c r="SFM51" i="7" s="1"/>
  <c r="SFO51" i="7" s="1"/>
  <c r="SFQ51" i="7" s="1"/>
  <c r="SFS51" i="7" s="1"/>
  <c r="SFU51" i="7" s="1"/>
  <c r="SFW51" i="7" s="1"/>
  <c r="SFY51" i="7" s="1"/>
  <c r="SGA51" i="7" s="1"/>
  <c r="SGC51" i="7" s="1"/>
  <c r="SGE51" i="7" s="1"/>
  <c r="SGG51" i="7" s="1"/>
  <c r="SGI51" i="7" s="1"/>
  <c r="SGK51" i="7" s="1"/>
  <c r="SGM51" i="7" s="1"/>
  <c r="SGO51" i="7" s="1"/>
  <c r="SGQ51" i="7" s="1"/>
  <c r="SGS51" i="7" s="1"/>
  <c r="SGU51" i="7" s="1"/>
  <c r="SGW51" i="7" s="1"/>
  <c r="SGY51" i="7" s="1"/>
  <c r="SHA51" i="7" s="1"/>
  <c r="SHC51" i="7" s="1"/>
  <c r="SHE51" i="7" s="1"/>
  <c r="SHG51" i="7" s="1"/>
  <c r="SHI51" i="7" s="1"/>
  <c r="SHK51" i="7" s="1"/>
  <c r="SHM51" i="7" s="1"/>
  <c r="SHO51" i="7" s="1"/>
  <c r="SHQ51" i="7" s="1"/>
  <c r="SHS51" i="7" s="1"/>
  <c r="SHU51" i="7" s="1"/>
  <c r="SHW51" i="7" s="1"/>
  <c r="SHY51" i="7" s="1"/>
  <c r="SIA51" i="7" s="1"/>
  <c r="SIC51" i="7" s="1"/>
  <c r="SIE51" i="7" s="1"/>
  <c r="SIG51" i="7" s="1"/>
  <c r="SII51" i="7" s="1"/>
  <c r="SIK51" i="7" s="1"/>
  <c r="SIM51" i="7" s="1"/>
  <c r="SIO51" i="7" s="1"/>
  <c r="SIQ51" i="7" s="1"/>
  <c r="SIS51" i="7" s="1"/>
  <c r="SIU51" i="7" s="1"/>
  <c r="SIW51" i="7" s="1"/>
  <c r="SIY51" i="7" s="1"/>
  <c r="SJA51" i="7" s="1"/>
  <c r="SJC51" i="7" s="1"/>
  <c r="SJE51" i="7" s="1"/>
  <c r="SJG51" i="7" s="1"/>
  <c r="SJI51" i="7" s="1"/>
  <c r="SJK51" i="7" s="1"/>
  <c r="SJM51" i="7" s="1"/>
  <c r="SJO51" i="7" s="1"/>
  <c r="SJQ51" i="7" s="1"/>
  <c r="SJS51" i="7" s="1"/>
  <c r="SJU51" i="7" s="1"/>
  <c r="SJW51" i="7" s="1"/>
  <c r="SJY51" i="7" s="1"/>
  <c r="SKA51" i="7" s="1"/>
  <c r="SKC51" i="7" s="1"/>
  <c r="SKE51" i="7" s="1"/>
  <c r="SKG51" i="7" s="1"/>
  <c r="SKI51" i="7" s="1"/>
  <c r="SKK51" i="7" s="1"/>
  <c r="SKM51" i="7" s="1"/>
  <c r="SKO51" i="7" s="1"/>
  <c r="SKQ51" i="7" s="1"/>
  <c r="SKS51" i="7" s="1"/>
  <c r="SKU51" i="7" s="1"/>
  <c r="SKW51" i="7" s="1"/>
  <c r="SKY51" i="7" s="1"/>
  <c r="SLA51" i="7" s="1"/>
  <c r="SLC51" i="7" s="1"/>
  <c r="SLE51" i="7" s="1"/>
  <c r="SLG51" i="7" s="1"/>
  <c r="SLI51" i="7" s="1"/>
  <c r="SLK51" i="7" s="1"/>
  <c r="SLM51" i="7" s="1"/>
  <c r="SLO51" i="7" s="1"/>
  <c r="SLQ51" i="7" s="1"/>
  <c r="SLS51" i="7" s="1"/>
  <c r="SLU51" i="7" s="1"/>
  <c r="SLW51" i="7" s="1"/>
  <c r="SLY51" i="7" s="1"/>
  <c r="SMA51" i="7" s="1"/>
  <c r="SMC51" i="7" s="1"/>
  <c r="SME51" i="7" s="1"/>
  <c r="SMG51" i="7" s="1"/>
  <c r="SMI51" i="7" s="1"/>
  <c r="SMK51" i="7" s="1"/>
  <c r="SMM51" i="7" s="1"/>
  <c r="SMO51" i="7" s="1"/>
  <c r="SMQ51" i="7" s="1"/>
  <c r="SMS51" i="7" s="1"/>
  <c r="SMU51" i="7" s="1"/>
  <c r="SMW51" i="7" s="1"/>
  <c r="SMY51" i="7" s="1"/>
  <c r="SNA51" i="7" s="1"/>
  <c r="SNC51" i="7" s="1"/>
  <c r="SNE51" i="7" s="1"/>
  <c r="SNG51" i="7" s="1"/>
  <c r="SNI51" i="7" s="1"/>
  <c r="SNK51" i="7" s="1"/>
  <c r="SNM51" i="7" s="1"/>
  <c r="SNO51" i="7" s="1"/>
  <c r="SNQ51" i="7" s="1"/>
  <c r="SNS51" i="7" s="1"/>
  <c r="SNU51" i="7" s="1"/>
  <c r="SNW51" i="7" s="1"/>
  <c r="SNY51" i="7" s="1"/>
  <c r="SOA51" i="7" s="1"/>
  <c r="SOC51" i="7" s="1"/>
  <c r="SOE51" i="7" s="1"/>
  <c r="SOG51" i="7" s="1"/>
  <c r="SOI51" i="7" s="1"/>
  <c r="SOK51" i="7" s="1"/>
  <c r="SOM51" i="7" s="1"/>
  <c r="SOO51" i="7" s="1"/>
  <c r="SOQ51" i="7" s="1"/>
  <c r="SOS51" i="7" s="1"/>
  <c r="SOU51" i="7" s="1"/>
  <c r="SOW51" i="7" s="1"/>
  <c r="SOY51" i="7" s="1"/>
  <c r="SPA51" i="7" s="1"/>
  <c r="SPC51" i="7" s="1"/>
  <c r="SPE51" i="7" s="1"/>
  <c r="SPG51" i="7" s="1"/>
  <c r="SPI51" i="7" s="1"/>
  <c r="SPK51" i="7" s="1"/>
  <c r="SPM51" i="7" s="1"/>
  <c r="SPO51" i="7" s="1"/>
  <c r="SPQ51" i="7" s="1"/>
  <c r="SPS51" i="7" s="1"/>
  <c r="SPU51" i="7" s="1"/>
  <c r="SPW51" i="7" s="1"/>
  <c r="SPY51" i="7" s="1"/>
  <c r="SQA51" i="7" s="1"/>
  <c r="SQC51" i="7" s="1"/>
  <c r="SQE51" i="7" s="1"/>
  <c r="SQG51" i="7" s="1"/>
  <c r="SQI51" i="7" s="1"/>
  <c r="SQK51" i="7" s="1"/>
  <c r="SQM51" i="7" s="1"/>
  <c r="SQO51" i="7" s="1"/>
  <c r="SQQ51" i="7" s="1"/>
  <c r="SQS51" i="7" s="1"/>
  <c r="SQU51" i="7" s="1"/>
  <c r="SQW51" i="7" s="1"/>
  <c r="SQY51" i="7" s="1"/>
  <c r="SRA51" i="7" s="1"/>
  <c r="SRC51" i="7" s="1"/>
  <c r="SRE51" i="7" s="1"/>
  <c r="SRG51" i="7" s="1"/>
  <c r="SRI51" i="7" s="1"/>
  <c r="SRK51" i="7" s="1"/>
  <c r="SRM51" i="7" s="1"/>
  <c r="SRO51" i="7" s="1"/>
  <c r="SRQ51" i="7" s="1"/>
  <c r="SRS51" i="7" s="1"/>
  <c r="SRU51" i="7" s="1"/>
  <c r="SRW51" i="7" s="1"/>
  <c r="SRY51" i="7" s="1"/>
  <c r="SSA51" i="7" s="1"/>
  <c r="SSC51" i="7" s="1"/>
  <c r="SSE51" i="7" s="1"/>
  <c r="SSG51" i="7" s="1"/>
  <c r="SSI51" i="7" s="1"/>
  <c r="SSK51" i="7" s="1"/>
  <c r="SSM51" i="7" s="1"/>
  <c r="SSO51" i="7" s="1"/>
  <c r="SSQ51" i="7" s="1"/>
  <c r="SSS51" i="7" s="1"/>
  <c r="SSU51" i="7" s="1"/>
  <c r="SSW51" i="7" s="1"/>
  <c r="SSY51" i="7" s="1"/>
  <c r="STA51" i="7" s="1"/>
  <c r="STC51" i="7" s="1"/>
  <c r="STE51" i="7" s="1"/>
  <c r="STG51" i="7" s="1"/>
  <c r="STI51" i="7" s="1"/>
  <c r="STK51" i="7" s="1"/>
  <c r="STM51" i="7" s="1"/>
  <c r="STO51" i="7" s="1"/>
  <c r="STQ51" i="7" s="1"/>
  <c r="STS51" i="7" s="1"/>
  <c r="STU51" i="7" s="1"/>
  <c r="STW51" i="7" s="1"/>
  <c r="STY51" i="7" s="1"/>
  <c r="SUA51" i="7" s="1"/>
  <c r="SUC51" i="7" s="1"/>
  <c r="SUE51" i="7" s="1"/>
  <c r="SUG51" i="7" s="1"/>
  <c r="SUI51" i="7" s="1"/>
  <c r="SUK51" i="7" s="1"/>
  <c r="SUM51" i="7" s="1"/>
  <c r="SUO51" i="7" s="1"/>
  <c r="SUQ51" i="7" s="1"/>
  <c r="SUS51" i="7" s="1"/>
  <c r="SUU51" i="7" s="1"/>
  <c r="SUW51" i="7" s="1"/>
  <c r="SUY51" i="7" s="1"/>
  <c r="SVA51" i="7" s="1"/>
  <c r="SVC51" i="7" s="1"/>
  <c r="SVE51" i="7" s="1"/>
  <c r="SVG51" i="7" s="1"/>
  <c r="SVI51" i="7" s="1"/>
  <c r="SVK51" i="7" s="1"/>
  <c r="SVM51" i="7" s="1"/>
  <c r="SVO51" i="7" s="1"/>
  <c r="SVQ51" i="7" s="1"/>
  <c r="SVS51" i="7" s="1"/>
  <c r="SVU51" i="7" s="1"/>
  <c r="SVW51" i="7" s="1"/>
  <c r="SVY51" i="7" s="1"/>
  <c r="SWA51" i="7" s="1"/>
  <c r="SWC51" i="7" s="1"/>
  <c r="SWE51" i="7" s="1"/>
  <c r="SWG51" i="7" s="1"/>
  <c r="SWI51" i="7" s="1"/>
  <c r="SWK51" i="7" s="1"/>
  <c r="SWM51" i="7" s="1"/>
  <c r="SWO51" i="7" s="1"/>
  <c r="SWQ51" i="7" s="1"/>
  <c r="SWS51" i="7" s="1"/>
  <c r="SWU51" i="7" s="1"/>
  <c r="SWW51" i="7" s="1"/>
  <c r="SWY51" i="7" s="1"/>
  <c r="SXA51" i="7" s="1"/>
  <c r="SXC51" i="7" s="1"/>
  <c r="SXE51" i="7" s="1"/>
  <c r="SXG51" i="7" s="1"/>
  <c r="SXI51" i="7" s="1"/>
  <c r="SXK51" i="7" s="1"/>
  <c r="SXM51" i="7" s="1"/>
  <c r="SXO51" i="7" s="1"/>
  <c r="SXQ51" i="7" s="1"/>
  <c r="SXS51" i="7" s="1"/>
  <c r="SXU51" i="7" s="1"/>
  <c r="SXW51" i="7" s="1"/>
  <c r="SXY51" i="7" s="1"/>
  <c r="SYA51" i="7" s="1"/>
  <c r="SYC51" i="7" s="1"/>
  <c r="SYE51" i="7" s="1"/>
  <c r="SYG51" i="7" s="1"/>
  <c r="SYI51" i="7" s="1"/>
  <c r="SYK51" i="7" s="1"/>
  <c r="SYM51" i="7" s="1"/>
  <c r="SYO51" i="7" s="1"/>
  <c r="SYQ51" i="7" s="1"/>
  <c r="SYS51" i="7" s="1"/>
  <c r="SYU51" i="7" s="1"/>
  <c r="SYW51" i="7" s="1"/>
  <c r="SYY51" i="7" s="1"/>
  <c r="SZA51" i="7" s="1"/>
  <c r="SZC51" i="7" s="1"/>
  <c r="SZE51" i="7" s="1"/>
  <c r="SZG51" i="7" s="1"/>
  <c r="SZI51" i="7" s="1"/>
  <c r="SZK51" i="7" s="1"/>
  <c r="SZM51" i="7" s="1"/>
  <c r="SZO51" i="7" s="1"/>
  <c r="SZQ51" i="7" s="1"/>
  <c r="SZS51" i="7" s="1"/>
  <c r="SZU51" i="7" s="1"/>
  <c r="SZW51" i="7" s="1"/>
  <c r="SZY51" i="7" s="1"/>
  <c r="TAA51" i="7" s="1"/>
  <c r="TAC51" i="7" s="1"/>
  <c r="TAE51" i="7" s="1"/>
  <c r="TAG51" i="7" s="1"/>
  <c r="TAI51" i="7" s="1"/>
  <c r="TAK51" i="7" s="1"/>
  <c r="TAM51" i="7" s="1"/>
  <c r="TAO51" i="7" s="1"/>
  <c r="TAQ51" i="7" s="1"/>
  <c r="TAS51" i="7" s="1"/>
  <c r="TAU51" i="7" s="1"/>
  <c r="TAW51" i="7" s="1"/>
  <c r="TAY51" i="7" s="1"/>
  <c r="TBA51" i="7" s="1"/>
  <c r="TBC51" i="7" s="1"/>
  <c r="TBE51" i="7" s="1"/>
  <c r="TBG51" i="7" s="1"/>
  <c r="TBI51" i="7" s="1"/>
  <c r="TBK51" i="7" s="1"/>
  <c r="TBM51" i="7" s="1"/>
  <c r="TBO51" i="7" s="1"/>
  <c r="TBQ51" i="7" s="1"/>
  <c r="TBS51" i="7" s="1"/>
  <c r="TBU51" i="7" s="1"/>
  <c r="TBW51" i="7" s="1"/>
  <c r="TBY51" i="7" s="1"/>
  <c r="TCA51" i="7" s="1"/>
  <c r="TCC51" i="7" s="1"/>
  <c r="TCE51" i="7" s="1"/>
  <c r="TCG51" i="7" s="1"/>
  <c r="TCI51" i="7" s="1"/>
  <c r="TCK51" i="7" s="1"/>
  <c r="TCM51" i="7" s="1"/>
  <c r="TCO51" i="7" s="1"/>
  <c r="TCQ51" i="7" s="1"/>
  <c r="TCS51" i="7" s="1"/>
  <c r="TCU51" i="7" s="1"/>
  <c r="TCW51" i="7" s="1"/>
  <c r="TCY51" i="7" s="1"/>
  <c r="TDA51" i="7" s="1"/>
  <c r="TDC51" i="7" s="1"/>
  <c r="TDE51" i="7" s="1"/>
  <c r="TDG51" i="7" s="1"/>
  <c r="TDI51" i="7" s="1"/>
  <c r="TDK51" i="7" s="1"/>
  <c r="TDM51" i="7" s="1"/>
  <c r="TDO51" i="7" s="1"/>
  <c r="TDQ51" i="7" s="1"/>
  <c r="TDS51" i="7" s="1"/>
  <c r="TDU51" i="7" s="1"/>
  <c r="TDW51" i="7" s="1"/>
  <c r="TDY51" i="7" s="1"/>
  <c r="TEA51" i="7" s="1"/>
  <c r="TEC51" i="7" s="1"/>
  <c r="TEE51" i="7" s="1"/>
  <c r="TEG51" i="7" s="1"/>
  <c r="TEI51" i="7" s="1"/>
  <c r="TEK51" i="7" s="1"/>
  <c r="TEM51" i="7" s="1"/>
  <c r="TEO51" i="7" s="1"/>
  <c r="TEQ51" i="7" s="1"/>
  <c r="TES51" i="7" s="1"/>
  <c r="TEU51" i="7" s="1"/>
  <c r="TEW51" i="7" s="1"/>
  <c r="TEY51" i="7" s="1"/>
  <c r="TFA51" i="7" s="1"/>
  <c r="TFC51" i="7" s="1"/>
  <c r="TFE51" i="7" s="1"/>
  <c r="TFG51" i="7" s="1"/>
  <c r="TFI51" i="7" s="1"/>
  <c r="TFK51" i="7" s="1"/>
  <c r="TFM51" i="7" s="1"/>
  <c r="TFO51" i="7" s="1"/>
  <c r="TFQ51" i="7" s="1"/>
  <c r="TFS51" i="7" s="1"/>
  <c r="TFU51" i="7" s="1"/>
  <c r="TFW51" i="7" s="1"/>
  <c r="TFY51" i="7" s="1"/>
  <c r="TGA51" i="7" s="1"/>
  <c r="TGC51" i="7" s="1"/>
  <c r="TGE51" i="7" s="1"/>
  <c r="TGG51" i="7" s="1"/>
  <c r="TGI51" i="7" s="1"/>
  <c r="TGK51" i="7" s="1"/>
  <c r="TGM51" i="7" s="1"/>
  <c r="TGO51" i="7" s="1"/>
  <c r="TGQ51" i="7" s="1"/>
  <c r="TGS51" i="7" s="1"/>
  <c r="TGU51" i="7" s="1"/>
  <c r="TGW51" i="7" s="1"/>
  <c r="TGY51" i="7" s="1"/>
  <c r="THA51" i="7" s="1"/>
  <c r="THC51" i="7" s="1"/>
  <c r="THE51" i="7" s="1"/>
  <c r="THG51" i="7" s="1"/>
  <c r="THI51" i="7" s="1"/>
  <c r="THK51" i="7" s="1"/>
  <c r="THM51" i="7" s="1"/>
  <c r="THO51" i="7" s="1"/>
  <c r="THQ51" i="7" s="1"/>
  <c r="THS51" i="7" s="1"/>
  <c r="THU51" i="7" s="1"/>
  <c r="THW51" i="7" s="1"/>
  <c r="THY51" i="7" s="1"/>
  <c r="TIA51" i="7" s="1"/>
  <c r="TIC51" i="7" s="1"/>
  <c r="TIE51" i="7" s="1"/>
  <c r="TIG51" i="7" s="1"/>
  <c r="TII51" i="7" s="1"/>
  <c r="TIK51" i="7" s="1"/>
  <c r="TIM51" i="7" s="1"/>
  <c r="TIO51" i="7" s="1"/>
  <c r="TIQ51" i="7" s="1"/>
  <c r="TIS51" i="7" s="1"/>
  <c r="TIU51" i="7" s="1"/>
  <c r="TIW51" i="7" s="1"/>
  <c r="TIY51" i="7" s="1"/>
  <c r="TJA51" i="7" s="1"/>
  <c r="TJC51" i="7" s="1"/>
  <c r="TJE51" i="7" s="1"/>
  <c r="TJG51" i="7" s="1"/>
  <c r="TJI51" i="7" s="1"/>
  <c r="TJK51" i="7" s="1"/>
  <c r="TJM51" i="7" s="1"/>
  <c r="TJO51" i="7" s="1"/>
  <c r="TJQ51" i="7" s="1"/>
  <c r="TJS51" i="7" s="1"/>
  <c r="TJU51" i="7" s="1"/>
  <c r="TJW51" i="7" s="1"/>
  <c r="TJY51" i="7" s="1"/>
  <c r="TKA51" i="7" s="1"/>
  <c r="TKC51" i="7" s="1"/>
  <c r="TKE51" i="7" s="1"/>
  <c r="TKG51" i="7" s="1"/>
  <c r="TKI51" i="7" s="1"/>
  <c r="TKK51" i="7" s="1"/>
  <c r="TKM51" i="7" s="1"/>
  <c r="TKO51" i="7" s="1"/>
  <c r="TKQ51" i="7" s="1"/>
  <c r="TKS51" i="7" s="1"/>
  <c r="TKU51" i="7" s="1"/>
  <c r="TKW51" i="7" s="1"/>
  <c r="TKY51" i="7" s="1"/>
  <c r="TLA51" i="7" s="1"/>
  <c r="TLC51" i="7" s="1"/>
  <c r="TLE51" i="7" s="1"/>
  <c r="TLG51" i="7" s="1"/>
  <c r="TLI51" i="7" s="1"/>
  <c r="TLK51" i="7" s="1"/>
  <c r="TLM51" i="7" s="1"/>
  <c r="TLO51" i="7" s="1"/>
  <c r="TLQ51" i="7" s="1"/>
  <c r="TLS51" i="7" s="1"/>
  <c r="TLU51" i="7" s="1"/>
  <c r="TLW51" i="7" s="1"/>
  <c r="TLY51" i="7" s="1"/>
  <c r="TMA51" i="7" s="1"/>
  <c r="TMC51" i="7" s="1"/>
  <c r="TME51" i="7" s="1"/>
  <c r="TMG51" i="7" s="1"/>
  <c r="TMI51" i="7" s="1"/>
  <c r="TMK51" i="7" s="1"/>
  <c r="TMM51" i="7" s="1"/>
  <c r="TMO51" i="7" s="1"/>
  <c r="TMQ51" i="7" s="1"/>
  <c r="TMS51" i="7" s="1"/>
  <c r="TMU51" i="7" s="1"/>
  <c r="TMW51" i="7" s="1"/>
  <c r="TMY51" i="7" s="1"/>
  <c r="TNA51" i="7" s="1"/>
  <c r="TNC51" i="7" s="1"/>
  <c r="TNE51" i="7" s="1"/>
  <c r="TNG51" i="7" s="1"/>
  <c r="TNI51" i="7" s="1"/>
  <c r="TNK51" i="7" s="1"/>
  <c r="TNM51" i="7" s="1"/>
  <c r="TNO51" i="7" s="1"/>
  <c r="TNQ51" i="7" s="1"/>
  <c r="TNS51" i="7" s="1"/>
  <c r="TNU51" i="7" s="1"/>
  <c r="TNW51" i="7" s="1"/>
  <c r="TNY51" i="7" s="1"/>
  <c r="TOA51" i="7" s="1"/>
  <c r="TOC51" i="7" s="1"/>
  <c r="TOE51" i="7" s="1"/>
  <c r="TOG51" i="7" s="1"/>
  <c r="TOI51" i="7" s="1"/>
  <c r="TOK51" i="7" s="1"/>
  <c r="TOM51" i="7" s="1"/>
  <c r="TOO51" i="7" s="1"/>
  <c r="TOQ51" i="7" s="1"/>
  <c r="TOS51" i="7" s="1"/>
  <c r="TOU51" i="7" s="1"/>
  <c r="TOW51" i="7" s="1"/>
  <c r="TOY51" i="7" s="1"/>
  <c r="TPA51" i="7" s="1"/>
  <c r="TPC51" i="7" s="1"/>
  <c r="TPE51" i="7" s="1"/>
  <c r="TPG51" i="7" s="1"/>
  <c r="TPI51" i="7" s="1"/>
  <c r="TPK51" i="7" s="1"/>
  <c r="TPM51" i="7" s="1"/>
  <c r="TPO51" i="7" s="1"/>
  <c r="TPQ51" i="7" s="1"/>
  <c r="TPS51" i="7" s="1"/>
  <c r="TPU51" i="7" s="1"/>
  <c r="TPW51" i="7" s="1"/>
  <c r="TPY51" i="7" s="1"/>
  <c r="TQA51" i="7" s="1"/>
  <c r="TQC51" i="7" s="1"/>
  <c r="TQE51" i="7" s="1"/>
  <c r="TQG51" i="7" s="1"/>
  <c r="TQI51" i="7" s="1"/>
  <c r="TQK51" i="7" s="1"/>
  <c r="TQM51" i="7" s="1"/>
  <c r="TQO51" i="7" s="1"/>
  <c r="TQQ51" i="7" s="1"/>
  <c r="TQS51" i="7" s="1"/>
  <c r="TQU51" i="7" s="1"/>
  <c r="TQW51" i="7" s="1"/>
  <c r="TQY51" i="7" s="1"/>
  <c r="TRA51" i="7" s="1"/>
  <c r="TRC51" i="7" s="1"/>
  <c r="TRE51" i="7" s="1"/>
  <c r="TRG51" i="7" s="1"/>
  <c r="TRI51" i="7" s="1"/>
  <c r="TRK51" i="7" s="1"/>
  <c r="TRM51" i="7" s="1"/>
  <c r="TRO51" i="7" s="1"/>
  <c r="TRQ51" i="7" s="1"/>
  <c r="TRS51" i="7" s="1"/>
  <c r="TRU51" i="7" s="1"/>
  <c r="TRW51" i="7" s="1"/>
  <c r="TRY51" i="7" s="1"/>
  <c r="TSA51" i="7" s="1"/>
  <c r="TSC51" i="7" s="1"/>
  <c r="TSE51" i="7" s="1"/>
  <c r="TSG51" i="7" s="1"/>
  <c r="TSI51" i="7" s="1"/>
  <c r="TSK51" i="7" s="1"/>
  <c r="TSM51" i="7" s="1"/>
  <c r="TSO51" i="7" s="1"/>
  <c r="TSQ51" i="7" s="1"/>
  <c r="TSS51" i="7" s="1"/>
  <c r="TSU51" i="7" s="1"/>
  <c r="TSW51" i="7" s="1"/>
  <c r="TSY51" i="7" s="1"/>
  <c r="TTA51" i="7" s="1"/>
  <c r="TTC51" i="7" s="1"/>
  <c r="TTE51" i="7" s="1"/>
  <c r="TTG51" i="7" s="1"/>
  <c r="TTI51" i="7" s="1"/>
  <c r="TTK51" i="7" s="1"/>
  <c r="TTM51" i="7" s="1"/>
  <c r="TTO51" i="7" s="1"/>
  <c r="TTQ51" i="7" s="1"/>
  <c r="TTS51" i="7" s="1"/>
  <c r="TTU51" i="7" s="1"/>
  <c r="TTW51" i="7" s="1"/>
  <c r="TTY51" i="7" s="1"/>
  <c r="TUA51" i="7" s="1"/>
  <c r="TUC51" i="7" s="1"/>
  <c r="TUE51" i="7" s="1"/>
  <c r="TUG51" i="7" s="1"/>
  <c r="TUI51" i="7" s="1"/>
  <c r="TUK51" i="7" s="1"/>
  <c r="TUM51" i="7" s="1"/>
  <c r="TUO51" i="7" s="1"/>
  <c r="TUQ51" i="7" s="1"/>
  <c r="TUS51" i="7" s="1"/>
  <c r="TUU51" i="7" s="1"/>
  <c r="TUW51" i="7" s="1"/>
  <c r="TUY51" i="7" s="1"/>
  <c r="TVA51" i="7" s="1"/>
  <c r="TVC51" i="7" s="1"/>
  <c r="TVE51" i="7" s="1"/>
  <c r="TVG51" i="7" s="1"/>
  <c r="TVI51" i="7" s="1"/>
  <c r="TVK51" i="7" s="1"/>
  <c r="TVM51" i="7" s="1"/>
  <c r="TVO51" i="7" s="1"/>
  <c r="TVQ51" i="7" s="1"/>
  <c r="TVS51" i="7" s="1"/>
  <c r="TVU51" i="7" s="1"/>
  <c r="TVW51" i="7" s="1"/>
  <c r="TVY51" i="7" s="1"/>
  <c r="TWA51" i="7" s="1"/>
  <c r="TWC51" i="7" s="1"/>
  <c r="TWE51" i="7" s="1"/>
  <c r="TWG51" i="7" s="1"/>
  <c r="TWI51" i="7" s="1"/>
  <c r="TWK51" i="7" s="1"/>
  <c r="TWM51" i="7" s="1"/>
  <c r="TWO51" i="7" s="1"/>
  <c r="TWQ51" i="7" s="1"/>
  <c r="TWS51" i="7" s="1"/>
  <c r="TWU51" i="7" s="1"/>
  <c r="TWW51" i="7" s="1"/>
  <c r="TWY51" i="7" s="1"/>
  <c r="TXA51" i="7" s="1"/>
  <c r="TXC51" i="7" s="1"/>
  <c r="TXE51" i="7" s="1"/>
  <c r="TXG51" i="7" s="1"/>
  <c r="TXI51" i="7" s="1"/>
  <c r="TXK51" i="7" s="1"/>
  <c r="TXM51" i="7" s="1"/>
  <c r="TXO51" i="7" s="1"/>
  <c r="TXQ51" i="7" s="1"/>
  <c r="TXS51" i="7" s="1"/>
  <c r="TXU51" i="7" s="1"/>
  <c r="TXW51" i="7" s="1"/>
  <c r="TXY51" i="7" s="1"/>
  <c r="TYA51" i="7" s="1"/>
  <c r="TYC51" i="7" s="1"/>
  <c r="TYE51" i="7" s="1"/>
  <c r="TYG51" i="7" s="1"/>
  <c r="TYI51" i="7" s="1"/>
  <c r="TYK51" i="7" s="1"/>
  <c r="TYM51" i="7" s="1"/>
  <c r="TYO51" i="7" s="1"/>
  <c r="TYQ51" i="7" s="1"/>
  <c r="TYS51" i="7" s="1"/>
  <c r="TYU51" i="7" s="1"/>
  <c r="TYW51" i="7" s="1"/>
  <c r="TYY51" i="7" s="1"/>
  <c r="TZA51" i="7" s="1"/>
  <c r="TZC51" i="7" s="1"/>
  <c r="TZE51" i="7" s="1"/>
  <c r="TZG51" i="7" s="1"/>
  <c r="TZI51" i="7" s="1"/>
  <c r="TZK51" i="7" s="1"/>
  <c r="TZM51" i="7" s="1"/>
  <c r="TZO51" i="7" s="1"/>
  <c r="TZQ51" i="7" s="1"/>
  <c r="TZS51" i="7" s="1"/>
  <c r="TZU51" i="7" s="1"/>
  <c r="TZW51" i="7" s="1"/>
  <c r="TZY51" i="7" s="1"/>
  <c r="UAA51" i="7" s="1"/>
  <c r="UAC51" i="7" s="1"/>
  <c r="UAE51" i="7" s="1"/>
  <c r="UAG51" i="7" s="1"/>
  <c r="UAI51" i="7" s="1"/>
  <c r="UAK51" i="7" s="1"/>
  <c r="UAM51" i="7" s="1"/>
  <c r="UAO51" i="7" s="1"/>
  <c r="UAQ51" i="7" s="1"/>
  <c r="UAS51" i="7" s="1"/>
  <c r="UAU51" i="7" s="1"/>
  <c r="UAW51" i="7" s="1"/>
  <c r="UAY51" i="7" s="1"/>
  <c r="UBA51" i="7" s="1"/>
  <c r="UBC51" i="7" s="1"/>
  <c r="UBE51" i="7" s="1"/>
  <c r="UBG51" i="7" s="1"/>
  <c r="UBI51" i="7" s="1"/>
  <c r="UBK51" i="7" s="1"/>
  <c r="UBM51" i="7" s="1"/>
  <c r="UBO51" i="7" s="1"/>
  <c r="UBQ51" i="7" s="1"/>
  <c r="UBS51" i="7" s="1"/>
  <c r="UBU51" i="7" s="1"/>
  <c r="UBW51" i="7" s="1"/>
  <c r="UBY51" i="7" s="1"/>
  <c r="UCA51" i="7" s="1"/>
  <c r="UCC51" i="7" s="1"/>
  <c r="UCE51" i="7" s="1"/>
  <c r="UCG51" i="7" s="1"/>
  <c r="UCI51" i="7" s="1"/>
  <c r="UCK51" i="7" s="1"/>
  <c r="UCM51" i="7" s="1"/>
  <c r="UCO51" i="7" s="1"/>
  <c r="UCQ51" i="7" s="1"/>
  <c r="UCS51" i="7" s="1"/>
  <c r="UCU51" i="7" s="1"/>
  <c r="UCW51" i="7" s="1"/>
  <c r="UCY51" i="7" s="1"/>
  <c r="UDA51" i="7" s="1"/>
  <c r="UDC51" i="7" s="1"/>
  <c r="UDE51" i="7" s="1"/>
  <c r="UDG51" i="7" s="1"/>
  <c r="UDI51" i="7" s="1"/>
  <c r="UDK51" i="7" s="1"/>
  <c r="UDM51" i="7" s="1"/>
  <c r="UDO51" i="7" s="1"/>
  <c r="UDQ51" i="7" s="1"/>
  <c r="UDS51" i="7" s="1"/>
  <c r="UDU51" i="7" s="1"/>
  <c r="UDW51" i="7" s="1"/>
  <c r="UDY51" i="7" s="1"/>
  <c r="UEA51" i="7" s="1"/>
  <c r="UEC51" i="7" s="1"/>
  <c r="UEE51" i="7" s="1"/>
  <c r="UEG51" i="7" s="1"/>
  <c r="UEI51" i="7" s="1"/>
  <c r="UEK51" i="7" s="1"/>
  <c r="UEM51" i="7" s="1"/>
  <c r="UEO51" i="7" s="1"/>
  <c r="UEQ51" i="7" s="1"/>
  <c r="UES51" i="7" s="1"/>
  <c r="UEU51" i="7" s="1"/>
  <c r="UEW51" i="7" s="1"/>
  <c r="UEY51" i="7" s="1"/>
  <c r="UFA51" i="7" s="1"/>
  <c r="UFC51" i="7" s="1"/>
  <c r="UFE51" i="7" s="1"/>
  <c r="UFG51" i="7" s="1"/>
  <c r="UFI51" i="7" s="1"/>
  <c r="UFK51" i="7" s="1"/>
  <c r="UFM51" i="7" s="1"/>
  <c r="UFO51" i="7" s="1"/>
  <c r="UFQ51" i="7" s="1"/>
  <c r="UFS51" i="7" s="1"/>
  <c r="UFU51" i="7" s="1"/>
  <c r="UFW51" i="7" s="1"/>
  <c r="UFY51" i="7" s="1"/>
  <c r="UGA51" i="7" s="1"/>
  <c r="UGC51" i="7" s="1"/>
  <c r="UGE51" i="7" s="1"/>
  <c r="UGG51" i="7" s="1"/>
  <c r="UGI51" i="7" s="1"/>
  <c r="UGK51" i="7" s="1"/>
  <c r="UGM51" i="7" s="1"/>
  <c r="UGO51" i="7" s="1"/>
  <c r="UGQ51" i="7" s="1"/>
  <c r="UGS51" i="7" s="1"/>
  <c r="UGU51" i="7" s="1"/>
  <c r="UGW51" i="7" s="1"/>
  <c r="UGY51" i="7" s="1"/>
  <c r="UHA51" i="7" s="1"/>
  <c r="UHC51" i="7" s="1"/>
  <c r="UHE51" i="7" s="1"/>
  <c r="UHG51" i="7" s="1"/>
  <c r="UHI51" i="7" s="1"/>
  <c r="UHK51" i="7" s="1"/>
  <c r="UHM51" i="7" s="1"/>
  <c r="UHO51" i="7" s="1"/>
  <c r="UHQ51" i="7" s="1"/>
  <c r="UHS51" i="7" s="1"/>
  <c r="UHU51" i="7" s="1"/>
  <c r="UHW51" i="7" s="1"/>
  <c r="UHY51" i="7" s="1"/>
  <c r="UIA51" i="7" s="1"/>
  <c r="UIC51" i="7" s="1"/>
  <c r="UIE51" i="7" s="1"/>
  <c r="UIG51" i="7" s="1"/>
  <c r="UII51" i="7" s="1"/>
  <c r="UIK51" i="7" s="1"/>
  <c r="UIM51" i="7" s="1"/>
  <c r="UIO51" i="7" s="1"/>
  <c r="UIQ51" i="7" s="1"/>
  <c r="UIS51" i="7" s="1"/>
  <c r="UIU51" i="7" s="1"/>
  <c r="UIW51" i="7" s="1"/>
  <c r="UIY51" i="7" s="1"/>
  <c r="UJA51" i="7" s="1"/>
  <c r="UJC51" i="7" s="1"/>
  <c r="UJE51" i="7" s="1"/>
  <c r="UJG51" i="7" s="1"/>
  <c r="UJI51" i="7" s="1"/>
  <c r="UJK51" i="7" s="1"/>
  <c r="UJM51" i="7" s="1"/>
  <c r="UJO51" i="7" s="1"/>
  <c r="UJQ51" i="7" s="1"/>
  <c r="UJS51" i="7" s="1"/>
  <c r="UJU51" i="7" s="1"/>
  <c r="UJW51" i="7" s="1"/>
  <c r="UJY51" i="7" s="1"/>
  <c r="UKA51" i="7" s="1"/>
  <c r="UKC51" i="7" s="1"/>
  <c r="UKE51" i="7" s="1"/>
  <c r="UKG51" i="7" s="1"/>
  <c r="UKI51" i="7" s="1"/>
  <c r="UKK51" i="7" s="1"/>
  <c r="UKM51" i="7" s="1"/>
  <c r="UKO51" i="7" s="1"/>
  <c r="UKQ51" i="7" s="1"/>
  <c r="UKS51" i="7" s="1"/>
  <c r="UKU51" i="7" s="1"/>
  <c r="UKW51" i="7" s="1"/>
  <c r="UKY51" i="7" s="1"/>
  <c r="ULA51" i="7" s="1"/>
  <c r="ULC51" i="7" s="1"/>
  <c r="ULE51" i="7" s="1"/>
  <c r="ULG51" i="7" s="1"/>
  <c r="ULI51" i="7" s="1"/>
  <c r="ULK51" i="7" s="1"/>
  <c r="ULM51" i="7" s="1"/>
  <c r="ULO51" i="7" s="1"/>
  <c r="ULQ51" i="7" s="1"/>
  <c r="ULS51" i="7" s="1"/>
  <c r="ULU51" i="7" s="1"/>
  <c r="ULW51" i="7" s="1"/>
  <c r="ULY51" i="7" s="1"/>
  <c r="UMA51" i="7" s="1"/>
  <c r="UMC51" i="7" s="1"/>
  <c r="UME51" i="7" s="1"/>
  <c r="UMG51" i="7" s="1"/>
  <c r="UMI51" i="7" s="1"/>
  <c r="UMK51" i="7" s="1"/>
  <c r="UMM51" i="7" s="1"/>
  <c r="UMO51" i="7" s="1"/>
  <c r="UMQ51" i="7" s="1"/>
  <c r="UMS51" i="7" s="1"/>
  <c r="UMU51" i="7" s="1"/>
  <c r="UMW51" i="7" s="1"/>
  <c r="UMY51" i="7" s="1"/>
  <c r="UNA51" i="7" s="1"/>
  <c r="UNC51" i="7" s="1"/>
  <c r="UNE51" i="7" s="1"/>
  <c r="UNG51" i="7" s="1"/>
  <c r="UNI51" i="7" s="1"/>
  <c r="UNK51" i="7" s="1"/>
  <c r="UNM51" i="7" s="1"/>
  <c r="UNO51" i="7" s="1"/>
  <c r="UNQ51" i="7" s="1"/>
  <c r="UNS51" i="7" s="1"/>
  <c r="UNU51" i="7" s="1"/>
  <c r="UNW51" i="7" s="1"/>
  <c r="UNY51" i="7" s="1"/>
  <c r="UOA51" i="7" s="1"/>
  <c r="UOC51" i="7" s="1"/>
  <c r="UOE51" i="7" s="1"/>
  <c r="UOG51" i="7" s="1"/>
  <c r="UOI51" i="7" s="1"/>
  <c r="UOK51" i="7" s="1"/>
  <c r="UOM51" i="7" s="1"/>
  <c r="UOO51" i="7" s="1"/>
  <c r="UOQ51" i="7" s="1"/>
  <c r="UOS51" i="7" s="1"/>
  <c r="UOU51" i="7" s="1"/>
  <c r="UOW51" i="7" s="1"/>
  <c r="UOY51" i="7" s="1"/>
  <c r="UPA51" i="7" s="1"/>
  <c r="UPC51" i="7" s="1"/>
  <c r="UPE51" i="7" s="1"/>
  <c r="UPG51" i="7" s="1"/>
  <c r="UPI51" i="7" s="1"/>
  <c r="UPK51" i="7" s="1"/>
  <c r="UPM51" i="7" s="1"/>
  <c r="UPO51" i="7" s="1"/>
  <c r="UPQ51" i="7" s="1"/>
  <c r="UPS51" i="7" s="1"/>
  <c r="UPU51" i="7" s="1"/>
  <c r="UPW51" i="7" s="1"/>
  <c r="UPY51" i="7" s="1"/>
  <c r="UQA51" i="7" s="1"/>
  <c r="UQC51" i="7" s="1"/>
  <c r="UQE51" i="7" s="1"/>
  <c r="UQG51" i="7" s="1"/>
  <c r="UQI51" i="7" s="1"/>
  <c r="UQK51" i="7" s="1"/>
  <c r="UQM51" i="7" s="1"/>
  <c r="UQO51" i="7" s="1"/>
  <c r="UQQ51" i="7" s="1"/>
  <c r="UQS51" i="7" s="1"/>
  <c r="UQU51" i="7" s="1"/>
  <c r="UQW51" i="7" s="1"/>
  <c r="UQY51" i="7" s="1"/>
  <c r="URA51" i="7" s="1"/>
  <c r="URC51" i="7" s="1"/>
  <c r="URE51" i="7" s="1"/>
  <c r="URG51" i="7" s="1"/>
  <c r="URI51" i="7" s="1"/>
  <c r="URK51" i="7" s="1"/>
  <c r="URM51" i="7" s="1"/>
  <c r="URO51" i="7" s="1"/>
  <c r="URQ51" i="7" s="1"/>
  <c r="URS51" i="7" s="1"/>
  <c r="URU51" i="7" s="1"/>
  <c r="URW51" i="7" s="1"/>
  <c r="URY51" i="7" s="1"/>
  <c r="USA51" i="7" s="1"/>
  <c r="USC51" i="7" s="1"/>
  <c r="USE51" i="7" s="1"/>
  <c r="USG51" i="7" s="1"/>
  <c r="USI51" i="7" s="1"/>
  <c r="USK51" i="7" s="1"/>
  <c r="USM51" i="7" s="1"/>
  <c r="USO51" i="7" s="1"/>
  <c r="USQ51" i="7" s="1"/>
  <c r="USS51" i="7" s="1"/>
  <c r="USU51" i="7" s="1"/>
  <c r="USW51" i="7" s="1"/>
  <c r="USY51" i="7" s="1"/>
  <c r="UTA51" i="7" s="1"/>
  <c r="UTC51" i="7" s="1"/>
  <c r="UTE51" i="7" s="1"/>
  <c r="UTG51" i="7" s="1"/>
  <c r="UTI51" i="7" s="1"/>
  <c r="UTK51" i="7" s="1"/>
  <c r="UTM51" i="7" s="1"/>
  <c r="UTO51" i="7" s="1"/>
  <c r="UTQ51" i="7" s="1"/>
  <c r="UTS51" i="7" s="1"/>
  <c r="UTU51" i="7" s="1"/>
  <c r="UTW51" i="7" s="1"/>
  <c r="UTY51" i="7" s="1"/>
  <c r="UUA51" i="7" s="1"/>
  <c r="UUC51" i="7" s="1"/>
  <c r="UUE51" i="7" s="1"/>
  <c r="UUG51" i="7" s="1"/>
  <c r="UUI51" i="7" s="1"/>
  <c r="UUK51" i="7" s="1"/>
  <c r="UUM51" i="7" s="1"/>
  <c r="UUO51" i="7" s="1"/>
  <c r="UUQ51" i="7" s="1"/>
  <c r="UUS51" i="7" s="1"/>
  <c r="UUU51" i="7" s="1"/>
  <c r="UUW51" i="7" s="1"/>
  <c r="UUY51" i="7" s="1"/>
  <c r="UVA51" i="7" s="1"/>
  <c r="UVC51" i="7" s="1"/>
  <c r="UVE51" i="7" s="1"/>
  <c r="UVG51" i="7" s="1"/>
  <c r="UVI51" i="7" s="1"/>
  <c r="UVK51" i="7" s="1"/>
  <c r="UVM51" i="7" s="1"/>
  <c r="UVO51" i="7" s="1"/>
  <c r="UVQ51" i="7" s="1"/>
  <c r="UVS51" i="7" s="1"/>
  <c r="UVU51" i="7" s="1"/>
  <c r="UVW51" i="7" s="1"/>
  <c r="UVY51" i="7" s="1"/>
  <c r="UWA51" i="7" s="1"/>
  <c r="UWC51" i="7" s="1"/>
  <c r="UWE51" i="7" s="1"/>
  <c r="UWG51" i="7" s="1"/>
  <c r="UWI51" i="7" s="1"/>
  <c r="UWK51" i="7" s="1"/>
  <c r="UWM51" i="7" s="1"/>
  <c r="UWO51" i="7" s="1"/>
  <c r="UWQ51" i="7" s="1"/>
  <c r="UWS51" i="7" s="1"/>
  <c r="UWU51" i="7" s="1"/>
  <c r="UWW51" i="7" s="1"/>
  <c r="UWY51" i="7" s="1"/>
  <c r="UXA51" i="7" s="1"/>
  <c r="UXC51" i="7" s="1"/>
  <c r="UXE51" i="7" s="1"/>
  <c r="UXG51" i="7" s="1"/>
  <c r="UXI51" i="7" s="1"/>
  <c r="UXK51" i="7" s="1"/>
  <c r="UXM51" i="7" s="1"/>
  <c r="UXO51" i="7" s="1"/>
  <c r="UXQ51" i="7" s="1"/>
  <c r="UXS51" i="7" s="1"/>
  <c r="UXU51" i="7" s="1"/>
  <c r="UXW51" i="7" s="1"/>
  <c r="UXY51" i="7" s="1"/>
  <c r="UYA51" i="7" s="1"/>
  <c r="UYC51" i="7" s="1"/>
  <c r="UYE51" i="7" s="1"/>
  <c r="UYG51" i="7" s="1"/>
  <c r="UYI51" i="7" s="1"/>
  <c r="UYK51" i="7" s="1"/>
  <c r="UYM51" i="7" s="1"/>
  <c r="UYO51" i="7" s="1"/>
  <c r="UYQ51" i="7" s="1"/>
  <c r="UYS51" i="7" s="1"/>
  <c r="UYU51" i="7" s="1"/>
  <c r="UYW51" i="7" s="1"/>
  <c r="UYY51" i="7" s="1"/>
  <c r="UZA51" i="7" s="1"/>
  <c r="UZC51" i="7" s="1"/>
  <c r="UZE51" i="7" s="1"/>
  <c r="UZG51" i="7" s="1"/>
  <c r="UZI51" i="7" s="1"/>
  <c r="UZK51" i="7" s="1"/>
  <c r="UZM51" i="7" s="1"/>
  <c r="UZO51" i="7" s="1"/>
  <c r="UZQ51" i="7" s="1"/>
  <c r="UZS51" i="7" s="1"/>
  <c r="UZU51" i="7" s="1"/>
  <c r="UZW51" i="7" s="1"/>
  <c r="UZY51" i="7" s="1"/>
  <c r="VAA51" i="7" s="1"/>
  <c r="VAC51" i="7" s="1"/>
  <c r="VAE51" i="7" s="1"/>
  <c r="VAG51" i="7" s="1"/>
  <c r="VAI51" i="7" s="1"/>
  <c r="VAK51" i="7" s="1"/>
  <c r="VAM51" i="7" s="1"/>
  <c r="VAO51" i="7" s="1"/>
  <c r="VAQ51" i="7" s="1"/>
  <c r="VAS51" i="7" s="1"/>
  <c r="VAU51" i="7" s="1"/>
  <c r="VAW51" i="7" s="1"/>
  <c r="VAY51" i="7" s="1"/>
  <c r="VBA51" i="7" s="1"/>
  <c r="VBC51" i="7" s="1"/>
  <c r="VBE51" i="7" s="1"/>
  <c r="VBG51" i="7" s="1"/>
  <c r="VBI51" i="7" s="1"/>
  <c r="VBK51" i="7" s="1"/>
  <c r="VBM51" i="7" s="1"/>
  <c r="VBO51" i="7" s="1"/>
  <c r="VBQ51" i="7" s="1"/>
  <c r="VBS51" i="7" s="1"/>
  <c r="VBU51" i="7" s="1"/>
  <c r="VBW51" i="7" s="1"/>
  <c r="VBY51" i="7" s="1"/>
  <c r="VCA51" i="7" s="1"/>
  <c r="VCC51" i="7" s="1"/>
  <c r="VCE51" i="7" s="1"/>
  <c r="VCG51" i="7" s="1"/>
  <c r="VCI51" i="7" s="1"/>
  <c r="VCK51" i="7" s="1"/>
  <c r="VCM51" i="7" s="1"/>
  <c r="VCO51" i="7" s="1"/>
  <c r="VCQ51" i="7" s="1"/>
  <c r="VCS51" i="7" s="1"/>
  <c r="VCU51" i="7" s="1"/>
  <c r="VCW51" i="7" s="1"/>
  <c r="VCY51" i="7" s="1"/>
  <c r="VDA51" i="7" s="1"/>
  <c r="VDC51" i="7" s="1"/>
  <c r="VDE51" i="7" s="1"/>
  <c r="VDG51" i="7" s="1"/>
  <c r="VDI51" i="7" s="1"/>
  <c r="VDK51" i="7" s="1"/>
  <c r="VDM51" i="7" s="1"/>
  <c r="VDO51" i="7" s="1"/>
  <c r="VDQ51" i="7" s="1"/>
  <c r="VDS51" i="7" s="1"/>
  <c r="VDU51" i="7" s="1"/>
  <c r="VDW51" i="7" s="1"/>
  <c r="VDY51" i="7" s="1"/>
  <c r="VEA51" i="7" s="1"/>
  <c r="VEC51" i="7" s="1"/>
  <c r="VEE51" i="7" s="1"/>
  <c r="VEG51" i="7" s="1"/>
  <c r="VEI51" i="7" s="1"/>
  <c r="VEK51" i="7" s="1"/>
  <c r="VEM51" i="7" s="1"/>
  <c r="VEO51" i="7" s="1"/>
  <c r="VEQ51" i="7" s="1"/>
  <c r="VES51" i="7" s="1"/>
  <c r="VEU51" i="7" s="1"/>
  <c r="VEW51" i="7" s="1"/>
  <c r="VEY51" i="7" s="1"/>
  <c r="VFA51" i="7" s="1"/>
  <c r="VFC51" i="7" s="1"/>
  <c r="VFE51" i="7" s="1"/>
  <c r="VFG51" i="7" s="1"/>
  <c r="VFI51" i="7" s="1"/>
  <c r="VFK51" i="7" s="1"/>
  <c r="VFM51" i="7" s="1"/>
  <c r="VFO51" i="7" s="1"/>
  <c r="VFQ51" i="7" s="1"/>
  <c r="VFS51" i="7" s="1"/>
  <c r="VFU51" i="7" s="1"/>
  <c r="VFW51" i="7" s="1"/>
  <c r="VFY51" i="7" s="1"/>
  <c r="VGA51" i="7" s="1"/>
  <c r="VGC51" i="7" s="1"/>
  <c r="VGE51" i="7" s="1"/>
  <c r="VGG51" i="7" s="1"/>
  <c r="VGI51" i="7" s="1"/>
  <c r="VGK51" i="7" s="1"/>
  <c r="VGM51" i="7" s="1"/>
  <c r="VGO51" i="7" s="1"/>
  <c r="VGQ51" i="7" s="1"/>
  <c r="VGS51" i="7" s="1"/>
  <c r="VGU51" i="7" s="1"/>
  <c r="VGW51" i="7" s="1"/>
  <c r="VGY51" i="7" s="1"/>
  <c r="VHA51" i="7" s="1"/>
  <c r="VHC51" i="7" s="1"/>
  <c r="VHE51" i="7" s="1"/>
  <c r="VHG51" i="7" s="1"/>
  <c r="VHI51" i="7" s="1"/>
  <c r="VHK51" i="7" s="1"/>
  <c r="VHM51" i="7" s="1"/>
  <c r="VHO51" i="7" s="1"/>
  <c r="VHQ51" i="7" s="1"/>
  <c r="VHS51" i="7" s="1"/>
  <c r="VHU51" i="7" s="1"/>
  <c r="VHW51" i="7" s="1"/>
  <c r="VHY51" i="7" s="1"/>
  <c r="VIA51" i="7" s="1"/>
  <c r="VIC51" i="7" s="1"/>
  <c r="VIE51" i="7" s="1"/>
  <c r="VIG51" i="7" s="1"/>
  <c r="VII51" i="7" s="1"/>
  <c r="VIK51" i="7" s="1"/>
  <c r="VIM51" i="7" s="1"/>
  <c r="VIO51" i="7" s="1"/>
  <c r="VIQ51" i="7" s="1"/>
  <c r="VIS51" i="7" s="1"/>
  <c r="VIU51" i="7" s="1"/>
  <c r="VIW51" i="7" s="1"/>
  <c r="VIY51" i="7" s="1"/>
  <c r="VJA51" i="7" s="1"/>
  <c r="VJC51" i="7" s="1"/>
  <c r="VJE51" i="7" s="1"/>
  <c r="VJG51" i="7" s="1"/>
  <c r="VJI51" i="7" s="1"/>
  <c r="VJK51" i="7" s="1"/>
  <c r="VJM51" i="7" s="1"/>
  <c r="VJO51" i="7" s="1"/>
  <c r="VJQ51" i="7" s="1"/>
  <c r="VJS51" i="7" s="1"/>
  <c r="VJU51" i="7" s="1"/>
  <c r="VJW51" i="7" s="1"/>
  <c r="VJY51" i="7" s="1"/>
  <c r="VKA51" i="7" s="1"/>
  <c r="VKC51" i="7" s="1"/>
  <c r="VKE51" i="7" s="1"/>
  <c r="VKG51" i="7" s="1"/>
  <c r="VKI51" i="7" s="1"/>
  <c r="VKK51" i="7" s="1"/>
  <c r="VKM51" i="7" s="1"/>
  <c r="VKO51" i="7" s="1"/>
  <c r="VKQ51" i="7" s="1"/>
  <c r="VKS51" i="7" s="1"/>
  <c r="VKU51" i="7" s="1"/>
  <c r="VKW51" i="7" s="1"/>
  <c r="VKY51" i="7" s="1"/>
  <c r="VLA51" i="7" s="1"/>
  <c r="VLC51" i="7" s="1"/>
  <c r="VLE51" i="7" s="1"/>
  <c r="VLG51" i="7" s="1"/>
  <c r="VLI51" i="7" s="1"/>
  <c r="VLK51" i="7" s="1"/>
  <c r="VLM51" i="7" s="1"/>
  <c r="VLO51" i="7" s="1"/>
  <c r="VLQ51" i="7" s="1"/>
  <c r="VLS51" i="7" s="1"/>
  <c r="VLU51" i="7" s="1"/>
  <c r="VLW51" i="7" s="1"/>
  <c r="VLY51" i="7" s="1"/>
  <c r="VMA51" i="7" s="1"/>
  <c r="VMC51" i="7" s="1"/>
  <c r="VME51" i="7" s="1"/>
  <c r="VMG51" i="7" s="1"/>
  <c r="VMI51" i="7" s="1"/>
  <c r="VMK51" i="7" s="1"/>
  <c r="VMM51" i="7" s="1"/>
  <c r="VMO51" i="7" s="1"/>
  <c r="VMQ51" i="7" s="1"/>
  <c r="VMS51" i="7" s="1"/>
  <c r="VMU51" i="7" s="1"/>
  <c r="VMW51" i="7" s="1"/>
  <c r="VMY51" i="7" s="1"/>
  <c r="VNA51" i="7" s="1"/>
  <c r="VNC51" i="7" s="1"/>
  <c r="VNE51" i="7" s="1"/>
  <c r="VNG51" i="7" s="1"/>
  <c r="VNI51" i="7" s="1"/>
  <c r="VNK51" i="7" s="1"/>
  <c r="VNM51" i="7" s="1"/>
  <c r="VNO51" i="7" s="1"/>
  <c r="VNQ51" i="7" s="1"/>
  <c r="VNS51" i="7" s="1"/>
  <c r="VNU51" i="7" s="1"/>
  <c r="VNW51" i="7" s="1"/>
  <c r="VNY51" i="7" s="1"/>
  <c r="VOA51" i="7" s="1"/>
  <c r="VOC51" i="7" s="1"/>
  <c r="VOE51" i="7" s="1"/>
  <c r="VOG51" i="7" s="1"/>
  <c r="VOI51" i="7" s="1"/>
  <c r="VOK51" i="7" s="1"/>
  <c r="VOM51" i="7" s="1"/>
  <c r="VOO51" i="7" s="1"/>
  <c r="VOQ51" i="7" s="1"/>
  <c r="VOS51" i="7" s="1"/>
  <c r="VOU51" i="7" s="1"/>
  <c r="VOW51" i="7" s="1"/>
  <c r="VOY51" i="7" s="1"/>
  <c r="VPA51" i="7" s="1"/>
  <c r="VPC51" i="7" s="1"/>
  <c r="VPE51" i="7" s="1"/>
  <c r="VPG51" i="7" s="1"/>
  <c r="VPI51" i="7" s="1"/>
  <c r="VPK51" i="7" s="1"/>
  <c r="VPM51" i="7" s="1"/>
  <c r="VPO51" i="7" s="1"/>
  <c r="VPQ51" i="7" s="1"/>
  <c r="VPS51" i="7" s="1"/>
  <c r="VPU51" i="7" s="1"/>
  <c r="VPW51" i="7" s="1"/>
  <c r="VPY51" i="7" s="1"/>
  <c r="VQA51" i="7" s="1"/>
  <c r="VQC51" i="7" s="1"/>
  <c r="VQE51" i="7" s="1"/>
  <c r="VQG51" i="7" s="1"/>
  <c r="VQI51" i="7" s="1"/>
  <c r="VQK51" i="7" s="1"/>
  <c r="VQM51" i="7" s="1"/>
  <c r="VQO51" i="7" s="1"/>
  <c r="VQQ51" i="7" s="1"/>
  <c r="VQS51" i="7" s="1"/>
  <c r="VQU51" i="7" s="1"/>
  <c r="VQW51" i="7" s="1"/>
  <c r="VQY51" i="7" s="1"/>
  <c r="VRA51" i="7" s="1"/>
  <c r="VRC51" i="7" s="1"/>
  <c r="VRE51" i="7" s="1"/>
  <c r="VRG51" i="7" s="1"/>
  <c r="VRI51" i="7" s="1"/>
  <c r="VRK51" i="7" s="1"/>
  <c r="VRM51" i="7" s="1"/>
  <c r="VRO51" i="7" s="1"/>
  <c r="VRQ51" i="7" s="1"/>
  <c r="VRS51" i="7" s="1"/>
  <c r="VRU51" i="7" s="1"/>
  <c r="VRW51" i="7" s="1"/>
  <c r="VRY51" i="7" s="1"/>
  <c r="VSA51" i="7" s="1"/>
  <c r="VSC51" i="7" s="1"/>
  <c r="VSE51" i="7" s="1"/>
  <c r="VSG51" i="7" s="1"/>
  <c r="VSI51" i="7" s="1"/>
  <c r="VSK51" i="7" s="1"/>
  <c r="VSM51" i="7" s="1"/>
  <c r="VSO51" i="7" s="1"/>
  <c r="VSQ51" i="7" s="1"/>
  <c r="VSS51" i="7" s="1"/>
  <c r="VSU51" i="7" s="1"/>
  <c r="VSW51" i="7" s="1"/>
  <c r="VSY51" i="7" s="1"/>
  <c r="VTA51" i="7" s="1"/>
  <c r="VTC51" i="7" s="1"/>
  <c r="VTE51" i="7" s="1"/>
  <c r="VTG51" i="7" s="1"/>
  <c r="VTI51" i="7" s="1"/>
  <c r="VTK51" i="7" s="1"/>
  <c r="VTM51" i="7" s="1"/>
  <c r="VTO51" i="7" s="1"/>
  <c r="VTQ51" i="7" s="1"/>
  <c r="VTS51" i="7" s="1"/>
  <c r="VTU51" i="7" s="1"/>
  <c r="VTW51" i="7" s="1"/>
  <c r="VTY51" i="7" s="1"/>
  <c r="VUA51" i="7" s="1"/>
  <c r="VUC51" i="7" s="1"/>
  <c r="VUE51" i="7" s="1"/>
  <c r="VUG51" i="7" s="1"/>
  <c r="VUI51" i="7" s="1"/>
  <c r="VUK51" i="7" s="1"/>
  <c r="VUM51" i="7" s="1"/>
  <c r="VUO51" i="7" s="1"/>
  <c r="VUQ51" i="7" s="1"/>
  <c r="VUS51" i="7" s="1"/>
  <c r="VUU51" i="7" s="1"/>
  <c r="VUW51" i="7" s="1"/>
  <c r="VUY51" i="7" s="1"/>
  <c r="VVA51" i="7" s="1"/>
  <c r="VVC51" i="7" s="1"/>
  <c r="VVE51" i="7" s="1"/>
  <c r="VVG51" i="7" s="1"/>
  <c r="VVI51" i="7" s="1"/>
  <c r="VVK51" i="7" s="1"/>
  <c r="VVM51" i="7" s="1"/>
  <c r="VVO51" i="7" s="1"/>
  <c r="VVQ51" i="7" s="1"/>
  <c r="VVS51" i="7" s="1"/>
  <c r="VVU51" i="7" s="1"/>
  <c r="VVW51" i="7" s="1"/>
  <c r="VVY51" i="7" s="1"/>
  <c r="VWA51" i="7" s="1"/>
  <c r="VWC51" i="7" s="1"/>
  <c r="VWE51" i="7" s="1"/>
  <c r="VWG51" i="7" s="1"/>
  <c r="VWI51" i="7" s="1"/>
  <c r="VWK51" i="7" s="1"/>
  <c r="VWM51" i="7" s="1"/>
  <c r="VWO51" i="7" s="1"/>
  <c r="VWQ51" i="7" s="1"/>
  <c r="VWS51" i="7" s="1"/>
  <c r="VWU51" i="7" s="1"/>
  <c r="VWW51" i="7" s="1"/>
  <c r="VWY51" i="7" s="1"/>
  <c r="VXA51" i="7" s="1"/>
  <c r="VXC51" i="7" s="1"/>
  <c r="VXE51" i="7" s="1"/>
  <c r="VXG51" i="7" s="1"/>
  <c r="VXI51" i="7" s="1"/>
  <c r="VXK51" i="7" s="1"/>
  <c r="VXM51" i="7" s="1"/>
  <c r="VXO51" i="7" s="1"/>
  <c r="VXQ51" i="7" s="1"/>
  <c r="VXS51" i="7" s="1"/>
  <c r="VXU51" i="7" s="1"/>
  <c r="VXW51" i="7" s="1"/>
  <c r="VXY51" i="7" s="1"/>
  <c r="VYA51" i="7" s="1"/>
  <c r="VYC51" i="7" s="1"/>
  <c r="VYE51" i="7" s="1"/>
  <c r="VYG51" i="7" s="1"/>
  <c r="VYI51" i="7" s="1"/>
  <c r="VYK51" i="7" s="1"/>
  <c r="VYM51" i="7" s="1"/>
  <c r="VYO51" i="7" s="1"/>
  <c r="VYQ51" i="7" s="1"/>
  <c r="VYS51" i="7" s="1"/>
  <c r="VYU51" i="7" s="1"/>
  <c r="VYW51" i="7" s="1"/>
  <c r="VYY51" i="7" s="1"/>
  <c r="VZA51" i="7" s="1"/>
  <c r="VZC51" i="7" s="1"/>
  <c r="VZE51" i="7" s="1"/>
  <c r="VZG51" i="7" s="1"/>
  <c r="VZI51" i="7" s="1"/>
  <c r="VZK51" i="7" s="1"/>
  <c r="VZM51" i="7" s="1"/>
  <c r="VZO51" i="7" s="1"/>
  <c r="VZQ51" i="7" s="1"/>
  <c r="VZS51" i="7" s="1"/>
  <c r="VZU51" i="7" s="1"/>
  <c r="VZW51" i="7" s="1"/>
  <c r="VZY51" i="7" s="1"/>
  <c r="WAA51" i="7" s="1"/>
  <c r="WAC51" i="7" s="1"/>
  <c r="WAE51" i="7" s="1"/>
  <c r="WAG51" i="7" s="1"/>
  <c r="WAI51" i="7" s="1"/>
  <c r="WAK51" i="7" s="1"/>
  <c r="WAM51" i="7" s="1"/>
  <c r="WAO51" i="7" s="1"/>
  <c r="WAQ51" i="7" s="1"/>
  <c r="WAS51" i="7" s="1"/>
  <c r="WAU51" i="7" s="1"/>
  <c r="WAW51" i="7" s="1"/>
  <c r="WAY51" i="7" s="1"/>
  <c r="WBA51" i="7" s="1"/>
  <c r="WBC51" i="7" s="1"/>
  <c r="WBE51" i="7" s="1"/>
  <c r="WBG51" i="7" s="1"/>
  <c r="WBI51" i="7" s="1"/>
  <c r="WBK51" i="7" s="1"/>
  <c r="WBM51" i="7" s="1"/>
  <c r="WBO51" i="7" s="1"/>
  <c r="WBQ51" i="7" s="1"/>
  <c r="WBS51" i="7" s="1"/>
  <c r="WBU51" i="7" s="1"/>
  <c r="WBW51" i="7" s="1"/>
  <c r="WBY51" i="7" s="1"/>
  <c r="WCA51" i="7" s="1"/>
  <c r="WCC51" i="7" s="1"/>
  <c r="WCE51" i="7" s="1"/>
  <c r="WCG51" i="7" s="1"/>
  <c r="WCI51" i="7" s="1"/>
  <c r="WCK51" i="7" s="1"/>
  <c r="WCM51" i="7" s="1"/>
  <c r="WCO51" i="7" s="1"/>
  <c r="WCQ51" i="7" s="1"/>
  <c r="WCS51" i="7" s="1"/>
  <c r="WCU51" i="7" s="1"/>
  <c r="WCW51" i="7" s="1"/>
  <c r="WCY51" i="7" s="1"/>
  <c r="WDA51" i="7" s="1"/>
  <c r="WDC51" i="7" s="1"/>
  <c r="WDE51" i="7" s="1"/>
  <c r="WDG51" i="7" s="1"/>
  <c r="WDI51" i="7" s="1"/>
  <c r="WDK51" i="7" s="1"/>
  <c r="WDM51" i="7" s="1"/>
  <c r="WDO51" i="7" s="1"/>
  <c r="WDQ51" i="7" s="1"/>
  <c r="WDS51" i="7" s="1"/>
  <c r="WDU51" i="7" s="1"/>
  <c r="WDW51" i="7" s="1"/>
  <c r="WDY51" i="7" s="1"/>
  <c r="WEA51" i="7" s="1"/>
  <c r="WEC51" i="7" s="1"/>
  <c r="WEE51" i="7" s="1"/>
  <c r="WEG51" i="7" s="1"/>
  <c r="WEI51" i="7" s="1"/>
  <c r="WEK51" i="7" s="1"/>
  <c r="WEM51" i="7" s="1"/>
  <c r="WEO51" i="7" s="1"/>
  <c r="WEQ51" i="7" s="1"/>
  <c r="WES51" i="7" s="1"/>
  <c r="WEU51" i="7" s="1"/>
  <c r="WEW51" i="7" s="1"/>
  <c r="WEY51" i="7" s="1"/>
  <c r="WFA51" i="7" s="1"/>
  <c r="WFC51" i="7" s="1"/>
  <c r="WFE51" i="7" s="1"/>
  <c r="WFG51" i="7" s="1"/>
  <c r="WFI51" i="7" s="1"/>
  <c r="WFK51" i="7" s="1"/>
  <c r="WFM51" i="7" s="1"/>
  <c r="WFO51" i="7" s="1"/>
  <c r="WFQ51" i="7" s="1"/>
  <c r="WFS51" i="7" s="1"/>
  <c r="WFU51" i="7" s="1"/>
  <c r="WFW51" i="7" s="1"/>
  <c r="WFY51" i="7" s="1"/>
  <c r="WGA51" i="7" s="1"/>
  <c r="WGC51" i="7" s="1"/>
  <c r="WGE51" i="7" s="1"/>
  <c r="WGG51" i="7" s="1"/>
  <c r="WGI51" i="7" s="1"/>
  <c r="WGK51" i="7" s="1"/>
  <c r="WGM51" i="7" s="1"/>
  <c r="WGO51" i="7" s="1"/>
  <c r="WGQ51" i="7" s="1"/>
  <c r="WGS51" i="7" s="1"/>
  <c r="WGU51" i="7" s="1"/>
  <c r="WGW51" i="7" s="1"/>
  <c r="WGY51" i="7" s="1"/>
  <c r="WHA51" i="7" s="1"/>
  <c r="WHC51" i="7" s="1"/>
  <c r="WHE51" i="7" s="1"/>
  <c r="WHG51" i="7" s="1"/>
  <c r="WHI51" i="7" s="1"/>
  <c r="WHK51" i="7" s="1"/>
  <c r="WHM51" i="7" s="1"/>
  <c r="WHO51" i="7" s="1"/>
  <c r="WHQ51" i="7" s="1"/>
  <c r="WHS51" i="7" s="1"/>
  <c r="WHU51" i="7" s="1"/>
  <c r="WHW51" i="7" s="1"/>
  <c r="WHY51" i="7" s="1"/>
  <c r="WIA51" i="7" s="1"/>
  <c r="WIC51" i="7" s="1"/>
  <c r="WIE51" i="7" s="1"/>
  <c r="WIG51" i="7" s="1"/>
  <c r="WII51" i="7" s="1"/>
  <c r="WIK51" i="7" s="1"/>
  <c r="WIM51" i="7" s="1"/>
  <c r="WIO51" i="7" s="1"/>
  <c r="WIQ51" i="7" s="1"/>
  <c r="WIS51" i="7" s="1"/>
  <c r="WIU51" i="7" s="1"/>
  <c r="WIW51" i="7" s="1"/>
  <c r="WIY51" i="7" s="1"/>
  <c r="WJA51" i="7" s="1"/>
  <c r="WJC51" i="7" s="1"/>
  <c r="WJE51" i="7" s="1"/>
  <c r="WJG51" i="7" s="1"/>
  <c r="WJI51" i="7" s="1"/>
  <c r="WJK51" i="7" s="1"/>
  <c r="WJM51" i="7" s="1"/>
  <c r="WJO51" i="7" s="1"/>
  <c r="WJQ51" i="7" s="1"/>
  <c r="WJS51" i="7" s="1"/>
  <c r="WJU51" i="7" s="1"/>
  <c r="WJW51" i="7" s="1"/>
  <c r="WJY51" i="7" s="1"/>
  <c r="WKA51" i="7" s="1"/>
  <c r="WKC51" i="7" s="1"/>
  <c r="WKE51" i="7" s="1"/>
  <c r="WKG51" i="7" s="1"/>
  <c r="WKI51" i="7" s="1"/>
  <c r="WKK51" i="7" s="1"/>
  <c r="WKM51" i="7" s="1"/>
  <c r="WKO51" i="7" s="1"/>
  <c r="WKQ51" i="7" s="1"/>
  <c r="WKS51" i="7" s="1"/>
  <c r="WKU51" i="7" s="1"/>
  <c r="WKW51" i="7" s="1"/>
  <c r="WKY51" i="7" s="1"/>
  <c r="WLA51" i="7" s="1"/>
  <c r="WLC51" i="7" s="1"/>
  <c r="WLE51" i="7" s="1"/>
  <c r="WLG51" i="7" s="1"/>
  <c r="WLI51" i="7" s="1"/>
  <c r="WLK51" i="7" s="1"/>
  <c r="WLM51" i="7" s="1"/>
  <c r="WLO51" i="7" s="1"/>
  <c r="WLQ51" i="7" s="1"/>
  <c r="WLS51" i="7" s="1"/>
  <c r="WLU51" i="7" s="1"/>
  <c r="WLW51" i="7" s="1"/>
  <c r="WLY51" i="7" s="1"/>
  <c r="WMA51" i="7" s="1"/>
  <c r="WMC51" i="7" s="1"/>
  <c r="WME51" i="7" s="1"/>
  <c r="WMG51" i="7" s="1"/>
  <c r="WMI51" i="7" s="1"/>
  <c r="WMK51" i="7" s="1"/>
  <c r="WMM51" i="7" s="1"/>
  <c r="WMO51" i="7" s="1"/>
  <c r="WMQ51" i="7" s="1"/>
  <c r="WMS51" i="7" s="1"/>
  <c r="WMU51" i="7" s="1"/>
  <c r="WMW51" i="7" s="1"/>
  <c r="WMY51" i="7" s="1"/>
  <c r="WNA51" i="7" s="1"/>
  <c r="WNC51" i="7" s="1"/>
  <c r="WNE51" i="7" s="1"/>
  <c r="WNG51" i="7" s="1"/>
  <c r="WNI51" i="7" s="1"/>
  <c r="WNK51" i="7" s="1"/>
  <c r="WNM51" i="7" s="1"/>
  <c r="WNO51" i="7" s="1"/>
  <c r="WNQ51" i="7" s="1"/>
  <c r="WNS51" i="7" s="1"/>
  <c r="WNU51" i="7" s="1"/>
  <c r="WNW51" i="7" s="1"/>
  <c r="WNY51" i="7" s="1"/>
  <c r="WOA51" i="7" s="1"/>
  <c r="WOC51" i="7" s="1"/>
  <c r="WOE51" i="7" s="1"/>
  <c r="WOG51" i="7" s="1"/>
  <c r="WOI51" i="7" s="1"/>
  <c r="WOK51" i="7" s="1"/>
  <c r="WOM51" i="7" s="1"/>
  <c r="WOO51" i="7" s="1"/>
  <c r="WOQ51" i="7" s="1"/>
  <c r="WOS51" i="7" s="1"/>
  <c r="WOU51" i="7" s="1"/>
  <c r="WOW51" i="7" s="1"/>
  <c r="WOY51" i="7" s="1"/>
  <c r="WPA51" i="7" s="1"/>
  <c r="WPC51" i="7" s="1"/>
  <c r="WPE51" i="7" s="1"/>
  <c r="WPG51" i="7" s="1"/>
  <c r="WPI51" i="7" s="1"/>
  <c r="WPK51" i="7" s="1"/>
  <c r="WPM51" i="7" s="1"/>
  <c r="WPO51" i="7" s="1"/>
  <c r="WPQ51" i="7" s="1"/>
  <c r="WPS51" i="7" s="1"/>
  <c r="WPU51" i="7" s="1"/>
  <c r="WPW51" i="7" s="1"/>
  <c r="WPY51" i="7" s="1"/>
  <c r="WQA51" i="7" s="1"/>
  <c r="WQC51" i="7" s="1"/>
  <c r="WQE51" i="7" s="1"/>
  <c r="WQG51" i="7" s="1"/>
  <c r="WQI51" i="7" s="1"/>
  <c r="WQK51" i="7" s="1"/>
  <c r="WQM51" i="7" s="1"/>
  <c r="WQO51" i="7" s="1"/>
  <c r="WQQ51" i="7" s="1"/>
  <c r="WQS51" i="7" s="1"/>
  <c r="WQU51" i="7" s="1"/>
  <c r="WQW51" i="7" s="1"/>
  <c r="WQY51" i="7" s="1"/>
  <c r="WRA51" i="7" s="1"/>
  <c r="WRC51" i="7" s="1"/>
  <c r="WRE51" i="7" s="1"/>
  <c r="WRG51" i="7" s="1"/>
  <c r="WRI51" i="7" s="1"/>
  <c r="WRK51" i="7" s="1"/>
  <c r="WRM51" i="7" s="1"/>
  <c r="WRO51" i="7" s="1"/>
  <c r="WRQ51" i="7" s="1"/>
  <c r="WRS51" i="7" s="1"/>
  <c r="WRU51" i="7" s="1"/>
  <c r="WRW51" i="7" s="1"/>
  <c r="WRY51" i="7" s="1"/>
  <c r="WSA51" i="7" s="1"/>
  <c r="WSC51" i="7" s="1"/>
  <c r="WSE51" i="7" s="1"/>
  <c r="WSG51" i="7" s="1"/>
  <c r="WSI51" i="7" s="1"/>
  <c r="WSK51" i="7" s="1"/>
  <c r="WSM51" i="7" s="1"/>
  <c r="WSO51" i="7" s="1"/>
  <c r="WSQ51" i="7" s="1"/>
  <c r="WSS51" i="7" s="1"/>
  <c r="WSU51" i="7" s="1"/>
  <c r="WSW51" i="7" s="1"/>
  <c r="WSY51" i="7" s="1"/>
  <c r="WTA51" i="7" s="1"/>
  <c r="WTC51" i="7" s="1"/>
  <c r="WTE51" i="7" s="1"/>
  <c r="WTG51" i="7" s="1"/>
  <c r="WTI51" i="7" s="1"/>
  <c r="WTK51" i="7" s="1"/>
  <c r="WTM51" i="7" s="1"/>
  <c r="WTO51" i="7" s="1"/>
  <c r="WTQ51" i="7" s="1"/>
  <c r="WTS51" i="7" s="1"/>
  <c r="WTU51" i="7" s="1"/>
  <c r="WTW51" i="7" s="1"/>
  <c r="WTY51" i="7" s="1"/>
  <c r="WUA51" i="7" s="1"/>
  <c r="WUC51" i="7" s="1"/>
  <c r="WUE51" i="7" s="1"/>
  <c r="WUG51" i="7" s="1"/>
  <c r="WUI51" i="7" s="1"/>
  <c r="WUK51" i="7" s="1"/>
  <c r="WUM51" i="7" s="1"/>
  <c r="WUO51" i="7" s="1"/>
  <c r="WUQ51" i="7" s="1"/>
  <c r="WUS51" i="7" s="1"/>
  <c r="WUU51" i="7" s="1"/>
  <c r="WUW51" i="7" s="1"/>
  <c r="WUY51" i="7" s="1"/>
  <c r="WVA51" i="7" s="1"/>
  <c r="WVC51" i="7" s="1"/>
  <c r="WVE51" i="7" s="1"/>
  <c r="WVG51" i="7" s="1"/>
  <c r="WVI51" i="7" s="1"/>
  <c r="WVK51" i="7" s="1"/>
  <c r="WVM51" i="7" s="1"/>
  <c r="WVO51" i="7" s="1"/>
  <c r="WVQ51" i="7" s="1"/>
  <c r="WVS51" i="7" s="1"/>
  <c r="WVU51" i="7" s="1"/>
  <c r="WVW51" i="7" s="1"/>
  <c r="WVY51" i="7" s="1"/>
  <c r="WWA51" i="7" s="1"/>
  <c r="WWC51" i="7" s="1"/>
  <c r="WWE51" i="7" s="1"/>
  <c r="WWG51" i="7" s="1"/>
  <c r="WWI51" i="7" s="1"/>
  <c r="WWK51" i="7" s="1"/>
  <c r="WWM51" i="7" s="1"/>
  <c r="WWO51" i="7" s="1"/>
  <c r="WWQ51" i="7" s="1"/>
  <c r="WWS51" i="7" s="1"/>
  <c r="WWU51" i="7" s="1"/>
  <c r="WWW51" i="7" s="1"/>
  <c r="WWY51" i="7" s="1"/>
  <c r="WXA51" i="7" s="1"/>
  <c r="WXC51" i="7" s="1"/>
  <c r="WXE51" i="7" s="1"/>
  <c r="WXG51" i="7" s="1"/>
  <c r="WXI51" i="7" s="1"/>
  <c r="WXK51" i="7" s="1"/>
  <c r="WXM51" i="7" s="1"/>
  <c r="WXO51" i="7" s="1"/>
  <c r="WXQ51" i="7" s="1"/>
  <c r="WXS51" i="7" s="1"/>
  <c r="WXU51" i="7" s="1"/>
  <c r="WXW51" i="7" s="1"/>
  <c r="WXY51" i="7" s="1"/>
  <c r="WYA51" i="7" s="1"/>
  <c r="WYC51" i="7" s="1"/>
  <c r="WYE51" i="7" s="1"/>
  <c r="WYG51" i="7" s="1"/>
  <c r="WYI51" i="7" s="1"/>
  <c r="WYK51" i="7" s="1"/>
  <c r="WYM51" i="7" s="1"/>
  <c r="WYO51" i="7" s="1"/>
  <c r="WYQ51" i="7" s="1"/>
  <c r="WYS51" i="7" s="1"/>
  <c r="WYU51" i="7" s="1"/>
  <c r="WYW51" i="7" s="1"/>
  <c r="WYY51" i="7" s="1"/>
  <c r="WZA51" i="7" s="1"/>
  <c r="WZC51" i="7" s="1"/>
  <c r="WZE51" i="7" s="1"/>
  <c r="WZG51" i="7" s="1"/>
  <c r="WZI51" i="7" s="1"/>
  <c r="WZK51" i="7" s="1"/>
  <c r="WZM51" i="7" s="1"/>
  <c r="WZO51" i="7" s="1"/>
  <c r="WZQ51" i="7" s="1"/>
  <c r="WZS51" i="7" s="1"/>
  <c r="WZU51" i="7" s="1"/>
  <c r="WZW51" i="7" s="1"/>
  <c r="WZY51" i="7" s="1"/>
  <c r="XAA51" i="7" s="1"/>
  <c r="XAC51" i="7" s="1"/>
  <c r="XAE51" i="7" s="1"/>
  <c r="XAG51" i="7" s="1"/>
  <c r="XAI51" i="7" s="1"/>
  <c r="XAK51" i="7" s="1"/>
  <c r="XAM51" i="7" s="1"/>
  <c r="XAO51" i="7" s="1"/>
  <c r="XAQ51" i="7" s="1"/>
  <c r="XAS51" i="7" s="1"/>
  <c r="XAU51" i="7" s="1"/>
  <c r="XAW51" i="7" s="1"/>
  <c r="XAY51" i="7" s="1"/>
  <c r="XBA51" i="7" s="1"/>
  <c r="XBC51" i="7" s="1"/>
  <c r="XBE51" i="7" s="1"/>
  <c r="XBG51" i="7" s="1"/>
  <c r="XBI51" i="7" s="1"/>
  <c r="XBK51" i="7" s="1"/>
  <c r="XBM51" i="7" s="1"/>
  <c r="XBO51" i="7" s="1"/>
  <c r="XBQ51" i="7" s="1"/>
  <c r="XBS51" i="7" s="1"/>
  <c r="XBU51" i="7" s="1"/>
  <c r="XBW51" i="7" s="1"/>
  <c r="XBY51" i="7" s="1"/>
  <c r="XCA51" i="7" s="1"/>
  <c r="XCC51" i="7" s="1"/>
  <c r="XCE51" i="7" s="1"/>
  <c r="XCG51" i="7" s="1"/>
  <c r="XCI51" i="7" s="1"/>
  <c r="XCK51" i="7" s="1"/>
  <c r="XCM51" i="7" s="1"/>
  <c r="XCO51" i="7" s="1"/>
  <c r="XCQ51" i="7" s="1"/>
  <c r="XCS51" i="7" s="1"/>
  <c r="XCU51" i="7" s="1"/>
  <c r="XCW51" i="7" s="1"/>
  <c r="XCY51" i="7" s="1"/>
  <c r="XDA51" i="7" s="1"/>
  <c r="XDC51" i="7" s="1"/>
  <c r="XDE51" i="7" s="1"/>
  <c r="XDG51" i="7" s="1"/>
  <c r="XDI51" i="7" s="1"/>
  <c r="XDK51" i="7" s="1"/>
  <c r="XDM51" i="7" s="1"/>
  <c r="XDO51" i="7" s="1"/>
  <c r="XDQ51" i="7" s="1"/>
  <c r="XDS51" i="7" s="1"/>
  <c r="XDU51" i="7" s="1"/>
  <c r="XDW51" i="7" s="1"/>
  <c r="XDY51" i="7" s="1"/>
  <c r="XEA51" i="7" s="1"/>
  <c r="XEC51" i="7" s="1"/>
  <c r="XEE51" i="7" s="1"/>
  <c r="XEG51" i="7" s="1"/>
  <c r="XEI51" i="7" s="1"/>
  <c r="XEK51" i="7" s="1"/>
  <c r="XEM51" i="7" s="1"/>
  <c r="XEO51" i="7" s="1"/>
  <c r="XEQ51" i="7" s="1"/>
  <c r="XES51" i="7" s="1"/>
  <c r="XEU51" i="7" s="1"/>
  <c r="XEW51" i="7" s="1"/>
  <c r="XEY51" i="7" s="1"/>
  <c r="XFA51" i="7" s="1"/>
  <c r="XFC51" i="7"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B16" authorId="2" shapeId="0">
      <text>
        <r>
          <rPr>
            <sz val="9"/>
            <color rgb="FF000000"/>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<sst xmlns="http://schemas.openxmlformats.org/spreadsheetml/2006/main" count="3654" uniqueCount="1802">
  <si>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</si>
  <si>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</si>
  <si>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</si>
  <si>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</si>
  <si>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</si>
  <si>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</si>
  <si>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</si>
  <si>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</si>
  <si>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</si>
  <si>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</si>
  <si>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</si>
  <si>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</si>
  <si>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</si>
  <si>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</si>
  <si>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</si>
  <si>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</si>
  <si>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</si>
  <si>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</si>
  <si>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</si>
  <si>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</si>
  <si>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</si>
  <si>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</si>
  <si>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</si>
  <si>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</si>
  <si>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</si>
  <si>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</si>
  <si>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</si>
  <si>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</si>
  <si>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</si>
  <si>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</si>
  <si>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</si>
  <si>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</si>
  <si>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</si>
  <si>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</si>
  <si>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</si>
  <si>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</si>
  <si>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</si>
  <si>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</si>
  <si>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</si>
  <si>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</si>
  <si>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</si>
  <si>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</si>
  <si>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</si>
  <si>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</si>
  <si>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</si>
  <si>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</si>
  <si>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</si>
  <si>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</si>
  <si>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</si>
  <si>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</si>
  <si>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</si>
  <si>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</si>
  <si>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</si>
  <si>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</si>
  <si>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</si>
  <si>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</si>
  <si>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</si>
  <si>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</si>
  <si>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</si>
  <si>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</si>
  <si>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</si>
  <si>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</si>
  <si>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</si>
  <si>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</si>
  <si>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</si>
  <si>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</si>
  <si>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</si>
  <si>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</si>
  <si>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</si>
  <si>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</si>
  <si>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</si>
  <si>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</si>
  <si>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</si>
  <si>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</si>
  <si>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</si>
  <si>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</si>
  <si>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</si>
  <si>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</si>
  <si>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</si>
  <si>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</si>
  <si>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</si>
  <si>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</si>
  <si>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</si>
  <si>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</si>
  <si>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</si>
  <si>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</si>
  <si>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</si>
  <si>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</si>
  <si>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</si>
  <si>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</si>
  <si>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</si>
  <si>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</si>
  <si>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</si>
  <si>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</si>
  <si>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</si>
  <si>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</si>
  <si>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</si>
  <si>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</si>
  <si>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</si>
  <si>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</si>
  <si>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</si>
  <si>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</si>
  <si>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</si>
  <si>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</si>
  <si>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</si>
  <si>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</si>
  <si>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</si>
  <si>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</si>
  <si>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</si>
  <si>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</si>
  <si>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</si>
  <si>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</si>
  <si>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</si>
  <si>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</si>
  <si>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</si>
  <si>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</si>
  <si>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</si>
  <si>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</si>
  <si>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</si>
  <si>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</si>
  <si>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</si>
  <si>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</si>
  <si>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</si>
  <si>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</si>
  <si>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</si>
  <si>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</si>
  <si>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</si>
  <si>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</si>
  <si>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</si>
  <si>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</si>
  <si>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</si>
  <si>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</si>
  <si>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</si>
  <si>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</si>
  <si>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</si>
  <si>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</si>
  <si>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</si>
  <si>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</si>
  <si>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</si>
  <si>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</si>
  <si>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</si>
  <si>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</si>
  <si>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</si>
  <si>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</si>
  <si>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</si>
  <si>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</si>
  <si>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</si>
  <si>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</si>
  <si>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</si>
  <si>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</si>
  <si>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</si>
  <si>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</si>
  <si>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</si>
  <si>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</si>
  <si>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</si>
  <si>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</si>
  <si>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</si>
  <si>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</si>
  <si>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</si>
  <si>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</si>
  <si>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</si>
  <si>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</si>
  <si>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</si>
  <si>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</si>
  <si>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</si>
  <si>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</si>
  <si>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</si>
  <si>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</si>
  <si>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</si>
  <si>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</si>
  <si>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</si>
  <si>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</si>
  <si>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</si>
  <si>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</si>
  <si>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</si>
  <si>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</si>
  <si>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</si>
  <si>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</si>
  <si>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</si>
  <si>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</si>
  <si>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</si>
  <si>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</si>
  <si>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</si>
  <si>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</si>
  <si>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</si>
  <si>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</si>
  <si>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</si>
  <si>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</si>
  <si>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</si>
  <si>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</si>
  <si>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</si>
  <si>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</si>
  <si>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</si>
  <si>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</si>
  <si>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</si>
  <si>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</si>
  <si>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</si>
  <si>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</si>
  <si>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</si>
  <si>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</si>
  <si>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</si>
  <si>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</si>
  <si>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</si>
  <si>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</si>
  <si>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</si>
  <si>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</si>
  <si>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</si>
  <si>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</si>
  <si>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</si>
  <si>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</si>
  <si>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</si>
  <si>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</si>
  <si>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</si>
  <si>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</si>
  <si>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</si>
  <si>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</si>
  <si>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</si>
  <si>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</si>
  <si>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</si>
  <si>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</si>
  <si>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</si>
  <si>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</si>
  <si>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</si>
  <si>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</si>
  <si>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</si>
  <si>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</si>
  <si>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</si>
  <si>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</si>
  <si>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</si>
  <si>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</si>
  <si>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</si>
  <si>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</si>
  <si>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</si>
  <si>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</si>
  <si>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</si>
  <si>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</si>
  <si>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</si>
  <si>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</si>
  <si>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</si>
  <si>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</si>
  <si>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</si>
  <si>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</si>
  <si>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</si>
  <si>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</si>
  <si>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</si>
  <si>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</si>
  <si>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</si>
  <si>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</si>
  <si>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</si>
  <si>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</si>
  <si>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</si>
  <si>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</si>
  <si>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</si>
  <si>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</si>
  <si>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</si>
  <si>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</si>
  <si>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</si>
  <si>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</si>
  <si>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</si>
  <si>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</si>
  <si>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</si>
  <si>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</si>
  <si>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</si>
  <si>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</si>
  <si>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</si>
  <si>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</si>
  <si>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</si>
  <si>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</si>
  <si>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</si>
  <si>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</si>
  <si>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</si>
  <si>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</si>
  <si>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</si>
  <si>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</si>
  <si>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</si>
  <si>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</si>
  <si>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</si>
  <si>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</si>
  <si>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</si>
  <si>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</si>
  <si>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</si>
  <si>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</si>
  <si>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</si>
  <si>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</si>
  <si>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</si>
  <si>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</si>
  <si>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</si>
  <si>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</si>
  <si>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</si>
  <si>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</si>
  <si>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</si>
  <si>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</si>
  <si>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</si>
  <si>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</si>
  <si>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</si>
  <si>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</si>
  <si>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</si>
  <si>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</si>
  <si>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</si>
  <si>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</si>
  <si>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</si>
  <si>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</si>
  <si>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</si>
  <si>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</si>
  <si>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</si>
  <si>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</si>
  <si>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</si>
  <si>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</si>
  <si>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</si>
  <si>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</si>
  <si>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</si>
  <si>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</si>
  <si>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</si>
  <si>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</si>
  <si>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</si>
  <si>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</si>
  <si>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</si>
  <si>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</si>
  <si>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</si>
  <si>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</si>
  <si>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</si>
  <si>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</si>
  <si>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</si>
  <si>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</si>
  <si>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</si>
  <si>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</si>
  <si>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</si>
  <si>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</si>
  <si>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</si>
  <si>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</si>
  <si>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</si>
  <si>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</si>
  <si>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</si>
  <si>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</si>
  <si>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</si>
  <si>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</si>
  <si>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</si>
  <si>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</si>
  <si>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</si>
  <si>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</si>
  <si>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</si>
  <si>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</si>
  <si>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</si>
  <si>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</si>
  <si>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</si>
  <si>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</si>
  <si>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</si>
  <si>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</si>
  <si>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</si>
  <si>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</si>
  <si>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</si>
  <si>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</si>
  <si>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</si>
  <si>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</si>
  <si>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</si>
  <si>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</si>
  <si>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</si>
  <si>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</si>
  <si>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</si>
  <si>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</si>
  <si>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</si>
  <si>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</si>
  <si>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</si>
  <si>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</si>
  <si>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</si>
  <si>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</si>
  <si>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</si>
  <si>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</si>
  <si>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</si>
  <si>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</si>
  <si>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</si>
  <si>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</si>
  <si>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</si>
  <si>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</si>
  <si>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</si>
  <si>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</si>
  <si>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</si>
  <si>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</si>
  <si>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</si>
  <si>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</si>
  <si>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</si>
  <si>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</si>
  <si>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</si>
  <si>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</si>
  <si>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</si>
  <si>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</si>
  <si>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</si>
  <si>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</si>
  <si>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</si>
  <si>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</si>
  <si>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</si>
  <si>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</si>
  <si>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</si>
  <si>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</si>
  <si>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</si>
  <si>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</si>
  <si>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</si>
  <si>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</si>
  <si>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</si>
  <si>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</si>
  <si>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</si>
  <si>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</si>
  <si>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</si>
  <si>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</si>
  <si>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</si>
  <si>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</si>
  <si>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</si>
  <si>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</si>
  <si>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</si>
  <si>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</si>
  <si>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</si>
  <si>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</si>
  <si>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</si>
  <si>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</si>
  <si>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</si>
  <si>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</si>
  <si>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</si>
  <si>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</si>
  <si>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</si>
  <si>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</si>
  <si>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</si>
  <si>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</si>
  <si>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</si>
  <si>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</si>
  <si>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</si>
  <si>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</si>
  <si>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</si>
  <si>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</si>
  <si>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</si>
  <si>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</si>
  <si>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</si>
  <si>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</si>
  <si>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</si>
  <si>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</si>
  <si>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</si>
  <si>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</si>
  <si>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</si>
  <si>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</si>
  <si>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</si>
  <si>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</si>
  <si>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</si>
  <si>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</si>
  <si>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</si>
  <si>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</si>
  <si>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</si>
  <si>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</si>
  <si>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</si>
  <si>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</si>
  <si>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</si>
  <si>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</si>
  <si>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</si>
  <si>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</si>
  <si>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</si>
  <si>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</si>
  <si>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</si>
  <si>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</si>
  <si>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</si>
  <si>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</si>
  <si>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</si>
  <si>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</si>
  <si>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</si>
  <si>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</si>
  <si>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</si>
  <si>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</si>
  <si>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</si>
  <si>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</si>
  <si>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</si>
  <si>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</si>
  <si>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</si>
  <si>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</si>
  <si>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</si>
  <si>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</si>
  <si>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</si>
  <si>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</si>
  <si>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</si>
  <si>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</si>
  <si>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</si>
  <si>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</si>
  <si>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</si>
  <si>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</si>
  <si>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</si>
  <si>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</si>
  <si>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</si>
  <si>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</si>
  <si>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</si>
  <si>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</si>
  <si>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</si>
  <si>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</si>
  <si>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</si>
  <si>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</si>
  <si>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</si>
  <si>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</si>
  <si>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</si>
  <si>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</si>
  <si>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</si>
  <si>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</si>
  <si>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</si>
  <si>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</si>
  <si>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</si>
  <si>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</si>
  <si>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</si>
  <si>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</si>
  <si>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</si>
  <si>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</si>
  <si>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</si>
  <si>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</si>
  <si>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</si>
  <si>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</si>
  <si>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</si>
  <si>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</si>
  <si>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</si>
  <si>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</si>
  <si>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</si>
  <si>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</si>
  <si>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</si>
  <si>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</si>
  <si>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</si>
  <si>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</si>
  <si>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</si>
  <si>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</si>
  <si>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</si>
  <si>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</si>
  <si>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</si>
  <si>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</si>
  <si>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</si>
  <si>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</si>
  <si>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</si>
  <si>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</si>
  <si>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</si>
  <si>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</si>
  <si>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</si>
  <si>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</si>
  <si>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</si>
  <si>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</si>
  <si>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</si>
  <si>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</si>
  <si>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</si>
  <si>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</si>
  <si>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</si>
  <si>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</si>
  <si>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</si>
  <si>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</si>
  <si>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</si>
  <si>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</si>
  <si>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</si>
  <si>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</si>
  <si>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</si>
  <si>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</si>
  <si>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</si>
  <si>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</si>
  <si>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</si>
  <si>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</si>
  <si>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</si>
  <si>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</si>
  <si>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</si>
  <si>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</si>
  <si>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</si>
  <si>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</si>
  <si>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</si>
  <si>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</si>
  <si>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</si>
  <si>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</si>
  <si>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</si>
  <si>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</si>
  <si>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</si>
  <si>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</si>
  <si>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</si>
  <si>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</si>
  <si>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</si>
  <si>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</si>
  <si>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</si>
  <si>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</si>
  <si>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</si>
  <si>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</si>
  <si>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</si>
  <si>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</si>
  <si>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</si>
  <si>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</si>
  <si>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</si>
  <si>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</si>
  <si>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</si>
  <si>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</si>
  <si>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</si>
  <si>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</si>
  <si>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</si>
  <si>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</si>
  <si>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</si>
  <si>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</si>
  <si>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</si>
  <si>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</si>
  <si>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</si>
  <si>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</si>
  <si>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</si>
  <si>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</si>
  <si>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</si>
  <si>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</si>
  <si>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</si>
  <si>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</si>
  <si>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</si>
  <si>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</si>
  <si>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</si>
  <si>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</si>
  <si>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</si>
  <si>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</si>
  <si>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</si>
  <si>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</si>
  <si>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</si>
  <si>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</si>
  <si>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</si>
  <si>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</si>
  <si>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</si>
  <si>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</si>
  <si>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</si>
  <si>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</si>
  <si>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</si>
  <si>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</si>
  <si>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</si>
  <si>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</si>
  <si>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</si>
  <si>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</si>
  <si>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</si>
  <si>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</si>
  <si>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</si>
  <si>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</si>
  <si>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</si>
  <si>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</si>
  <si>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</si>
  <si>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</si>
  <si>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</si>
  <si>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</si>
  <si>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</si>
  <si>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</si>
  <si>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</si>
  <si>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</si>
  <si>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</si>
  <si>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</si>
  <si>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</si>
  <si>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</si>
  <si>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</si>
  <si>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</si>
  <si>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</si>
  <si>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</si>
  <si>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</si>
  <si>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</si>
  <si>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</si>
  <si>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</si>
  <si>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</si>
  <si>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</si>
  <si>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</si>
  <si>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</si>
  <si>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</si>
  <si>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</si>
  <si>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</si>
  <si>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</si>
  <si>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</si>
  <si>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</si>
  <si>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</si>
  <si>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</si>
  <si>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</si>
  <si>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</si>
  <si>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</si>
  <si>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</si>
  <si>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</si>
  <si>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</si>
  <si>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</si>
  <si>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</si>
  <si>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</si>
  <si>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</si>
  <si>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</si>
  <si>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</si>
  <si>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</si>
  <si>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</si>
  <si>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</si>
  <si>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</si>
  <si>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</si>
  <si>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</si>
  <si>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</si>
  <si>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</si>
  <si>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</si>
  <si>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</si>
  <si>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</si>
  <si>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</si>
  <si>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</si>
  <si>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</si>
  <si>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</si>
  <si>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</si>
  <si>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</si>
  <si>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</si>
  <si>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</si>
  <si>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</si>
  <si>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</si>
  <si>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</si>
  <si>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</si>
  <si>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</si>
  <si>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</si>
  <si>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</si>
  <si>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</si>
  <si>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</si>
  <si>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</si>
  <si>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</si>
  <si>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</si>
  <si>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</si>
  <si>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</si>
  <si>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</si>
  <si>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</si>
  <si>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</si>
  <si>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</si>
  <si>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</si>
  <si>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</si>
  <si>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</si>
  <si>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</si>
  <si>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</si>
  <si>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</si>
  <si>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</si>
  <si>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</si>
  <si>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</si>
  <si>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</si>
  <si>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</si>
  <si>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</si>
  <si>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</si>
  <si>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</si>
  <si>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</si>
  <si>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</si>
  <si>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</si>
  <si>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</si>
  <si>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</si>
  <si>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</si>
  <si>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</si>
  <si>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</si>
  <si>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</si>
  <si>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</si>
  <si>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</si>
  <si>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</si>
  <si>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</si>
  <si>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</si>
  <si>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</si>
  <si>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</si>
  <si>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</si>
  <si>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</si>
  <si>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</si>
  <si>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</si>
  <si>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</si>
  <si>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</si>
  <si>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</si>
  <si>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</si>
  <si>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</si>
  <si>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</si>
  <si>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</si>
  <si>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</si>
  <si>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</si>
  <si>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</si>
  <si>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</si>
  <si>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</si>
  <si>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</si>
  <si>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</si>
  <si>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</si>
  <si>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</si>
  <si>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</si>
  <si>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</si>
  <si>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</si>
  <si>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</si>
  <si>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</si>
  <si>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</si>
  <si>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</si>
  <si>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</si>
  <si>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</si>
  <si>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</si>
  <si>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</si>
  <si>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</si>
  <si>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</si>
  <si>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</si>
  <si>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</si>
  <si>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</si>
  <si>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</si>
  <si>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</si>
  <si>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</si>
  <si>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</si>
  <si>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</si>
  <si>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</si>
  <si>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</si>
  <si>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</si>
  <si>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</si>
  <si>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</si>
  <si>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</si>
  <si>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</si>
  <si>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</si>
  <si>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</si>
  <si>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</si>
  <si>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</si>
  <si>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</si>
  <si>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</si>
  <si>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</si>
  <si>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</si>
  <si>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</si>
  <si>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</si>
  <si>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</si>
  <si>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</si>
  <si>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</si>
  <si>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</si>
  <si>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</si>
  <si>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</si>
  <si>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</si>
  <si>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</si>
  <si>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</si>
  <si>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</si>
  <si>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</si>
  <si>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</si>
  <si>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</si>
  <si>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</si>
  <si>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</si>
  <si>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</si>
  <si>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</si>
  <si>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</si>
  <si>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</si>
  <si>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</si>
  <si>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</si>
  <si>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</si>
  <si>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</si>
  <si>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</si>
  <si>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</si>
  <si>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</si>
  <si>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</si>
  <si>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</si>
  <si>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</si>
  <si>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</si>
  <si>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</si>
  <si>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</si>
  <si>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</si>
  <si>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</si>
  <si>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</si>
  <si>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</si>
  <si>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</si>
  <si>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</si>
  <si>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</si>
  <si>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</si>
  <si>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</si>
  <si>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</si>
  <si>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</si>
  <si>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</si>
  <si>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</si>
  <si>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</si>
  <si>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</si>
  <si>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</si>
  <si>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</si>
  <si>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</si>
  <si>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</si>
  <si>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</si>
  <si>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</si>
  <si>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</si>
  <si>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</si>
  <si>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</si>
  <si>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</si>
  <si>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</si>
  <si>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</si>
  <si>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</si>
  <si>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</si>
  <si>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</si>
  <si>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</si>
  <si>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</si>
  <si>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</si>
  <si>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</si>
  <si>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</si>
  <si>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</si>
  <si>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</si>
  <si>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</si>
  <si>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</si>
  <si>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</si>
  <si>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</si>
  <si>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</si>
  <si>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</si>
  <si>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</si>
  <si>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</si>
  <si>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</si>
  <si>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</si>
  <si>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</si>
  <si>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</si>
  <si>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</si>
  <si>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</si>
  <si>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</si>
  <si>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</si>
  <si>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</si>
  <si>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</si>
  <si>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</si>
  <si>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</si>
  <si>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</si>
  <si>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</si>
  <si>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</si>
  <si>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</si>
  <si>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</si>
  <si>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</si>
  <si>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</si>
  <si>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</si>
  <si>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</si>
  <si>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</si>
  <si>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</si>
  <si>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</si>
  <si>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</si>
  <si>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</si>
  <si>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</si>
  <si>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</si>
  <si>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</si>
  <si>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</si>
  <si>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</si>
  <si>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</si>
  <si>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</si>
  <si>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</si>
  <si>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</si>
  <si>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</si>
  <si>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</si>
  <si>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</si>
  <si>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</si>
  <si>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</si>
  <si>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</si>
  <si>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</si>
  <si>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</si>
  <si>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</si>
  <si>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</si>
  <si>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</si>
  <si>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</si>
  <si>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</si>
  <si>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</si>
  <si>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</si>
  <si>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</si>
  <si>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</si>
  <si>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</si>
  <si>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</si>
  <si>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</si>
  <si>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</si>
  <si>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</si>
  <si>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</si>
  <si>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</si>
  <si>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</si>
  <si>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</si>
  <si>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</si>
  <si>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</si>
  <si>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</si>
  <si>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</si>
  <si>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</si>
  <si>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</si>
  <si>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</si>
  <si>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</si>
  <si>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</si>
  <si>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</si>
  <si>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</si>
  <si>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</si>
  <si>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</si>
  <si>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</si>
  <si>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</si>
  <si>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</si>
  <si>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</si>
  <si>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</si>
  <si>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</si>
  <si>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</si>
  <si>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</si>
  <si>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</si>
  <si>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</si>
  <si>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</si>
  <si>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</si>
  <si>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</si>
  <si>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</si>
  <si>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</si>
  <si>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</si>
  <si>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</si>
  <si>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</si>
  <si>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</si>
  <si>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</si>
  <si>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</si>
  <si>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</si>
  <si>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</si>
  <si>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</si>
  <si>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</si>
  <si>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</si>
  <si>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</si>
  <si>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</si>
  <si>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</si>
  <si>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</si>
  <si>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</si>
  <si>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</si>
  <si>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</si>
  <si>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</si>
  <si>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</si>
  <si>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</si>
  <si>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</si>
  <si>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</si>
  <si>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</si>
  <si>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</si>
  <si>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</si>
  <si>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</si>
  <si>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</si>
  <si>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</si>
  <si>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</si>
  <si>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</si>
  <si>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</si>
  <si>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</si>
  <si>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</si>
  <si>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</si>
  <si>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</si>
  <si>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</si>
  <si>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</si>
  <si>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</si>
  <si>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</si>
  <si>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</si>
  <si>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</si>
  <si>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</si>
  <si>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</si>
  <si>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</si>
  <si>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</si>
  <si>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</si>
  <si>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</si>
  <si>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</si>
  <si>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</si>
  <si>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</si>
  <si>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</si>
  <si>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</si>
  <si>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</si>
  <si>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</si>
  <si>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</si>
  <si>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</si>
  <si>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</si>
  <si>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</si>
  <si>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</si>
  <si>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</si>
  <si>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</si>
  <si>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</si>
  <si>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</si>
  <si>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</si>
  <si>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</si>
  <si>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</si>
  <si>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</si>
  <si>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</si>
  <si>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</si>
  <si>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</si>
  <si>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</si>
  <si>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</si>
  <si>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</si>
  <si>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</si>
  <si>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</si>
  <si>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</si>
  <si>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</si>
  <si>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</si>
  <si>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</si>
  <si>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</si>
  <si>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</si>
  <si>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</si>
  <si>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</si>
  <si>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</si>
  <si>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</si>
  <si>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</si>
  <si>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</si>
  <si>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</si>
  <si>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</si>
  <si>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</si>
  <si>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</si>
  <si>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</si>
  <si>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</si>
  <si>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</si>
  <si>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</si>
  <si>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</si>
  <si>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</si>
  <si>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</si>
  <si>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</si>
  <si>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</si>
  <si>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</si>
  <si>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</si>
  <si>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</si>
  <si>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</si>
  <si>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</si>
  <si>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</si>
  <si>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</si>
  <si>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</si>
  <si>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</si>
  <si>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</si>
  <si>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</si>
  <si>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</si>
  <si>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</si>
  <si>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</si>
  <si>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</si>
  <si>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</si>
  <si>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</si>
  <si>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</si>
  <si>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</si>
  <si>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</si>
  <si>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</si>
  <si>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</si>
  <si>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</si>
  <si>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</si>
  <si>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</si>
  <si>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</si>
  <si>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</si>
  <si>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</si>
  <si>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</si>
  <si>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</si>
  <si>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</si>
  <si>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</si>
  <si>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</si>
  <si>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</si>
  <si>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</si>
  <si>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</si>
  <si>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</si>
  <si>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</si>
  <si>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</si>
  <si>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</si>
  <si>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</si>
  <si>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</si>
  <si>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</si>
  <si>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</si>
  <si>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</si>
  <si>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</si>
  <si>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</si>
  <si>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</si>
  <si>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</si>
  <si>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</si>
  <si>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</si>
  <si>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</si>
  <si>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</si>
  <si>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</si>
  <si>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</si>
  <si>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</si>
  <si>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</si>
  <si>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</si>
  <si>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</si>
  <si>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</si>
  <si>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</si>
  <si>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</si>
  <si>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</si>
  <si>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</si>
  <si>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</si>
  <si>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</si>
  <si>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</si>
  <si>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</si>
  <si>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</si>
  <si>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</si>
  <si>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</si>
  <si>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</si>
  <si>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</si>
  <si>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</si>
  <si>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</si>
  <si>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</si>
  <si>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</si>
  <si>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</si>
  <si>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</si>
  <si>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</si>
  <si>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</si>
  <si>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</si>
  <si>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</si>
  <si>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</si>
  <si>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</si>
  <si>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</si>
  <si>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</si>
  <si>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</si>
  <si>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</si>
  <si>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</si>
  <si>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</si>
  <si>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</si>
  <si>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</si>
  <si>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</si>
  <si>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</si>
  <si>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</si>
  <si>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</si>
  <si>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</si>
  <si>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</si>
  <si>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</si>
  <si>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</si>
  <si>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</si>
  <si>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</si>
  <si>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</si>
  <si>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</si>
  <si>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</si>
  <si>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</si>
  <si>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</si>
  <si>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</si>
  <si>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</si>
  <si>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</si>
  <si>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</si>
  <si>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</si>
  <si>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</si>
  <si>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</si>
  <si>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</si>
  <si>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</si>
  <si>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</si>
  <si>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</si>
  <si>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</si>
  <si>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</si>
  <si>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</si>
  <si>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</si>
  <si>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</si>
  <si>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</si>
  <si>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</si>
  <si>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</si>
  <si>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</si>
  <si>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</si>
  <si>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</si>
  <si>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</si>
  <si>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</si>
  <si>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</si>
  <si>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</si>
  <si>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</si>
  <si>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</si>
  <si>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</si>
  <si>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</si>
  <si>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</si>
  <si>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</si>
  <si>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</si>
  <si>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</si>
  <si>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</si>
  <si>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</si>
  <si>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</si>
  <si>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</si>
  <si>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</si>
  <si>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</si>
  <si>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</si>
  <si>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</si>
  <si>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</si>
  <si>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</si>
  <si>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</si>
  <si>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</si>
  <si>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</si>
  <si>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</si>
  <si>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</si>
  <si>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</si>
  <si>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</si>
  <si>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</si>
  <si>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</si>
  <si>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</si>
  <si>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</si>
  <si>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</si>
  <si>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</si>
  <si>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</si>
  <si>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</si>
  <si>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</si>
  <si>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</si>
  <si>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</si>
  <si>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</si>
  <si>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</si>
  <si>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</si>
  <si>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</si>
  <si>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</si>
  <si>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</si>
  <si>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</si>
  <si>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</si>
  <si>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</si>
  <si>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</si>
  <si>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</si>
  <si>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</si>
  <si>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</si>
  <si>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</si>
  <si>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</si>
  <si>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</si>
  <si>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</si>
  <si>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</si>
  <si>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</si>
  <si>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</si>
  <si>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</si>
  <si>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</si>
  <si>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</si>
  <si>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</si>
  <si>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</si>
  <si>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</si>
  <si>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</si>
  <si>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</si>
  <si>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</si>
  <si>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</si>
  <si>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</si>
  <si>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</si>
  <si>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</si>
  <si>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</si>
  <si>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</si>
  <si>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</si>
  <si>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</si>
  <si>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</si>
  <si>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</si>
  <si>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</si>
  <si>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</si>
  <si>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</si>
  <si>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</si>
  <si>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</si>
  <si>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</si>
  <si>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</si>
  <si>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</si>
  <si>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</si>
  <si>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</si>
  <si>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</si>
  <si>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</si>
  <si>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</si>
  <si>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</si>
  <si>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</si>
  <si>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</si>
  <si>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</si>
  <si>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</si>
  <si>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</si>
  <si>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</si>
  <si>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</si>
  <si>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</si>
  <si>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</si>
  <si>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</si>
  <si>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</si>
  <si>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</si>
  <si>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</si>
  <si>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</si>
  <si>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</si>
  <si>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</si>
  <si>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</si>
  <si>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</si>
  <si>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</si>
  <si>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</si>
  <si>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</si>
  <si>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</si>
  <si>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</si>
  <si>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</si>
  <si>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</si>
  <si>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</si>
  <si>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</si>
  <si>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</si>
  <si>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</si>
  <si>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</si>
  <si>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</si>
  <si>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</si>
  <si>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</si>
  <si>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</si>
  <si>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</si>
  <si>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</si>
  <si>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</si>
  <si>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</si>
  <si>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</si>
  <si>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</si>
  <si>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</si>
  <si>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</si>
  <si>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</si>
  <si>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</si>
  <si>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</si>
  <si>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</si>
  <si>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</si>
  <si>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</si>
  <si>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</si>
  <si>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</si>
  <si>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</si>
  <si>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</si>
  <si>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</si>
  <si>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</si>
  <si>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</si>
  <si>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</si>
  <si>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</si>
  <si>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</si>
  <si>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</si>
  <si>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</si>
  <si>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</si>
  <si>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</si>
  <si>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</si>
  <si>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</si>
  <si>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</si>
  <si>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</si>
  <si>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</si>
  <si>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</si>
  <si>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</si>
  <si>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</si>
  <si>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</si>
  <si>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</si>
  <si>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</si>
  <si>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</si>
  <si>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</si>
  <si>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</si>
  <si>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</si>
  <si>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</si>
  <si>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</si>
  <si>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</si>
  <si>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</si>
  <si>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</si>
  <si>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</si>
  <si>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</si>
  <si>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</si>
  <si>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</si>
  <si>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</si>
  <si>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</si>
  <si>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</si>
  <si>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</si>
  <si>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</si>
  <si>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</si>
  <si>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</si>
  <si>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</si>
  <si>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</si>
  <si>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</si>
  <si>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</si>
  <si>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</si>
  <si>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</si>
  <si>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</si>
  <si>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</si>
  <si>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</si>
  <si>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</si>
  <si>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</si>
  <si>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</si>
  <si>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</si>
  <si>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</si>
  <si>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</si>
  <si>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</si>
  <si>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</si>
  <si>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</si>
  <si>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</si>
  <si>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</si>
  <si>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</si>
  <si>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</si>
  <si>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</si>
  <si>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</si>
  <si>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</si>
  <si>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</si>
  <si>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</si>
  <si>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</si>
  <si>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</si>
  <si>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</si>
  <si>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</si>
  <si>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</si>
  <si>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</si>
  <si>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</si>
  <si>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</si>
  <si>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</si>
  <si>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</si>
  <si>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</si>
  <si>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</si>
  <si>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</si>
  <si>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</si>
  <si>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</si>
  <si>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</si>
  <si>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</si>
  <si>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</si>
  <si>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</si>
  <si>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</si>
  <si>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</si>
  <si>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</si>
  <si>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</si>
  <si>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</si>
  <si>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</si>
  <si>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</si>
  <si>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</si>
  <si>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</si>
  <si>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</si>
  <si>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</si>
  <si>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</si>
  <si>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</si>
  <si>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</si>
  <si>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</si>
  <si>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</si>
  <si>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</si>
  <si>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</si>
  <si>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</si>
  <si>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</si>
  <si>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</si>
  <si>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</si>
  <si>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</si>
  <si>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</si>
  <si>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</si>
  <si>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</si>
  <si>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</si>
  <si>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</si>
  <si>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</si>
  <si>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</si>
  <si>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</si>
  <si>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</si>
  <si>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</si>
  <si>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</si>
  <si>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</si>
  <si>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</si>
  <si>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</si>
  <si>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</si>
  <si>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</si>
  <si>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</si>
  <si>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</si>
  <si>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</si>
  <si>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</si>
  <si>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</si>
  <si>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</si>
  <si>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</si>
  <si>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</si>
  <si>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</si>
  <si>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</si>
  <si>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</si>
  <si>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</si>
  <si>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</si>
  <si>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</si>
  <si>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</si>
  <si>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</si>
  <si>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</si>
  <si>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</si>
  <si>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</si>
  <si>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</si>
  <si>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</si>
  <si>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</si>
  <si>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</si>
  <si>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</si>
  <si>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</si>
  <si>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</si>
  <si>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</si>
  <si>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</si>
  <si>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</si>
  <si>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</si>
  <si>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</si>
  <si>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</si>
  <si>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</si>
  <si>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</si>
  <si>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</si>
  <si>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</si>
  <si>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</si>
  <si>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</si>
  <si>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</si>
  <si>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</si>
  <si>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</si>
  <si>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</si>
  <si>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</si>
  <si>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</si>
  <si>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</si>
  <si>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</si>
  <si>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</si>
  <si>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</si>
  <si>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</si>
  <si>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</si>
  <si>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</si>
  <si>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</si>
  <si>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</si>
  <si>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</si>
  <si>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</si>
  <si>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</si>
  <si>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</si>
  <si>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</si>
  <si>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</si>
  <si>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</si>
  <si>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</si>
  <si>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</si>
  <si>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</si>
  <si>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</si>
  <si>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</si>
  <si>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</si>
  <si>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</si>
  <si>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</si>
  <si>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</si>
  <si>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</si>
  <si>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</si>
  <si>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</si>
  <si>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</si>
  <si>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</si>
  <si>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</si>
  <si>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</si>
  <si>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</si>
  <si>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</si>
  <si>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</si>
  <si>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</si>
  <si>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</si>
  <si>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</si>
  <si>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</si>
  <si>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</si>
  <si>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</si>
  <si>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</si>
  <si>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</si>
  <si>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</si>
  <si>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</si>
  <si>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</si>
  <si>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</si>
  <si>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</si>
  <si>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</si>
  <si>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</si>
  <si>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</si>
  <si>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</si>
  <si>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</si>
  <si>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</si>
  <si>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</si>
  <si>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</si>
  <si>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</si>
  <si>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</si>
  <si>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</si>
  <si>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</si>
  <si>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</si>
  <si>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</si>
  <si>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</si>
  <si>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</si>
  <si>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</si>
  <si>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</si>
  <si>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</si>
  <si>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</si>
  <si>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</si>
  <si>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</si>
  <si>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</si>
  <si>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</si>
  <si>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</si>
  <si>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</si>
  <si>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</si>
  <si>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</si>
  <si>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</si>
  <si>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</si>
  <si>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</si>
  <si>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</si>
  <si>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</si>
  <si>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</si>
  <si>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</si>
  <si>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</si>
  <si>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</si>
  <si>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</si>
  <si>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</si>
  <si>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</si>
  <si>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</si>
  <si>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</si>
  <si>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</si>
  <si>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</si>
  <si>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</si>
  <si>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</si>
  <si>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</si>
  <si>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</si>
  <si>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</si>
  <si>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</si>
  <si>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</si>
  <si>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</si>
  <si>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</si>
  <si>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</si>
  <si>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</si>
  <si>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</si>
  <si>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</si>
  <si>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</si>
  <si>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</si>
  <si>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</si>
  <si>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</si>
  <si>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</si>
  <si>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</si>
  <si>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</si>
  <si>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</si>
  <si>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</si>
  <si>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</si>
  <si>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</si>
  <si>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</si>
  <si>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</si>
  <si>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</si>
  <si>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</si>
  <si>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</si>
  <si>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</si>
  <si>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</si>
  <si>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</si>
  <si>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</si>
  <si>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</si>
  <si>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</si>
  <si>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</si>
  <si>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</si>
  <si>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</si>
  <si>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</si>
  <si>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</si>
  <si>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</si>
  <si>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</si>
  <si>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</si>
  <si>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40%/60%</t>
  </si>
  <si>
    <t>Modesto HOME Loan</t>
  </si>
  <si>
    <t>Modesto Land Loan</t>
  </si>
  <si>
    <t>Modesto Impact Fee Loan</t>
  </si>
  <si>
    <t>Stanislaus Impact Fee Loan</t>
  </si>
  <si>
    <t>Accrued Loan Interest</t>
  </si>
  <si>
    <t>Deferred Developer Fee</t>
  </si>
  <si>
    <t>Costs Deferred to Conversion</t>
  </si>
  <si>
    <t>LP Equity</t>
  </si>
  <si>
    <t>HCD AHSC</t>
  </si>
  <si>
    <t>Utility Connection Fees</t>
  </si>
  <si>
    <t>Security During Construction</t>
  </si>
  <si>
    <t>Accrued/Deferred Loan Interest</t>
  </si>
  <si>
    <t>Transit Pass Reserve</t>
  </si>
  <si>
    <t>Variable</t>
  </si>
  <si>
    <t>Fixed</t>
  </si>
  <si>
    <t>0%</t>
  </si>
  <si>
    <t>Air Conditioning</t>
  </si>
  <si>
    <t>Housing Authority of the County of Stanislaus, CA</t>
  </si>
  <si>
    <t>AHSC</t>
  </si>
  <si>
    <t>Modesto Land Loan, Modesto and Stanislaus Impact Fee Loan</t>
  </si>
  <si>
    <t>Photovoltaic System</t>
  </si>
  <si>
    <t>LP Asset Management Fee Paid</t>
  </si>
  <si>
    <t>Incentive Management Fee Paid</t>
  </si>
  <si>
    <t>LP AMF Accrued</t>
  </si>
  <si>
    <t>GP PMF Accrued</t>
  </si>
  <si>
    <t>Modesto Lan Loan/DDA</t>
  </si>
  <si>
    <t>Modesto Deferred Impact Fee Loan</t>
  </si>
  <si>
    <t>Stanislaus Deferred Impact Fee Loan</t>
  </si>
  <si>
    <t>Archway Commons II</t>
  </si>
  <si>
    <t>City of Modesto</t>
  </si>
  <si>
    <t>Tina Rocha</t>
  </si>
  <si>
    <t>Community Development Manager</t>
  </si>
  <si>
    <t>trocha@modestogov.com</t>
  </si>
  <si>
    <t>(209) 577-5211</t>
  </si>
  <si>
    <t>Modesto</t>
  </si>
  <si>
    <t>1010 10th Street, Suite 3300</t>
  </si>
  <si>
    <t>CDLAC-TCAC Joint Application (submitting concurrently)</t>
  </si>
  <si>
    <t>1101 Carver Road</t>
  </si>
  <si>
    <t>029-009-037-000</t>
  </si>
  <si>
    <t>22 Pelican Way</t>
  </si>
  <si>
    <t>San Rafael</t>
  </si>
  <si>
    <t>CA</t>
  </si>
  <si>
    <t>Welton Jordan</t>
  </si>
  <si>
    <t>welton.jordan@eahhousing.org</t>
  </si>
  <si>
    <t>Archway EAH II, LP</t>
  </si>
  <si>
    <t>EAH Housing (EAH Inc)</t>
  </si>
  <si>
    <t>Archway EAH II, LLC</t>
  </si>
  <si>
    <t>Managing GP</t>
  </si>
  <si>
    <t xml:space="preserve">22 Pelican Way </t>
  </si>
  <si>
    <t>EAH Inc</t>
  </si>
  <si>
    <t>San Rafael CA 90401</t>
  </si>
  <si>
    <t>Bocarsly Emden Cowan Esmail &amp; Ardnt LLP</t>
  </si>
  <si>
    <t>633 W. Fifth Street, 64th Floor</t>
  </si>
  <si>
    <t>Los Angeles, CA 90071</t>
  </si>
  <si>
    <t>Nicole Deddens</t>
  </si>
  <si>
    <t>ndeddens@bocarsley.com</t>
  </si>
  <si>
    <t>Spiteri, Narasky &amp; Daley, LLP</t>
  </si>
  <si>
    <t>1024 Country Club Drive</t>
  </si>
  <si>
    <t>Moraga, CA 94556</t>
  </si>
  <si>
    <t>Annette M. Spiteri</t>
  </si>
  <si>
    <t>aspiteri@sndcpa.com</t>
  </si>
  <si>
    <t>(213) 239-0410</t>
  </si>
  <si>
    <t>California Housing Partnership Corporation</t>
  </si>
  <si>
    <t>369 Pine Street, Suite 300</t>
  </si>
  <si>
    <t>San Francisco, CA 94104</t>
  </si>
  <si>
    <t>(415) 433-6805</t>
  </si>
  <si>
    <t>The Concord Group</t>
  </si>
  <si>
    <t>251 Kearny Street, Sixth Floor</t>
  </si>
  <si>
    <t>San Francisco, CA 94108</t>
  </si>
  <si>
    <t>Tim Cornwell</t>
  </si>
  <si>
    <t>(415) 397-5490</t>
  </si>
  <si>
    <t>(415) 397-5496</t>
  </si>
  <si>
    <t>tmc@theconcordgroup.com</t>
  </si>
  <si>
    <t>TBD</t>
  </si>
  <si>
    <t>NA</t>
  </si>
  <si>
    <t>EAH Inc.</t>
  </si>
  <si>
    <t>San Rafael, CA 94901</t>
  </si>
  <si>
    <t>Robert Schraeger</t>
  </si>
  <si>
    <t>415-295-8899</t>
  </si>
  <si>
    <t>robert.schraeger@eahhousing.org</t>
  </si>
  <si>
    <t>James G. Palmer Appraisals Inc.</t>
  </si>
  <si>
    <t>1285 W. Shaw Ave., Suite 108</t>
  </si>
  <si>
    <t>Fresno, CA 93711</t>
  </si>
  <si>
    <t>Gregg Palmer</t>
  </si>
  <si>
    <t>(559) 226-5020</t>
  </si>
  <si>
    <t>(559) 226-5063</t>
  </si>
  <si>
    <t>gregg@jpginc.com</t>
  </si>
  <si>
    <t>California Municipal Finance Authority</t>
  </si>
  <si>
    <t>2111 Palomar Airport Rd., Suite 320</t>
  </si>
  <si>
    <t>Carlsbad, CA 92011</t>
  </si>
  <si>
    <t>Anthony Stubbs</t>
  </si>
  <si>
    <t>(760) 930-1333</t>
  </si>
  <si>
    <t>(760) 683-3390</t>
  </si>
  <si>
    <t>astubbs@cmfa-ca.com</t>
  </si>
  <si>
    <t>TWM Architects + Planners</t>
  </si>
  <si>
    <t xml:space="preserve">1101 C Street </t>
  </si>
  <si>
    <t>Paul Hartman</t>
  </si>
  <si>
    <t>paul@twmarchitects.com</t>
  </si>
  <si>
    <t>Huff Construction Company Inc</t>
  </si>
  <si>
    <t>4917 Stoddard Road</t>
  </si>
  <si>
    <t>Modesto, CA 95356</t>
  </si>
  <si>
    <t xml:space="preserve">209-545-7505 </t>
  </si>
  <si>
    <t>garyh@huffcon.com</t>
  </si>
  <si>
    <t>Gary Huff</t>
  </si>
  <si>
    <t>Beyond Efficiency</t>
  </si>
  <si>
    <t xml:space="preserve">415.236.1333 </t>
  </si>
  <si>
    <t xml:space="preserve">jen@beyondefficiency.us </t>
  </si>
  <si>
    <t>P.O. Box 9279,</t>
  </si>
  <si>
    <t>Jackson, WY 83002</t>
  </si>
  <si>
    <t>Jennifer Love</t>
  </si>
  <si>
    <t>Michael Schaier</t>
  </si>
  <si>
    <t>michael.schaier@eahhousing.org</t>
  </si>
  <si>
    <t>Project Manager for Project Sponsor/Developer (EAH Inc)</t>
  </si>
  <si>
    <t>One or Two Story Garden</t>
  </si>
  <si>
    <t>1 community building (3875 SQFT)  constructed during Phase I  and located on Phase I property, operated through a joint-use agreement between Archway Commons I and Archway Commons II</t>
  </si>
  <si>
    <t>P-D (Planned Development) 588</t>
  </si>
  <si>
    <t>Multi-Family 23 units per acre</t>
  </si>
  <si>
    <t xml:space="preserve"> 1 space per unit (2018 minor plan amendment)</t>
  </si>
  <si>
    <t>no</t>
  </si>
  <si>
    <t xml:space="preserve">Adam Lindgren </t>
  </si>
  <si>
    <t>City Attorney</t>
  </si>
  <si>
    <t>1010 10th Street Modesto CA 95354</t>
  </si>
  <si>
    <t>Affordable Housing Sustainable Communities</t>
  </si>
  <si>
    <t>Modesto HOME Funds</t>
  </si>
  <si>
    <t>Stanislaus County Impact Fee Loan</t>
  </si>
  <si>
    <t>200 Pringle Ave, Suite 355</t>
  </si>
  <si>
    <t>Walnut Creet, CA 94596</t>
  </si>
  <si>
    <t>Josh Evju</t>
  </si>
  <si>
    <t>(925) 947-2491</t>
  </si>
  <si>
    <t>Construction Loan</t>
  </si>
  <si>
    <t>LIBOR</t>
  </si>
  <si>
    <t>1010 10th Street</t>
  </si>
  <si>
    <t xml:space="preserve">Modesto </t>
  </si>
  <si>
    <t>Jessica Narayan</t>
  </si>
  <si>
    <t>DDA - Soft Loan</t>
  </si>
  <si>
    <t>Soft Loan</t>
  </si>
  <si>
    <t>Deferred Impact Fee (Soft)</t>
  </si>
  <si>
    <t xml:space="preserve">San Rafael </t>
  </si>
  <si>
    <t>Deferred Financing</t>
  </si>
  <si>
    <t>Sheryl Schwartz</t>
  </si>
  <si>
    <t>Deferred Impact (Soft)</t>
  </si>
  <si>
    <t xml:space="preserve">(209) 525-4312 </t>
  </si>
  <si>
    <t>Sharon Lee Lewis</t>
  </si>
  <si>
    <t xml:space="preserve">2020 W. El Camino Avenue, Suite 500 </t>
  </si>
  <si>
    <t xml:space="preserve">916.263.6429 </t>
  </si>
  <si>
    <t>Transaction Legal</t>
  </si>
  <si>
    <t>Lauren Maddock</t>
  </si>
  <si>
    <t xml:space="preserve">(415) 433-6804 </t>
  </si>
  <si>
    <t>x329</t>
  </si>
  <si>
    <t xml:space="preserve"> lmaddock@chpc.net </t>
  </si>
  <si>
    <t>Union Bank Tax Exempt Construction Loan</t>
  </si>
  <si>
    <t>Union Bank Taxable Construction Loan</t>
  </si>
  <si>
    <t>Issuer Fee</t>
  </si>
  <si>
    <t>Misc Admin</t>
  </si>
  <si>
    <t>Payroll Taxes/Benefits</t>
  </si>
  <si>
    <t>Fire Protection</t>
  </si>
  <si>
    <t>Misc. Tax/License</t>
  </si>
  <si>
    <t>Union Bank Permanent Loan</t>
  </si>
  <si>
    <t>AHSC Mandatory 0.42%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</si>
</sst>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
      <sz val="10"/>
      <color theme="0"/>
      <name val="Arial"/>
      <family val="2"/>
    </font>
    <font>
      <sz val="11"/>
      <color theme="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0" fontId="6" fillId="0" borderId="0" xfId="0" applyNumberFormat="1" applyFont="1" applyAlignment="1">
      <alignment horizontal="center"/>
    </xf>
    <xf numFmtId="0" fontId="110" fillId="0" borderId="0" xfId="0" applyFont="1" applyFill="1"/>
    <xf numFmtId="2" fontId="110" fillId="0" borderId="0" xfId="0" applyNumberFormat="1" applyFont="1" applyFill="1" applyAlignment="1">
      <alignment horizontal="center"/>
    </xf>
    <xf numFmtId="0" fontId="110" fillId="0" borderId="0" xfId="0" applyFont="1"/>
    <xf numFmtId="3" fontId="110" fillId="0" borderId="0" xfId="0" applyNumberFormat="1" applyFont="1" applyFill="1"/>
    <xf numFmtId="3" fontId="110" fillId="0" borderId="0" xfId="0" applyNumberFormat="1" applyFont="1"/>
    <xf numFmtId="3" fontId="111" fillId="0" borderId="0" xfId="0" applyNumberFormat="1" applyFont="1"/>
    <xf numFmtId="3" fontId="110" fillId="0" borderId="6" xfId="0" applyNumberFormat="1" applyFont="1" applyFill="1" applyBorder="1"/>
    <xf numFmtId="3" fontId="111" fillId="0" borderId="6" xfId="0" applyNumberFormat="1" applyFont="1" applyBorder="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5" borderId="4" xfId="0" applyFont="1" applyFill="1" applyBorder="1" applyAlignment="1" applyProtection="1">
      <alignment horizontal="left"/>
      <protection locked="0"/>
    </xf>
    <xf numFmtId="0" fontId="6" fillId="0" borderId="11" xfId="0" applyFont="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4" fontId="14" fillId="5" borderId="3" xfId="0" applyNumberFormat="1" applyFont="1" applyFill="1" applyBorder="1" applyAlignment="1" applyProtection="1">
      <alignment horizontal="lef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14"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alignment horizontal="center"/>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66" fontId="6" fillId="5" borderId="4" xfId="0" applyNumberFormat="1" applyFont="1" applyFill="1" applyBorder="1" applyAlignment="1" applyProtection="1">
      <alignment horizontal="left"/>
      <protection locked="0"/>
    </xf>
    <xf numFmtId="14" fontId="6"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5" borderId="3" xfId="0" quotePrefix="1" applyNumberFormat="1" applyFon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20" fontId="6" fillId="5" borderId="3" xfId="0" applyNumberFormat="1" applyFont="1" applyFill="1" applyBorder="1" applyAlignment="1" applyProtection="1">
      <alignment horizontal="left"/>
      <protection locked="0"/>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9"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5" fillId="0" borderId="0" xfId="0" applyFont="1" applyAlignment="1">
      <alignment horizontal="left"/>
    </xf>
    <xf numFmtId="168" fontId="6" fillId="5" borderId="0" xfId="0" applyNumberFormat="1" applyFont="1" applyFill="1" applyAlignment="1">
      <alignment horizontal="left"/>
    </xf>
    <xf numFmtId="168" fontId="15" fillId="5" borderId="0" xfId="0" applyNumberFormat="1" applyFont="1" applyFill="1" applyAlignment="1">
      <alignment horizontal="left"/>
    </xf>
    <xf numFmtId="3" fontId="6" fillId="5" borderId="0" xfId="0" applyNumberFormat="1" applyFont="1" applyFill="1" applyAlignment="1">
      <alignment horizontal="left"/>
    </xf>
    <xf numFmtId="3" fontId="15" fillId="5" borderId="0" xfId="0" applyNumberFormat="1" applyFont="1" applyFill="1" applyAlignment="1">
      <alignment horizontal="left"/>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ACTIVE%20PROJECTS\Hilarita\Finance\State%20Government\Joint%20TCAC-CDLAC%20Application\September%202020%20Application\40%20-%20TCAC%20Excel%20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310">
          <cell r="P310">
            <v>0</v>
          </cell>
        </row>
        <row r="318">
          <cell r="AI318">
            <v>0</v>
          </cell>
        </row>
        <row r="326">
          <cell r="P326">
            <v>0</v>
          </cell>
        </row>
        <row r="334">
          <cell r="P334">
            <v>0</v>
          </cell>
          <cell r="AI334">
            <v>0</v>
          </cell>
        </row>
        <row r="563">
          <cell r="P563">
            <v>0</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3" t="s">
        <v>595</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row>
    <row r="2" spans="1:38" ht="13.5" thickBot="1">
      <c r="A2" s="964"/>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5" t="s">
        <v>1429</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768"/>
    </row>
    <row r="8" spans="1:38">
      <c r="A8" s="337"/>
      <c r="B8" s="335"/>
      <c r="C8" s="336"/>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c r="AL8" s="768"/>
    </row>
    <row r="9" spans="1:38">
      <c r="A9" s="337"/>
      <c r="B9" s="335"/>
      <c r="C9" s="336"/>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768"/>
    </row>
    <row r="10" spans="1:38">
      <c r="A10" s="337"/>
      <c r="B10" s="335"/>
      <c r="C10" s="336"/>
      <c r="D10" s="793"/>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793"/>
      <c r="AK10" s="793"/>
      <c r="AL10" s="768"/>
    </row>
    <row r="11" spans="1:38" ht="12.95" customHeight="1">
      <c r="A11" s="337"/>
      <c r="B11" s="335"/>
      <c r="C11" s="336"/>
      <c r="D11" s="965" t="s">
        <v>1437</v>
      </c>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c r="AL11" s="768"/>
    </row>
    <row r="12" spans="1:38">
      <c r="A12" s="337"/>
      <c r="B12" s="335"/>
      <c r="C12" s="336"/>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768"/>
    </row>
    <row r="13" spans="1:38" s="739" customFormat="1">
      <c r="A13" s="337"/>
      <c r="B13" s="335"/>
      <c r="C13" s="336"/>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768"/>
    </row>
    <row r="14" spans="1:38" s="739" customFormat="1" ht="13.35" customHeight="1">
      <c r="A14" s="337"/>
      <c r="B14" s="335"/>
      <c r="C14" s="336"/>
      <c r="E14" s="967" t="s">
        <v>1430</v>
      </c>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768"/>
    </row>
    <row r="15" spans="1:38" s="739" customFormat="1">
      <c r="A15" s="337"/>
      <c r="B15" s="335"/>
      <c r="C15" s="336"/>
      <c r="D15" s="768"/>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768"/>
    </row>
    <row r="16" spans="1:38" s="739" customFormat="1">
      <c r="A16" s="337"/>
      <c r="B16" s="335"/>
      <c r="C16" s="336"/>
      <c r="D16" s="790"/>
      <c r="E16" s="790"/>
      <c r="F16" s="790"/>
      <c r="G16" s="790"/>
      <c r="H16" s="790"/>
      <c r="I16" s="790"/>
      <c r="J16" s="790"/>
      <c r="K16" s="790"/>
      <c r="L16" s="790"/>
      <c r="M16" s="790"/>
      <c r="N16" s="790"/>
      <c r="O16" s="790"/>
      <c r="P16" s="790"/>
      <c r="Q16" s="790"/>
      <c r="R16" s="790"/>
      <c r="S16" s="790"/>
      <c r="T16" s="790"/>
      <c r="U16" s="790"/>
      <c r="V16" s="790"/>
      <c r="W16" s="790"/>
      <c r="X16" s="790"/>
      <c r="Y16" s="790"/>
      <c r="Z16" s="790"/>
      <c r="AA16" s="790"/>
      <c r="AB16" s="790"/>
      <c r="AC16" s="790"/>
      <c r="AD16" s="790"/>
      <c r="AE16" s="790"/>
      <c r="AF16" s="790"/>
      <c r="AG16" s="790"/>
      <c r="AH16" s="790"/>
      <c r="AI16" s="790"/>
      <c r="AJ16" s="790"/>
      <c r="AK16" s="790"/>
      <c r="AL16" s="768"/>
    </row>
    <row r="17" spans="1:38" ht="13.35" customHeight="1">
      <c r="A17" s="337"/>
      <c r="B17" s="335"/>
      <c r="C17" s="336"/>
      <c r="D17" s="967" t="s">
        <v>1594</v>
      </c>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335"/>
    </row>
    <row r="18" spans="1:38">
      <c r="A18" s="337"/>
      <c r="B18" s="335"/>
      <c r="C18" s="336"/>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335"/>
    </row>
    <row r="19" spans="1:38" s="739" customFormat="1">
      <c r="A19" s="337"/>
      <c r="B19" s="335"/>
      <c r="C19" s="336"/>
      <c r="D19" s="967"/>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335"/>
    </row>
    <row r="20" spans="1:38" s="739" customFormat="1" ht="13.35" customHeight="1">
      <c r="A20" s="337"/>
      <c r="B20" s="335"/>
      <c r="C20" s="336"/>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335"/>
    </row>
    <row r="21" spans="1:38" s="739" customFormat="1">
      <c r="A21" s="337"/>
      <c r="B21" s="335"/>
      <c r="C21" s="336"/>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335"/>
    </row>
    <row r="22" spans="1:38" s="739" customFormat="1">
      <c r="A22" s="337"/>
      <c r="B22" s="335"/>
      <c r="C22" s="336"/>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335"/>
    </row>
    <row r="23" spans="1:38">
      <c r="A23" s="337"/>
      <c r="B23" s="335"/>
      <c r="C23" s="336"/>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335"/>
    </row>
    <row r="24" spans="1:38" s="739" customFormat="1">
      <c r="A24" s="337"/>
      <c r="B24" s="335"/>
      <c r="C24" s="336"/>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335"/>
    </row>
    <row r="25" spans="1:38" s="739" customFormat="1">
      <c r="A25" s="337"/>
      <c r="B25" s="335"/>
      <c r="C25" s="336"/>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335"/>
    </row>
    <row r="26" spans="1:38" s="739" customFormat="1" ht="11.85" customHeight="1">
      <c r="A26" s="337"/>
      <c r="B26" s="335"/>
      <c r="C26" s="336"/>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335"/>
    </row>
    <row r="27" spans="1:38" s="739" customFormat="1" ht="13.35" customHeight="1">
      <c r="A27" s="337"/>
      <c r="B27" s="335"/>
      <c r="C27" s="336"/>
      <c r="E27" s="967" t="s">
        <v>1438</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335"/>
    </row>
    <row r="28" spans="1:38" s="739" customFormat="1">
      <c r="A28" s="337"/>
      <c r="B28" s="335"/>
      <c r="C28" s="336"/>
      <c r="D28" s="768"/>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335"/>
    </row>
    <row r="29" spans="1:38" s="739" customFormat="1">
      <c r="A29" s="337"/>
      <c r="B29" s="335"/>
      <c r="C29" s="336"/>
      <c r="D29" s="768"/>
      <c r="E29" s="768"/>
      <c r="F29" s="768"/>
      <c r="G29" s="768"/>
      <c r="H29" s="768"/>
      <c r="I29" s="768"/>
      <c r="J29" s="768"/>
      <c r="K29" s="768"/>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8"/>
      <c r="AI29" s="768"/>
      <c r="AJ29" s="768"/>
      <c r="AK29" s="768"/>
      <c r="AL29" s="335"/>
    </row>
    <row r="30" spans="1:38" s="739" customFormat="1" ht="13.35" customHeight="1">
      <c r="A30" s="337"/>
      <c r="B30" s="335"/>
      <c r="C30" s="336"/>
      <c r="D30" s="968" t="s">
        <v>1439</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39" customFormat="1">
      <c r="A31" s="337"/>
      <c r="B31" s="335"/>
      <c r="C31" s="336"/>
      <c r="D31" s="768"/>
      <c r="E31" s="974" t="s">
        <v>1504</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335"/>
    </row>
    <row r="32" spans="1:38">
      <c r="A32" s="152"/>
      <c r="C32" s="5"/>
    </row>
    <row r="33" spans="1:38">
      <c r="A33" s="152"/>
      <c r="D33" s="966" t="s">
        <v>1424</v>
      </c>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row>
    <row r="34" spans="1:38">
      <c r="A34" s="152"/>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row>
    <row r="35" spans="1:38">
      <c r="A35" s="152"/>
      <c r="D35" s="259"/>
      <c r="E35" s="973" t="s">
        <v>1129</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1436</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7" customFormat="1" ht="13.35" customHeight="1">
      <c r="A40" s="152"/>
      <c r="B40"/>
      <c r="C40" s="5"/>
      <c r="D40" s="152"/>
      <c r="E40" s="152" t="s">
        <v>705</v>
      </c>
      <c r="F40" s="967" t="s">
        <v>1397</v>
      </c>
    </row>
    <row r="41" spans="1:38" s="967" customFormat="1" ht="13.35" customHeight="1">
      <c r="A41" s="152"/>
      <c r="B41" s="739"/>
      <c r="C41" s="5"/>
      <c r="D41" s="152"/>
      <c r="E41" s="152"/>
    </row>
    <row r="42" spans="1:38">
      <c r="A42" s="152"/>
      <c r="C42" s="5"/>
      <c r="D42" s="152"/>
      <c r="E42" s="152"/>
      <c r="F42" s="154" t="s">
        <v>740</v>
      </c>
      <c r="G42" s="152" t="s">
        <v>188</v>
      </c>
      <c r="H42" s="768"/>
      <c r="I42" s="768"/>
      <c r="J42" s="768"/>
      <c r="K42" s="768"/>
      <c r="L42" s="768"/>
      <c r="M42" s="768"/>
      <c r="N42" s="768"/>
      <c r="O42" s="768"/>
      <c r="P42" s="768"/>
      <c r="Q42" s="768"/>
      <c r="R42" s="768"/>
      <c r="S42" s="768"/>
      <c r="T42" s="768"/>
      <c r="U42" s="768"/>
      <c r="V42" s="768"/>
      <c r="W42" s="768"/>
      <c r="X42" s="768"/>
      <c r="Y42" s="768"/>
      <c r="Z42" s="768"/>
      <c r="AA42" s="768"/>
      <c r="AB42" s="768"/>
      <c r="AC42" s="768"/>
      <c r="AD42" s="768"/>
      <c r="AE42" s="768"/>
      <c r="AF42" s="768"/>
      <c r="AG42" s="768"/>
      <c r="AH42" s="768"/>
      <c r="AI42" s="768"/>
      <c r="AJ42" s="768"/>
      <c r="AK42" s="768"/>
    </row>
    <row r="43" spans="1:38" s="792" customFormat="1" ht="13.35" customHeight="1">
      <c r="A43" s="152"/>
      <c r="B43"/>
      <c r="C43" s="5"/>
      <c r="D43" s="152"/>
      <c r="E43" s="6" t="s">
        <v>371</v>
      </c>
      <c r="F43" s="978" t="s">
        <v>1526</v>
      </c>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row>
    <row r="44" spans="1:38" s="792" customFormat="1">
      <c r="A44" s="152"/>
      <c r="B44" s="739"/>
      <c r="C44" s="5"/>
      <c r="D44" s="152"/>
      <c r="E44" s="152"/>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row>
    <row r="45" spans="1:38" s="792" customFormat="1" ht="13.35" customHeight="1">
      <c r="A45" s="152"/>
      <c r="B45" s="739"/>
      <c r="C45" s="5"/>
      <c r="D45" s="152"/>
      <c r="E45" s="152"/>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row>
    <row r="46" spans="1:38">
      <c r="A46" s="152"/>
      <c r="C46" s="5"/>
      <c r="D46" s="152"/>
      <c r="E46" s="152"/>
      <c r="F46" s="792" t="s">
        <v>740</v>
      </c>
      <c r="G46" s="6" t="s">
        <v>701</v>
      </c>
      <c r="H46" s="797"/>
      <c r="I46" s="797"/>
      <c r="J46" s="797"/>
      <c r="K46" s="797"/>
      <c r="L46" s="797"/>
      <c r="M46" s="797"/>
      <c r="N46" s="797"/>
      <c r="O46" s="797"/>
      <c r="P46" s="797"/>
      <c r="Q46" s="797"/>
      <c r="R46" s="797"/>
      <c r="S46" s="797"/>
      <c r="T46" s="797"/>
      <c r="U46" s="797"/>
      <c r="V46" s="797"/>
      <c r="W46" s="797"/>
      <c r="X46" s="797"/>
      <c r="Y46" s="797"/>
      <c r="Z46" s="797"/>
      <c r="AA46" s="797"/>
      <c r="AB46" s="797"/>
      <c r="AC46" s="797"/>
      <c r="AD46" s="797"/>
      <c r="AE46" s="797"/>
      <c r="AF46" s="797"/>
      <c r="AG46" s="797"/>
      <c r="AH46" s="797"/>
      <c r="AI46" s="797"/>
      <c r="AJ46" s="797"/>
      <c r="AK46" s="797"/>
      <c r="AL46" s="797"/>
    </row>
    <row r="47" spans="1:38" s="739"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39" customFormat="1">
      <c r="A48" s="152"/>
      <c r="C48" s="5"/>
      <c r="D48" s="152"/>
      <c r="E48" s="6" t="s">
        <v>372</v>
      </c>
      <c r="F48" s="967" t="s">
        <v>1527</v>
      </c>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row>
    <row r="49" spans="1:38">
      <c r="A49" s="152"/>
      <c r="C49" s="5"/>
      <c r="D49" s="152"/>
      <c r="E49" s="152"/>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row>
    <row r="50" spans="1:38">
      <c r="A50" s="152"/>
      <c r="C50" s="5"/>
      <c r="D50" s="152"/>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1441</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740</v>
      </c>
      <c r="G54" s="969" t="s">
        <v>1440</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39" customFormat="1" ht="13.35" customHeight="1">
      <c r="A55" s="337"/>
      <c r="B55" s="335"/>
      <c r="C55" s="336"/>
      <c r="D55" s="336"/>
      <c r="E55" s="337"/>
      <c r="F55" s="341"/>
      <c r="G55" s="799" t="s">
        <v>1442</v>
      </c>
      <c r="H55" s="791"/>
      <c r="I55" s="791"/>
      <c r="J55" s="791"/>
      <c r="K55" s="791"/>
      <c r="L55" s="791"/>
      <c r="M55" s="791"/>
      <c r="N55" s="791"/>
      <c r="O55" s="791"/>
      <c r="P55" s="791"/>
      <c r="Q55" s="791"/>
      <c r="R55" s="791"/>
      <c r="S55" s="791"/>
      <c r="T55" s="791"/>
      <c r="U55" s="791"/>
      <c r="V55" s="791"/>
      <c r="W55" s="791"/>
      <c r="X55" s="791"/>
      <c r="Y55" s="791"/>
      <c r="Z55" s="791"/>
      <c r="AA55" s="791"/>
      <c r="AB55" s="791"/>
      <c r="AC55" s="791"/>
      <c r="AD55" s="791"/>
      <c r="AE55" s="791"/>
      <c r="AF55" s="791"/>
      <c r="AG55" s="791"/>
      <c r="AH55" s="791"/>
      <c r="AI55" s="791"/>
      <c r="AJ55" s="791"/>
      <c r="AK55" s="791"/>
      <c r="AL55" s="335"/>
    </row>
    <row r="56" spans="1:38" s="2" customFormat="1">
      <c r="A56" s="337"/>
      <c r="B56" s="335"/>
      <c r="C56" s="336"/>
      <c r="D56" s="336"/>
      <c r="E56" s="337"/>
      <c r="F56" s="341"/>
      <c r="G56" s="969" t="s">
        <v>624</v>
      </c>
      <c r="H56" s="969"/>
      <c r="I56" s="969"/>
      <c r="J56" s="764"/>
      <c r="K56" s="764"/>
      <c r="L56" s="764"/>
      <c r="M56" s="764"/>
      <c r="N56" s="764"/>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335"/>
    </row>
    <row r="57" spans="1:38" s="2" customFormat="1" ht="13.35" customHeight="1">
      <c r="A57" s="337"/>
      <c r="B57" s="336"/>
      <c r="C57" s="336"/>
      <c r="D57" s="336"/>
      <c r="E57" s="337"/>
      <c r="F57" s="341" t="s">
        <v>554</v>
      </c>
      <c r="G57" s="977" t="s">
        <v>1528</v>
      </c>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row>
    <row r="58" spans="1:38" s="2" customFormat="1">
      <c r="A58" s="337"/>
      <c r="B58" s="335"/>
      <c r="C58" s="336"/>
      <c r="D58" s="336"/>
      <c r="E58" s="337"/>
      <c r="F58" s="341"/>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row>
    <row r="59" spans="1:38">
      <c r="A59" s="339"/>
      <c r="B59" s="338"/>
      <c r="C59" s="340"/>
      <c r="D59" s="340"/>
      <c r="E59" s="339"/>
      <c r="F59" s="342"/>
      <c r="G59" s="800" t="s">
        <v>1593</v>
      </c>
      <c r="H59" s="798"/>
      <c r="I59" s="798"/>
      <c r="J59" s="798"/>
      <c r="K59" s="798"/>
      <c r="L59" s="798"/>
      <c r="M59" s="798"/>
      <c r="N59" s="798"/>
      <c r="O59" s="798"/>
      <c r="P59" s="798"/>
      <c r="Q59" s="798"/>
      <c r="R59" s="798"/>
      <c r="S59" s="798"/>
      <c r="T59" s="798"/>
      <c r="U59" s="798"/>
      <c r="V59" s="798"/>
      <c r="W59" s="798"/>
      <c r="X59" s="798"/>
      <c r="Y59" s="798"/>
      <c r="Z59" s="798"/>
      <c r="AA59" s="798"/>
      <c r="AB59" s="798"/>
      <c r="AC59" s="798"/>
      <c r="AD59" s="798"/>
      <c r="AE59" s="798"/>
      <c r="AF59" s="798"/>
      <c r="AG59" s="798"/>
      <c r="AH59" s="798"/>
      <c r="AI59" s="798"/>
      <c r="AJ59" s="798"/>
      <c r="AK59" s="798"/>
      <c r="AL59" s="338"/>
    </row>
    <row r="60" spans="1:38">
      <c r="A60" s="187"/>
      <c r="B60" s="2"/>
      <c r="C60" s="188"/>
      <c r="D60" s="188"/>
      <c r="E60" s="187"/>
      <c r="F60" s="188"/>
      <c r="G60" s="188"/>
      <c r="H60" s="699"/>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1398</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67" t="s">
        <v>1399</v>
      </c>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row>
    <row r="65" spans="1:37">
      <c r="A65" s="152"/>
      <c r="C65" s="5"/>
      <c r="D65" s="152"/>
      <c r="E65" s="152"/>
      <c r="F65" s="9"/>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152"/>
      <c r="C66" s="5"/>
      <c r="D66" s="152"/>
      <c r="E66" s="152"/>
      <c r="F66" s="9"/>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35" customHeight="1">
      <c r="A67" s="152"/>
      <c r="C67" s="5"/>
      <c r="D67" s="152"/>
      <c r="E67" s="152"/>
      <c r="F67" s="9" t="s">
        <v>554</v>
      </c>
      <c r="G67" s="967" t="s">
        <v>1400</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152"/>
      <c r="C68" s="5"/>
      <c r="D68" s="152"/>
      <c r="E68" s="152"/>
      <c r="F68" s="394"/>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152"/>
      <c r="C69" s="5"/>
      <c r="D69" s="152"/>
      <c r="E69" s="152" t="s">
        <v>371</v>
      </c>
      <c r="F69" s="152" t="s">
        <v>455</v>
      </c>
      <c r="G69" s="768"/>
      <c r="H69" s="768"/>
      <c r="I69" s="768"/>
      <c r="J69" s="768"/>
      <c r="K69" s="768"/>
      <c r="L69" s="768"/>
      <c r="M69" s="768"/>
      <c r="N69" s="768"/>
      <c r="O69" s="768"/>
      <c r="P69" s="768"/>
      <c r="Q69" s="768"/>
      <c r="R69" s="768"/>
      <c r="S69" s="768"/>
      <c r="T69" s="768"/>
      <c r="U69" s="768"/>
      <c r="V69" s="768"/>
      <c r="W69" s="768"/>
      <c r="X69" s="768"/>
      <c r="Y69" s="768"/>
      <c r="Z69" s="768"/>
      <c r="AA69" s="768"/>
      <c r="AB69" s="768"/>
      <c r="AC69" s="768"/>
      <c r="AD69" s="768"/>
      <c r="AE69" s="768"/>
      <c r="AF69" s="768"/>
      <c r="AG69" s="768"/>
      <c r="AH69" s="768"/>
      <c r="AI69" s="768"/>
      <c r="AJ69" s="768"/>
      <c r="AK69" s="768"/>
    </row>
    <row r="70" spans="1:37">
      <c r="A70" s="152"/>
      <c r="C70" s="5"/>
      <c r="D70" s="152"/>
      <c r="E70" s="152"/>
      <c r="F70" s="258" t="s">
        <v>740</v>
      </c>
      <c r="G70" s="967" t="s">
        <v>1401</v>
      </c>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row>
    <row r="71" spans="1:37">
      <c r="A71" s="152"/>
      <c r="C71" s="5"/>
      <c r="D71" s="152"/>
      <c r="E71" s="152"/>
      <c r="F71" s="258"/>
      <c r="G71" s="967"/>
      <c r="H71" s="967"/>
      <c r="I71" s="967"/>
      <c r="J71" s="967"/>
      <c r="K71" s="967"/>
      <c r="L71" s="967"/>
      <c r="M71" s="967"/>
      <c r="N71" s="967"/>
      <c r="O71" s="967"/>
      <c r="P71" s="967"/>
      <c r="Q71" s="967"/>
      <c r="R71" s="967"/>
      <c r="S71" s="967"/>
      <c r="T71" s="967"/>
      <c r="U71" s="967"/>
      <c r="V71" s="967"/>
      <c r="W71" s="967"/>
      <c r="X71" s="967"/>
      <c r="Y71" s="967"/>
      <c r="Z71" s="967"/>
      <c r="AA71" s="967"/>
      <c r="AB71" s="967"/>
      <c r="AC71" s="967"/>
      <c r="AD71" s="967"/>
      <c r="AE71" s="967"/>
      <c r="AF71" s="967"/>
      <c r="AG71" s="967"/>
      <c r="AH71" s="967"/>
      <c r="AI71" s="967"/>
      <c r="AJ71" s="967"/>
      <c r="AK71" s="967"/>
    </row>
    <row r="72" spans="1:37">
      <c r="A72" s="152"/>
      <c r="C72" s="5"/>
      <c r="D72" s="152"/>
      <c r="E72" s="152"/>
      <c r="F72" s="258" t="s">
        <v>554</v>
      </c>
      <c r="G72" s="967" t="s">
        <v>1402</v>
      </c>
      <c r="H72" s="967"/>
      <c r="I72" s="967"/>
      <c r="J72" s="967"/>
      <c r="K72" s="967"/>
      <c r="L72" s="967"/>
      <c r="M72" s="967"/>
      <c r="N72" s="967"/>
      <c r="O72" s="967"/>
      <c r="P72" s="967"/>
      <c r="Q72" s="967"/>
      <c r="R72" s="967"/>
      <c r="S72" s="967"/>
      <c r="T72" s="967"/>
      <c r="U72" s="967"/>
      <c r="V72" s="967"/>
      <c r="W72" s="967"/>
      <c r="X72" s="967"/>
      <c r="Y72" s="967"/>
      <c r="Z72" s="967"/>
      <c r="AA72" s="967"/>
      <c r="AB72" s="967"/>
      <c r="AC72" s="967"/>
      <c r="AD72" s="967"/>
      <c r="AE72" s="967"/>
      <c r="AF72" s="967"/>
      <c r="AG72" s="967"/>
      <c r="AH72" s="967"/>
      <c r="AI72" s="967"/>
      <c r="AJ72" s="967"/>
      <c r="AK72" s="967"/>
    </row>
    <row r="73" spans="1:37">
      <c r="A73" s="152"/>
      <c r="C73" s="5"/>
      <c r="D73" s="152"/>
      <c r="E73" s="152"/>
      <c r="F73" s="258"/>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953</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1157</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954</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7" t="s">
        <v>1403</v>
      </c>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152"/>
      <c r="C81" s="5"/>
      <c r="D81" s="152"/>
      <c r="E81" s="152"/>
      <c r="F81" s="152"/>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s="739" customFormat="1">
      <c r="A82" s="152"/>
      <c r="C82" s="5"/>
      <c r="D82" s="152"/>
      <c r="E82" s="152"/>
      <c r="F82" s="152"/>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7" t="s">
        <v>1404</v>
      </c>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152"/>
      <c r="C85" s="5"/>
      <c r="D85" s="152"/>
      <c r="E85" s="152"/>
      <c r="F85" s="152"/>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c r="AJ85" s="967"/>
      <c r="AK85" s="967"/>
    </row>
    <row r="86" spans="1:38">
      <c r="A86" s="152"/>
      <c r="C86" s="5"/>
      <c r="D86" s="152"/>
      <c r="E86" s="152"/>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152"/>
      <c r="C87" s="5"/>
      <c r="D87" s="152"/>
      <c r="E87" s="152" t="s">
        <v>277</v>
      </c>
      <c r="F87" t="s">
        <v>955</v>
      </c>
      <c r="G87" s="152"/>
      <c r="L87" s="152"/>
      <c r="M87" s="152"/>
      <c r="P87" s="152"/>
      <c r="Q87" s="152"/>
      <c r="R87" s="152"/>
      <c r="S87" s="152"/>
      <c r="T87" s="152"/>
      <c r="U87" s="152"/>
      <c r="V87" s="152"/>
      <c r="W87" s="152"/>
      <c r="X87" s="152"/>
      <c r="Y87" s="152"/>
      <c r="Z87" s="152"/>
      <c r="AA87" s="152"/>
      <c r="AB87" s="152"/>
    </row>
    <row r="88" spans="1:38">
      <c r="A88" s="152"/>
      <c r="C88" s="5"/>
      <c r="D88" s="152"/>
      <c r="E88" s="152"/>
      <c r="G88" s="975" t="s">
        <v>1405</v>
      </c>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row>
    <row r="89" spans="1:38" s="739" customFormat="1">
      <c r="A89" s="152"/>
      <c r="C89" s="5"/>
      <c r="D89" s="152"/>
      <c r="E89" s="152"/>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152"/>
      <c r="C90" s="5"/>
      <c r="D90" s="152"/>
      <c r="E90" s="152"/>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7" t="s">
        <v>1406</v>
      </c>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152"/>
      <c r="C93" s="5"/>
      <c r="D93" s="152"/>
      <c r="E93" s="152"/>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c r="AJ93" s="967"/>
      <c r="AK93" s="967"/>
    </row>
    <row r="94" spans="1:38">
      <c r="A94" s="152"/>
      <c r="C94" s="5"/>
      <c r="D94" s="152"/>
      <c r="E94" s="152" t="s">
        <v>999</v>
      </c>
      <c r="F94" s="337" t="s">
        <v>1000</v>
      </c>
      <c r="G94" s="337"/>
      <c r="L94" s="152"/>
      <c r="M94" s="152"/>
      <c r="P94" s="152"/>
      <c r="Q94" s="152"/>
      <c r="R94" s="152"/>
      <c r="S94" s="152"/>
      <c r="T94" s="152"/>
      <c r="U94" s="152"/>
      <c r="V94" s="152"/>
      <c r="W94" s="152"/>
      <c r="X94" s="152"/>
      <c r="Y94" s="152"/>
      <c r="Z94" s="152"/>
      <c r="AA94" s="152"/>
      <c r="AB94" s="152"/>
    </row>
    <row r="95" spans="1:38">
      <c r="A95" s="152"/>
      <c r="C95" s="5"/>
      <c r="D95" s="152"/>
      <c r="E95" s="152"/>
      <c r="G95" s="967" t="s">
        <v>1407</v>
      </c>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row>
    <row r="96" spans="1:38">
      <c r="A96" s="152"/>
      <c r="C96" s="188"/>
      <c r="D96" s="187"/>
      <c r="E96" s="187"/>
      <c r="F96" s="2"/>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c r="AJ96" s="967"/>
      <c r="AK96" s="967"/>
      <c r="AL96" s="2"/>
    </row>
    <row r="97" spans="1:38">
      <c r="A97" s="152"/>
      <c r="C97" s="188"/>
      <c r="D97" s="187"/>
      <c r="E97" s="187"/>
      <c r="F97" s="2"/>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c r="AD97" s="967"/>
      <c r="AE97" s="967"/>
      <c r="AF97" s="967"/>
      <c r="AG97" s="967"/>
      <c r="AH97" s="967"/>
      <c r="AI97" s="967"/>
      <c r="AJ97" s="967"/>
      <c r="AK97" s="967"/>
      <c r="AL97" s="2"/>
    </row>
    <row r="98" spans="1:38">
      <c r="A98" s="152"/>
      <c r="C98" s="2"/>
      <c r="D98" s="506"/>
      <c r="E98" s="976" t="s">
        <v>1408</v>
      </c>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2"/>
    </row>
    <row r="99" spans="1:38">
      <c r="A99" s="152"/>
      <c r="D99" s="15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1426</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1428</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1024</v>
      </c>
    </row>
    <row r="114" spans="1:38" s="9" customFormat="1" ht="12.75" customHeight="1">
      <c r="A114"/>
      <c r="B114"/>
      <c r="C114"/>
      <c r="D114"/>
      <c r="E114"/>
      <c r="F114" s="152" t="s">
        <v>1056</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1025</v>
      </c>
    </row>
    <row r="117" spans="1:38">
      <c r="F117" s="152" t="s">
        <v>1158</v>
      </c>
      <c r="G117" s="152"/>
    </row>
    <row r="118" spans="1:38">
      <c r="F118" s="156" t="s">
        <v>1427</v>
      </c>
      <c r="G118" s="156"/>
    </row>
    <row r="119" spans="1:38">
      <c r="G119" s="156"/>
    </row>
    <row r="120" spans="1:38">
      <c r="E120" s="152" t="s">
        <v>840</v>
      </c>
      <c r="F120" s="155" t="s">
        <v>409</v>
      </c>
    </row>
    <row r="121" spans="1:38">
      <c r="E121" s="152"/>
      <c r="F121" s="152" t="s">
        <v>1149</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1026</v>
      </c>
      <c r="F125" s="152"/>
    </row>
    <row r="126" spans="1:38"/>
    <row r="127" spans="1:38">
      <c r="D127" s="5" t="s">
        <v>364</v>
      </c>
      <c r="E127" s="5" t="s">
        <v>626</v>
      </c>
    </row>
    <row r="128" spans="1:38">
      <c r="E128" s="152" t="s">
        <v>1026</v>
      </c>
      <c r="F128" s="152"/>
    </row>
    <row r="129" spans="4:37"/>
    <row r="130" spans="4:37">
      <c r="D130" s="5" t="s">
        <v>623</v>
      </c>
      <c r="E130" s="5" t="s">
        <v>784</v>
      </c>
      <c r="G130" s="5"/>
      <c r="H130" s="5"/>
      <c r="I130" s="5"/>
      <c r="J130" s="5"/>
      <c r="K130" s="5"/>
      <c r="L130" s="5"/>
      <c r="M130" s="5"/>
      <c r="N130" s="5"/>
    </row>
    <row r="131" spans="4:37" s="739" customFormat="1">
      <c r="D131" s="5"/>
      <c r="E131" s="922" t="s">
        <v>1542</v>
      </c>
      <c r="G131" s="5"/>
      <c r="H131" s="5"/>
      <c r="I131" s="5"/>
      <c r="J131" s="5"/>
      <c r="K131" s="5"/>
      <c r="L131" s="5"/>
      <c r="M131" s="5"/>
      <c r="N131" s="5"/>
    </row>
    <row r="132" spans="4:37" ht="12.75" customHeight="1">
      <c r="E132" s="922" t="s">
        <v>1540</v>
      </c>
      <c r="F132" s="768"/>
      <c r="G132" s="768"/>
      <c r="H132" s="768"/>
      <c r="I132" s="768"/>
      <c r="J132" s="768"/>
      <c r="K132" s="768"/>
      <c r="L132" s="768"/>
      <c r="M132" s="768"/>
      <c r="N132" s="768"/>
      <c r="O132" s="768"/>
      <c r="P132" s="768"/>
      <c r="Q132" s="768"/>
      <c r="R132" s="768"/>
      <c r="S132" s="768"/>
      <c r="T132" s="768"/>
      <c r="U132" s="768"/>
      <c r="V132" s="768"/>
      <c r="W132" s="768"/>
      <c r="X132" s="768"/>
      <c r="Y132" s="768"/>
      <c r="Z132" s="768"/>
      <c r="AA132" s="768"/>
      <c r="AB132" s="768"/>
      <c r="AC132" s="768"/>
      <c r="AD132" s="768"/>
      <c r="AE132" s="768"/>
      <c r="AF132" s="768"/>
      <c r="AG132" s="768"/>
      <c r="AH132" s="768"/>
      <c r="AI132" s="768"/>
      <c r="AJ132" s="768"/>
      <c r="AK132" s="768"/>
    </row>
    <row r="133" spans="4:37" s="739" customFormat="1">
      <c r="E133" s="922" t="s">
        <v>1541</v>
      </c>
      <c r="F133" s="768"/>
      <c r="G133" s="768"/>
      <c r="H133" s="768"/>
      <c r="I133" s="768"/>
      <c r="J133" s="768"/>
      <c r="K133" s="768"/>
      <c r="L133" s="768"/>
      <c r="M133" s="768"/>
      <c r="N133" s="768"/>
      <c r="O133" s="768"/>
      <c r="P133" s="768"/>
      <c r="Q133" s="768"/>
      <c r="R133" s="768"/>
      <c r="S133" s="768"/>
      <c r="T133" s="768"/>
      <c r="U133" s="768"/>
      <c r="V133" s="768"/>
      <c r="W133" s="768"/>
      <c r="X133" s="768"/>
      <c r="Y133" s="768"/>
      <c r="Z133" s="768"/>
      <c r="AA133" s="768"/>
      <c r="AB133" s="768"/>
      <c r="AC133" s="768"/>
      <c r="AD133" s="768"/>
      <c r="AE133" s="768"/>
      <c r="AF133" s="768"/>
      <c r="AG133" s="768"/>
      <c r="AH133" s="768"/>
      <c r="AI133" s="768"/>
      <c r="AJ133" s="768"/>
      <c r="AK133" s="768"/>
    </row>
    <row r="134" spans="4:37">
      <c r="F134" s="152"/>
    </row>
    <row r="135" spans="4:37">
      <c r="D135" s="5" t="s">
        <v>559</v>
      </c>
      <c r="E135" s="5" t="s">
        <v>562</v>
      </c>
      <c r="F135" s="5"/>
    </row>
    <row r="136" spans="4:37">
      <c r="E136" s="921" t="s">
        <v>1469</v>
      </c>
      <c r="F136" s="152"/>
    </row>
    <row r="137" spans="4:37">
      <c r="F137" s="152"/>
    </row>
    <row r="138" spans="4:37">
      <c r="D138" s="5" t="s">
        <v>323</v>
      </c>
      <c r="E138" s="5" t="s">
        <v>1004</v>
      </c>
      <c r="F138" s="5"/>
      <c r="G138" s="5"/>
      <c r="H138" s="5"/>
    </row>
    <row r="139" spans="4:37">
      <c r="E139" t="s">
        <v>119</v>
      </c>
      <c r="F139" t="s">
        <v>57</v>
      </c>
    </row>
    <row r="140" spans="4:37">
      <c r="E140" t="s">
        <v>120</v>
      </c>
      <c r="F140" t="s">
        <v>511</v>
      </c>
    </row>
    <row r="141" spans="4:37"/>
    <row r="142" spans="4:37">
      <c r="D142" s="5" t="s">
        <v>463</v>
      </c>
      <c r="E142" s="5" t="s">
        <v>1028</v>
      </c>
    </row>
    <row r="143" spans="4:37">
      <c r="E143" s="337" t="s">
        <v>1029</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1030</v>
      </c>
      <c r="F150" s="152"/>
    </row>
    <row r="151" spans="3:7">
      <c r="D151" s="2"/>
      <c r="E151" s="2"/>
    </row>
    <row r="152" spans="3:7">
      <c r="D152" s="188" t="s">
        <v>623</v>
      </c>
      <c r="E152" s="188" t="s">
        <v>600</v>
      </c>
    </row>
    <row r="153" spans="3:7">
      <c r="D153" s="2"/>
      <c r="E153" s="152" t="s">
        <v>1031</v>
      </c>
    </row>
    <row r="154" spans="3:7">
      <c r="D154" s="2"/>
      <c r="E154" s="152" t="s">
        <v>1027</v>
      </c>
      <c r="G154" s="152"/>
    </row>
    <row r="155" spans="3:7">
      <c r="D155" s="2"/>
      <c r="E155" s="2"/>
    </row>
    <row r="156" spans="3:7">
      <c r="D156" s="188" t="s">
        <v>559</v>
      </c>
      <c r="E156" s="50" t="s">
        <v>578</v>
      </c>
    </row>
    <row r="157" spans="3:7">
      <c r="D157" s="2"/>
      <c r="E157" s="2" t="s">
        <v>119</v>
      </c>
      <c r="F157" s="152" t="s">
        <v>1032</v>
      </c>
    </row>
    <row r="158" spans="3:7">
      <c r="D158" s="2"/>
      <c r="E158" s="187" t="s">
        <v>120</v>
      </c>
      <c r="F158" s="152" t="s">
        <v>1033</v>
      </c>
    </row>
    <row r="159" spans="3:7">
      <c r="D159" s="2"/>
      <c r="E159" s="187" t="s">
        <v>126</v>
      </c>
      <c r="F159" t="s">
        <v>785</v>
      </c>
    </row>
    <row r="160" spans="3:7">
      <c r="D160" s="2"/>
      <c r="E160" s="2"/>
    </row>
    <row r="161" spans="3:20">
      <c r="D161" s="188" t="s">
        <v>323</v>
      </c>
      <c r="E161" s="188" t="s">
        <v>412</v>
      </c>
    </row>
    <row r="162" spans="3:20">
      <c r="D162" s="2"/>
      <c r="E162" s="152" t="s">
        <v>1034</v>
      </c>
      <c r="F162" s="152"/>
    </row>
    <row r="163" spans="3:20">
      <c r="D163" s="2"/>
      <c r="E163" s="2"/>
    </row>
    <row r="164" spans="3:20">
      <c r="D164" s="188" t="s">
        <v>463</v>
      </c>
      <c r="E164" s="188" t="s">
        <v>184</v>
      </c>
    </row>
    <row r="165" spans="3:20">
      <c r="D165" s="2"/>
      <c r="E165" s="152" t="s">
        <v>1036</v>
      </c>
    </row>
    <row r="166" spans="3:20">
      <c r="D166" s="2"/>
      <c r="E166" s="152" t="s">
        <v>1035</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956</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1037</v>
      </c>
    </row>
    <row r="178" spans="2:19">
      <c r="F178" s="192" t="s">
        <v>1377</v>
      </c>
      <c r="I178" s="192"/>
    </row>
    <row r="179" spans="2:19">
      <c r="I179" s="192"/>
    </row>
    <row r="180" spans="2:19">
      <c r="B180" s="152"/>
      <c r="C180" s="152"/>
      <c r="E180" t="s">
        <v>120</v>
      </c>
      <c r="F180" s="6" t="s">
        <v>957</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1150</v>
      </c>
    </row>
    <row r="184" spans="2:19">
      <c r="B184" s="152"/>
      <c r="C184" s="152"/>
      <c r="E184" s="152" t="s">
        <v>769</v>
      </c>
      <c r="F184" s="152"/>
      <c r="I184" s="152"/>
    </row>
    <row r="185" spans="2:19">
      <c r="B185" s="152"/>
      <c r="C185" s="152"/>
      <c r="E185" s="152" t="s">
        <v>1148</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1159</v>
      </c>
      <c r="G191" s="152"/>
      <c r="H191" s="152"/>
      <c r="I191" s="152"/>
    </row>
    <row r="192" spans="2:19">
      <c r="B192" s="152"/>
      <c r="C192" s="5"/>
      <c r="F192" s="152" t="s">
        <v>705</v>
      </c>
      <c r="G192" s="6" t="s">
        <v>1461</v>
      </c>
    </row>
    <row r="193" spans="2:37">
      <c r="B193" s="152"/>
      <c r="C193" s="152"/>
      <c r="F193" s="152" t="s">
        <v>371</v>
      </c>
      <c r="G193" s="158" t="s">
        <v>1462</v>
      </c>
      <c r="I193" s="152"/>
      <c r="J193" s="152"/>
      <c r="M193" s="152"/>
      <c r="N193" s="152"/>
      <c r="O193" s="152"/>
      <c r="P193" s="152"/>
      <c r="Q193" s="152"/>
      <c r="R193" s="152"/>
      <c r="S193" s="152"/>
    </row>
    <row r="194" spans="2:37">
      <c r="B194" s="152"/>
      <c r="C194" s="152"/>
      <c r="F194" s="152" t="s">
        <v>372</v>
      </c>
      <c r="G194" s="152" t="s">
        <v>1038</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1039</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1040</v>
      </c>
      <c r="M200" s="152"/>
      <c r="N200" s="152"/>
      <c r="O200" s="152"/>
      <c r="P200" s="152"/>
      <c r="Q200" s="152"/>
      <c r="R200" s="152"/>
      <c r="S200" s="152"/>
    </row>
    <row r="201" spans="2:37">
      <c r="B201" s="152"/>
      <c r="C201" s="152"/>
      <c r="D201" s="5"/>
      <c r="E201" s="152" t="s">
        <v>120</v>
      </c>
      <c r="F201" s="152" t="s">
        <v>1160</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1041</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1042</v>
      </c>
      <c r="M204" s="152"/>
      <c r="N204" s="152"/>
      <c r="O204" s="152"/>
      <c r="P204" s="152"/>
      <c r="Q204" s="152"/>
      <c r="R204" s="152"/>
      <c r="S204" s="152"/>
    </row>
    <row r="205" spans="2:37">
      <c r="B205" s="152"/>
      <c r="C205" s="152"/>
      <c r="D205" s="5"/>
      <c r="F205" t="s">
        <v>705</v>
      </c>
      <c r="G205" s="967" t="s">
        <v>1409</v>
      </c>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967"/>
      <c r="AD205" s="967"/>
      <c r="AE205" s="967"/>
      <c r="AF205" s="967"/>
      <c r="AG205" s="967"/>
      <c r="AH205" s="967"/>
      <c r="AI205" s="967"/>
      <c r="AJ205" s="967"/>
      <c r="AK205" s="967"/>
    </row>
    <row r="206" spans="2:37">
      <c r="B206" s="152"/>
      <c r="C206" s="152"/>
      <c r="D206" s="5"/>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967"/>
      <c r="AD206" s="967"/>
      <c r="AE206" s="967"/>
      <c r="AF206" s="967"/>
      <c r="AG206" s="967"/>
      <c r="AH206" s="967"/>
      <c r="AI206" s="967"/>
      <c r="AJ206" s="967"/>
      <c r="AK206" s="967"/>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1057</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1046</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1047</v>
      </c>
      <c r="I241" s="152"/>
      <c r="M241" s="152"/>
      <c r="N241" s="152"/>
      <c r="O241" s="152"/>
      <c r="P241" s="152"/>
      <c r="Q241" s="152"/>
      <c r="R241" s="152"/>
      <c r="S241" s="152"/>
    </row>
    <row r="242" spans="2:21">
      <c r="B242" s="152"/>
      <c r="C242" s="152"/>
      <c r="F242" s="152" t="s">
        <v>371</v>
      </c>
      <c r="G242" s="211" t="s">
        <v>1048</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1378</v>
      </c>
      <c r="G251" s="152"/>
      <c r="I251" s="192"/>
      <c r="J251" s="152"/>
      <c r="K251" s="152"/>
      <c r="L251" s="152"/>
      <c r="M251" s="152"/>
      <c r="N251" s="152"/>
      <c r="O251" s="152"/>
      <c r="P251" s="152"/>
      <c r="Q251" s="152"/>
      <c r="R251" s="152"/>
      <c r="S251" s="152"/>
      <c r="T251" s="152"/>
      <c r="U251" s="152"/>
    </row>
    <row r="252" spans="2:21">
      <c r="B252" s="5"/>
      <c r="C252" s="5"/>
      <c r="E252" s="152" t="s">
        <v>120</v>
      </c>
      <c r="F252" s="152" t="s">
        <v>1043</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1049</v>
      </c>
      <c r="I255" s="152"/>
      <c r="K255" s="152"/>
      <c r="L255" s="152"/>
      <c r="M255" s="152"/>
      <c r="N255" s="152"/>
      <c r="O255" s="152"/>
      <c r="P255" s="158"/>
      <c r="Q255" s="1"/>
      <c r="R255" s="1"/>
      <c r="S255" s="1"/>
      <c r="T255" s="1"/>
      <c r="U255" s="1"/>
    </row>
    <row r="256" spans="2:21">
      <c r="B256" s="5"/>
      <c r="C256" s="5"/>
      <c r="E256" s="152"/>
      <c r="F256" s="335"/>
      <c r="G256" s="337" t="s">
        <v>959</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1161</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1050</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1153</v>
      </c>
      <c r="J273" s="152"/>
      <c r="K273" s="152"/>
      <c r="L273" s="152"/>
      <c r="M273" s="152"/>
      <c r="N273" s="152"/>
      <c r="O273" s="152"/>
      <c r="P273" s="152"/>
      <c r="Q273" s="152"/>
      <c r="R273" s="152"/>
      <c r="S273" s="152"/>
      <c r="T273" s="152"/>
      <c r="U273" s="152"/>
    </row>
    <row r="274" spans="2:23">
      <c r="B274" s="5"/>
      <c r="D274" s="152"/>
      <c r="E274" s="152" t="s">
        <v>1044</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1051</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1052</v>
      </c>
      <c r="F283" s="192"/>
      <c r="G283" s="152"/>
      <c r="H283" s="192"/>
      <c r="I283" s="192"/>
      <c r="J283" s="152"/>
      <c r="K283" s="152"/>
      <c r="L283" s="152"/>
      <c r="M283" s="152"/>
      <c r="P283" s="152"/>
      <c r="Q283" s="152"/>
      <c r="R283" s="152"/>
      <c r="S283" s="152"/>
    </row>
    <row r="284" spans="2:23">
      <c r="B284" s="5"/>
      <c r="D284" s="5"/>
      <c r="E284" s="759" t="s">
        <v>958</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1379</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1045</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1069</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1070</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1071</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1053</v>
      </c>
      <c r="F304" s="152"/>
      <c r="K304" s="152"/>
      <c r="L304" s="152"/>
      <c r="M304" s="152"/>
      <c r="N304" s="152"/>
      <c r="O304" s="152"/>
      <c r="P304" s="152"/>
      <c r="Q304" s="152"/>
      <c r="R304" s="152"/>
      <c r="S304" s="152"/>
      <c r="T304" s="152"/>
      <c r="U304" s="152"/>
      <c r="V304" s="152"/>
      <c r="W304" s="152"/>
    </row>
    <row r="305" spans="2:23">
      <c r="B305" s="5"/>
      <c r="D305" s="5"/>
      <c r="E305" s="152" t="s">
        <v>1051</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1054</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1055</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1380</v>
      </c>
      <c r="I326" s="192"/>
      <c r="J326" s="152"/>
      <c r="K326" s="152"/>
      <c r="L326" s="152"/>
      <c r="M326" s="152"/>
      <c r="N326" s="152"/>
      <c r="O326" s="152"/>
      <c r="P326" s="152"/>
      <c r="Q326" s="152"/>
      <c r="R326" s="152"/>
      <c r="S326" s="152"/>
    </row>
    <row r="327" spans="1:38">
      <c r="F327" s="192" t="s">
        <v>1381</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67" t="s">
        <v>1384</v>
      </c>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J336" s="967"/>
      <c r="AK336" s="967"/>
    </row>
    <row r="337" spans="2:37">
      <c r="B337" s="5"/>
      <c r="E337" s="152"/>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J337" s="967"/>
      <c r="AK337" s="967"/>
    </row>
    <row r="338" spans="2:37">
      <c r="B338" s="5"/>
      <c r="E338" s="152"/>
      <c r="F338" s="967"/>
      <c r="G338" s="967"/>
      <c r="H338" s="967"/>
      <c r="I338" s="967"/>
      <c r="J338" s="967"/>
      <c r="K338" s="967"/>
      <c r="L338" s="967"/>
      <c r="M338" s="967"/>
      <c r="N338" s="967"/>
      <c r="O338" s="967"/>
      <c r="P338" s="967"/>
      <c r="Q338" s="967"/>
      <c r="R338" s="967"/>
      <c r="S338" s="967"/>
      <c r="T338" s="967"/>
      <c r="U338" s="967"/>
      <c r="V338" s="967"/>
      <c r="W338" s="967"/>
      <c r="X338" s="967"/>
      <c r="Y338" s="967"/>
      <c r="Z338" s="967"/>
      <c r="AA338" s="967"/>
      <c r="AB338" s="967"/>
      <c r="AC338" s="967"/>
      <c r="AD338" s="967"/>
      <c r="AE338" s="967"/>
      <c r="AF338" s="967"/>
      <c r="AG338" s="967"/>
      <c r="AH338" s="967"/>
      <c r="AI338" s="967"/>
      <c r="AJ338" s="967"/>
      <c r="AK338" s="967"/>
    </row>
    <row r="339" spans="2:37">
      <c r="B339" s="5"/>
      <c r="F339" s="152"/>
      <c r="H339" s="152"/>
      <c r="I339" s="152"/>
      <c r="J339" s="152"/>
      <c r="K339" s="152"/>
      <c r="L339" s="152"/>
      <c r="M339" s="152"/>
      <c r="N339" s="152"/>
      <c r="O339" s="152"/>
      <c r="P339" s="152"/>
      <c r="Q339" s="152"/>
      <c r="R339" s="152"/>
      <c r="S339" s="152"/>
    </row>
    <row r="340" spans="2:37" s="739" customFormat="1">
      <c r="B340" s="5"/>
      <c r="C340" s="188" t="s">
        <v>465</v>
      </c>
      <c r="G340" s="203" t="s">
        <v>1493</v>
      </c>
      <c r="I340" s="188"/>
      <c r="J340" s="152"/>
      <c r="K340" s="152"/>
      <c r="L340" s="152"/>
      <c r="M340" s="152"/>
      <c r="N340" s="152"/>
      <c r="O340" s="152"/>
      <c r="P340" s="152"/>
      <c r="Q340" s="152"/>
      <c r="R340" s="152"/>
      <c r="S340" s="152"/>
    </row>
    <row r="341" spans="2:37" s="739" customFormat="1" ht="13.35" customHeight="1">
      <c r="B341" s="5"/>
      <c r="E341" s="969" t="s">
        <v>1500</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39"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39"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39"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39"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39" customFormat="1">
      <c r="B346" s="5"/>
      <c r="E346" s="6" t="s">
        <v>119</v>
      </c>
      <c r="F346" s="967" t="s">
        <v>1502</v>
      </c>
      <c r="G346" s="967"/>
      <c r="H346" s="967"/>
      <c r="I346" s="967"/>
      <c r="J346" s="967"/>
      <c r="K346" s="967"/>
      <c r="L346" s="967"/>
      <c r="M346" s="967"/>
      <c r="N346" s="967"/>
      <c r="O346" s="967"/>
      <c r="P346" s="967"/>
      <c r="Q346" s="967"/>
      <c r="R346" s="967"/>
      <c r="S346" s="967"/>
      <c r="T346" s="967"/>
      <c r="U346" s="967"/>
      <c r="V346" s="967"/>
      <c r="W346" s="967"/>
      <c r="X346" s="967"/>
      <c r="Y346" s="967"/>
      <c r="Z346" s="967"/>
      <c r="AA346" s="967"/>
      <c r="AB346" s="967"/>
      <c r="AC346" s="967"/>
      <c r="AD346" s="967"/>
      <c r="AE346" s="967"/>
      <c r="AF346" s="967"/>
      <c r="AG346" s="967"/>
      <c r="AH346" s="967"/>
      <c r="AI346" s="967"/>
      <c r="AJ346" s="967"/>
      <c r="AK346" s="967"/>
    </row>
    <row r="347" spans="2:37" s="739" customFormat="1">
      <c r="B347" s="5"/>
      <c r="E347" s="6"/>
      <c r="F347" s="967"/>
      <c r="G347" s="967"/>
      <c r="H347" s="967"/>
      <c r="I347" s="967"/>
      <c r="J347" s="967"/>
      <c r="K347" s="967"/>
      <c r="L347" s="967"/>
      <c r="M347" s="967"/>
      <c r="N347" s="967"/>
      <c r="O347" s="967"/>
      <c r="P347" s="967"/>
      <c r="Q347" s="967"/>
      <c r="R347" s="967"/>
      <c r="S347" s="967"/>
      <c r="T347" s="967"/>
      <c r="U347" s="967"/>
      <c r="V347" s="967"/>
      <c r="W347" s="967"/>
      <c r="X347" s="967"/>
      <c r="Y347" s="967"/>
      <c r="Z347" s="967"/>
      <c r="AA347" s="967"/>
      <c r="AB347" s="967"/>
      <c r="AC347" s="967"/>
      <c r="AD347" s="967"/>
      <c r="AE347" s="967"/>
      <c r="AF347" s="967"/>
      <c r="AG347" s="967"/>
      <c r="AH347" s="967"/>
      <c r="AI347" s="967"/>
      <c r="AJ347" s="967"/>
      <c r="AK347" s="967"/>
    </row>
    <row r="348" spans="2:37" s="739" customFormat="1">
      <c r="B348" s="5"/>
      <c r="E348" s="6"/>
      <c r="F348" s="967"/>
      <c r="G348" s="967"/>
      <c r="H348" s="967"/>
      <c r="I348" s="967"/>
      <c r="J348" s="967"/>
      <c r="K348" s="967"/>
      <c r="L348" s="967"/>
      <c r="M348" s="967"/>
      <c r="N348" s="967"/>
      <c r="O348" s="967"/>
      <c r="P348" s="967"/>
      <c r="Q348" s="967"/>
      <c r="R348" s="967"/>
      <c r="S348" s="967"/>
      <c r="T348" s="967"/>
      <c r="U348" s="967"/>
      <c r="V348" s="967"/>
      <c r="W348" s="967"/>
      <c r="X348" s="967"/>
      <c r="Y348" s="967"/>
      <c r="Z348" s="967"/>
      <c r="AA348" s="967"/>
      <c r="AB348" s="967"/>
      <c r="AC348" s="967"/>
      <c r="AD348" s="967"/>
      <c r="AE348" s="967"/>
      <c r="AF348" s="967"/>
      <c r="AG348" s="967"/>
      <c r="AH348" s="967"/>
      <c r="AI348" s="967"/>
      <c r="AJ348" s="967"/>
      <c r="AK348" s="967"/>
    </row>
    <row r="349" spans="2:37" s="739" customFormat="1">
      <c r="B349" s="5"/>
      <c r="E349" s="6"/>
      <c r="F349" s="967"/>
      <c r="G349" s="967"/>
      <c r="H349" s="967"/>
      <c r="I349" s="967"/>
      <c r="J349" s="967"/>
      <c r="K349" s="967"/>
      <c r="L349" s="967"/>
      <c r="M349" s="967"/>
      <c r="N349" s="967"/>
      <c r="O349" s="967"/>
      <c r="P349" s="967"/>
      <c r="Q349" s="967"/>
      <c r="R349" s="967"/>
      <c r="S349" s="967"/>
      <c r="T349" s="967"/>
      <c r="U349" s="967"/>
      <c r="V349" s="967"/>
      <c r="W349" s="967"/>
      <c r="X349" s="967"/>
      <c r="Y349" s="967"/>
      <c r="Z349" s="967"/>
      <c r="AA349" s="967"/>
      <c r="AB349" s="967"/>
      <c r="AC349" s="967"/>
      <c r="AD349" s="967"/>
      <c r="AE349" s="967"/>
      <c r="AF349" s="967"/>
      <c r="AG349" s="967"/>
      <c r="AH349" s="967"/>
      <c r="AI349" s="967"/>
      <c r="AJ349" s="967"/>
      <c r="AK349" s="967"/>
    </row>
    <row r="350" spans="2:37" s="739" customFormat="1">
      <c r="B350" s="5"/>
      <c r="E350" s="6" t="s">
        <v>120</v>
      </c>
      <c r="F350" s="967" t="s">
        <v>1501</v>
      </c>
      <c r="G350" s="967"/>
      <c r="H350" s="967"/>
      <c r="I350" s="967"/>
      <c r="J350" s="967"/>
      <c r="K350" s="967"/>
      <c r="L350" s="967"/>
      <c r="M350" s="967"/>
      <c r="N350" s="967"/>
      <c r="O350" s="967"/>
      <c r="P350" s="967"/>
      <c r="Q350" s="967"/>
      <c r="R350" s="967"/>
      <c r="S350" s="967"/>
      <c r="T350" s="967"/>
      <c r="U350" s="967"/>
      <c r="V350" s="967"/>
      <c r="W350" s="967"/>
      <c r="X350" s="967"/>
      <c r="Y350" s="967"/>
      <c r="Z350" s="967"/>
      <c r="AA350" s="967"/>
      <c r="AB350" s="967"/>
      <c r="AC350" s="967"/>
      <c r="AD350" s="967"/>
      <c r="AE350" s="967"/>
      <c r="AF350" s="967"/>
      <c r="AG350" s="967"/>
      <c r="AH350" s="967"/>
      <c r="AI350" s="967"/>
      <c r="AJ350" s="967"/>
      <c r="AK350" s="967"/>
    </row>
    <row r="351" spans="2:37" s="739" customFormat="1">
      <c r="B351" s="5"/>
      <c r="F351" s="967"/>
      <c r="G351" s="967"/>
      <c r="H351" s="967"/>
      <c r="I351" s="967"/>
      <c r="J351" s="967"/>
      <c r="K351" s="967"/>
      <c r="L351" s="967"/>
      <c r="M351" s="967"/>
      <c r="N351" s="967"/>
      <c r="O351" s="967"/>
      <c r="P351" s="967"/>
      <c r="Q351" s="967"/>
      <c r="R351" s="967"/>
      <c r="S351" s="967"/>
      <c r="T351" s="967"/>
      <c r="U351" s="967"/>
      <c r="V351" s="967"/>
      <c r="W351" s="967"/>
      <c r="X351" s="967"/>
      <c r="Y351" s="967"/>
      <c r="Z351" s="967"/>
      <c r="AA351" s="967"/>
      <c r="AB351" s="967"/>
      <c r="AC351" s="967"/>
      <c r="AD351" s="967"/>
      <c r="AE351" s="967"/>
      <c r="AF351" s="967"/>
      <c r="AG351" s="967"/>
      <c r="AH351" s="967"/>
      <c r="AI351" s="967"/>
      <c r="AJ351" s="967"/>
      <c r="AK351" s="967"/>
    </row>
    <row r="352" spans="2:37" s="739" customFormat="1">
      <c r="B352" s="5"/>
      <c r="F352" s="967"/>
      <c r="G352" s="967"/>
      <c r="H352" s="967"/>
      <c r="I352" s="967"/>
      <c r="J352" s="967"/>
      <c r="K352" s="967"/>
      <c r="L352" s="967"/>
      <c r="M352" s="967"/>
      <c r="N352" s="967"/>
      <c r="O352" s="967"/>
      <c r="P352" s="967"/>
      <c r="Q352" s="967"/>
      <c r="R352" s="967"/>
      <c r="S352" s="967"/>
      <c r="T352" s="967"/>
      <c r="U352" s="967"/>
      <c r="V352" s="967"/>
      <c r="W352" s="967"/>
      <c r="X352" s="967"/>
      <c r="Y352" s="967"/>
      <c r="Z352" s="967"/>
      <c r="AA352" s="967"/>
      <c r="AB352" s="967"/>
      <c r="AC352" s="967"/>
      <c r="AD352" s="967"/>
      <c r="AE352" s="967"/>
      <c r="AF352" s="967"/>
      <c r="AG352" s="967"/>
      <c r="AH352" s="967"/>
      <c r="AI352" s="967"/>
      <c r="AJ352" s="967"/>
      <c r="AK352" s="967"/>
    </row>
    <row r="353" spans="1:38" s="739"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39" customFormat="1">
      <c r="A355" s="1"/>
      <c r="B355" s="202"/>
      <c r="D355" s="893"/>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39" customFormat="1" ht="13.35" customHeight="1">
      <c r="B356" s="5"/>
      <c r="C356" s="17" t="s">
        <v>1477</v>
      </c>
      <c r="D356" s="8"/>
      <c r="E356" s="8"/>
      <c r="F356" s="8"/>
      <c r="G356" s="8"/>
      <c r="H356" s="8"/>
      <c r="I356" s="764"/>
      <c r="J356" s="764"/>
      <c r="K356" s="764"/>
      <c r="L356" s="764"/>
      <c r="M356" s="764"/>
      <c r="N356" s="764"/>
      <c r="O356" s="764"/>
      <c r="P356" s="764"/>
      <c r="Q356" s="764"/>
      <c r="R356" s="764"/>
      <c r="S356" s="764"/>
      <c r="T356" s="764"/>
      <c r="U356" s="764"/>
      <c r="V356" s="764"/>
      <c r="W356" s="764"/>
      <c r="X356" s="764"/>
      <c r="Y356" s="764"/>
      <c r="Z356" s="764"/>
      <c r="AA356" s="764"/>
      <c r="AB356" s="764"/>
      <c r="AC356" s="764"/>
      <c r="AD356" s="764"/>
      <c r="AE356" s="764"/>
      <c r="AF356" s="764"/>
      <c r="AG356" s="764"/>
      <c r="AH356" s="764"/>
      <c r="AI356" s="764"/>
      <c r="AJ356" s="764"/>
      <c r="AK356" s="764"/>
    </row>
    <row r="357" spans="1:38" s="739" customFormat="1" ht="13.35" customHeight="1">
      <c r="B357" s="5"/>
      <c r="C357" s="5"/>
      <c r="E357" s="886"/>
      <c r="F357" s="886"/>
      <c r="G357" s="886"/>
      <c r="H357" s="886"/>
      <c r="I357" s="886"/>
      <c r="J357" s="886"/>
      <c r="K357" s="886"/>
      <c r="L357" s="886"/>
      <c r="M357" s="886"/>
      <c r="N357" s="886"/>
      <c r="O357" s="886"/>
      <c r="P357" s="886"/>
      <c r="Q357" s="886"/>
      <c r="R357" s="886"/>
      <c r="S357" s="886"/>
      <c r="T357" s="886"/>
      <c r="U357" s="886"/>
      <c r="V357" s="886"/>
      <c r="W357" s="886"/>
      <c r="X357" s="886"/>
      <c r="Y357" s="886"/>
      <c r="Z357" s="886"/>
      <c r="AA357" s="886"/>
      <c r="AB357" s="886"/>
      <c r="AC357" s="886"/>
      <c r="AD357" s="886"/>
      <c r="AE357" s="886"/>
      <c r="AF357" s="886"/>
      <c r="AG357" s="886"/>
      <c r="AH357" s="886"/>
      <c r="AI357" s="886"/>
      <c r="AJ357" s="886"/>
      <c r="AK357" s="886"/>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961</v>
      </c>
      <c r="G361" s="152"/>
      <c r="K361" s="152"/>
      <c r="L361" s="152"/>
      <c r="M361" s="152"/>
      <c r="N361" s="152"/>
      <c r="O361" s="152"/>
      <c r="P361" s="152"/>
      <c r="Q361" s="152"/>
      <c r="R361" s="152"/>
      <c r="S361" s="152"/>
    </row>
    <row r="362" spans="1:38">
      <c r="B362" s="5"/>
      <c r="E362" t="s">
        <v>120</v>
      </c>
      <c r="F362" s="152" t="s">
        <v>960</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39" customFormat="1">
      <c r="B365" s="5"/>
      <c r="E365" s="970" t="s">
        <v>1491</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39"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1543</v>
      </c>
    </row>
    <row r="368" spans="1:38" s="972" customFormat="1">
      <c r="A368" s="699"/>
      <c r="B368" s="188"/>
      <c r="C368" s="188"/>
      <c r="D368" s="699"/>
    </row>
    <row r="369" spans="1:38" s="739" customFormat="1">
      <c r="A369" s="699"/>
      <c r="B369" s="188"/>
      <c r="C369" s="699"/>
      <c r="D369" s="699"/>
      <c r="E369" s="187"/>
      <c r="F369" s="894"/>
      <c r="G369" s="894"/>
      <c r="H369" s="894"/>
      <c r="I369" s="894"/>
      <c r="J369" s="894"/>
      <c r="K369" s="894"/>
      <c r="L369" s="894"/>
      <c r="M369" s="894"/>
      <c r="N369" s="894"/>
      <c r="O369" s="894"/>
      <c r="P369" s="894"/>
      <c r="Q369" s="894"/>
      <c r="R369" s="894"/>
      <c r="S369" s="894"/>
      <c r="T369" s="894"/>
      <c r="U369" s="894"/>
      <c r="V369" s="894"/>
      <c r="W369" s="894"/>
      <c r="X369" s="894"/>
      <c r="Y369" s="894"/>
      <c r="Z369" s="894"/>
      <c r="AA369" s="894"/>
      <c r="AB369" s="894"/>
      <c r="AC369" s="894"/>
      <c r="AD369" s="894"/>
      <c r="AE369" s="894"/>
      <c r="AF369" s="894"/>
      <c r="AG369" s="894"/>
      <c r="AH369" s="894"/>
      <c r="AI369" s="894"/>
      <c r="AJ369" s="894"/>
      <c r="AK369" s="894"/>
      <c r="AL369" s="699"/>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1382</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39" customFormat="1">
      <c r="A378" s="699"/>
      <c r="B378" s="188"/>
      <c r="C378" s="699"/>
      <c r="D378" s="699"/>
      <c r="E378" s="187"/>
      <c r="F378" s="187"/>
      <c r="G378" s="187"/>
      <c r="H378" s="699"/>
      <c r="I378" s="257"/>
      <c r="J378" s="187"/>
      <c r="K378" s="187"/>
      <c r="L378" s="187"/>
      <c r="M378" s="187"/>
      <c r="N378" s="187"/>
      <c r="O378" s="187"/>
      <c r="P378" s="187"/>
      <c r="Q378" s="187"/>
      <c r="R378" s="187"/>
      <c r="S378" s="187"/>
      <c r="T378" s="699"/>
      <c r="U378" s="699"/>
      <c r="V378" s="699"/>
      <c r="W378" s="699"/>
      <c r="X378" s="699"/>
      <c r="Y378" s="699"/>
      <c r="Z378" s="699"/>
      <c r="AA378" s="699"/>
      <c r="AB378" s="699"/>
      <c r="AC378" s="699"/>
      <c r="AD378" s="699"/>
      <c r="AE378" s="699"/>
      <c r="AF378" s="699"/>
      <c r="AG378" s="699"/>
      <c r="AH378" s="699"/>
      <c r="AI378" s="699"/>
      <c r="AJ378" s="699"/>
      <c r="AK378" s="699"/>
      <c r="AL378" s="699"/>
    </row>
    <row r="379" spans="1:38" s="699" customFormat="1">
      <c r="A379" s="739"/>
      <c r="B379" s="5"/>
      <c r="C379" s="739"/>
      <c r="D379" s="5" t="s">
        <v>559</v>
      </c>
      <c r="E379" s="5" t="s">
        <v>1544</v>
      </c>
      <c r="F379" s="739"/>
      <c r="G379" s="739"/>
      <c r="H379" s="739"/>
      <c r="I379" s="739"/>
      <c r="J379" s="6"/>
      <c r="K379" s="6"/>
      <c r="L379" s="6"/>
      <c r="M379" s="6"/>
      <c r="N379" s="6"/>
      <c r="O379" s="6"/>
      <c r="P379" s="6"/>
      <c r="Q379" s="6"/>
      <c r="R379" s="6"/>
      <c r="S379" s="6"/>
      <c r="T379" s="739"/>
      <c r="U379" s="739"/>
      <c r="V379" s="739"/>
      <c r="W379" s="739"/>
      <c r="X379" s="739"/>
      <c r="Y379" s="739"/>
      <c r="Z379" s="739"/>
      <c r="AA379" s="739"/>
      <c r="AB379" s="739"/>
      <c r="AC379" s="739"/>
      <c r="AD379" s="739"/>
      <c r="AE379" s="739"/>
      <c r="AF379" s="739"/>
      <c r="AG379" s="739"/>
      <c r="AH379" s="739"/>
      <c r="AI379" s="739"/>
      <c r="AJ379" s="739"/>
      <c r="AK379" s="739"/>
      <c r="AL379" s="739"/>
    </row>
    <row r="380" spans="1:38" s="699" customFormat="1">
      <c r="A380" s="739"/>
      <c r="B380" s="5"/>
      <c r="C380" s="739"/>
      <c r="D380" s="5"/>
      <c r="E380" s="6" t="s">
        <v>807</v>
      </c>
      <c r="F380" s="6"/>
      <c r="G380" s="6"/>
      <c r="H380" s="739"/>
      <c r="I380" s="739"/>
      <c r="J380" s="6"/>
      <c r="K380" s="6"/>
      <c r="L380" s="6"/>
      <c r="M380" s="6"/>
      <c r="N380" s="6"/>
      <c r="O380" s="6"/>
      <c r="P380" s="6"/>
      <c r="Q380" s="6"/>
      <c r="R380" s="6"/>
      <c r="S380" s="6"/>
      <c r="T380" s="739"/>
      <c r="U380" s="739"/>
      <c r="V380" s="739"/>
      <c r="W380" s="739"/>
      <c r="X380" s="739"/>
      <c r="Y380" s="739"/>
      <c r="Z380" s="739"/>
      <c r="AA380" s="739"/>
      <c r="AB380" s="739"/>
      <c r="AC380" s="739"/>
      <c r="AD380" s="739"/>
      <c r="AE380" s="739"/>
      <c r="AF380" s="739"/>
      <c r="AG380" s="739"/>
      <c r="AH380" s="739"/>
      <c r="AI380" s="739"/>
      <c r="AJ380" s="739"/>
      <c r="AK380" s="739"/>
      <c r="AL380" s="739"/>
    </row>
    <row r="381" spans="1:38" s="699" customFormat="1">
      <c r="A381" s="739"/>
      <c r="B381" s="5"/>
      <c r="C381" s="739"/>
      <c r="D381" s="5"/>
      <c r="E381" s="6" t="s">
        <v>1385</v>
      </c>
      <c r="F381" s="6"/>
      <c r="G381" s="6"/>
      <c r="H381" s="739"/>
      <c r="I381" s="739"/>
      <c r="J381" s="6"/>
      <c r="K381" s="6"/>
      <c r="L381" s="6"/>
      <c r="M381" s="6"/>
      <c r="N381" s="6"/>
      <c r="O381" s="6"/>
      <c r="P381" s="6"/>
      <c r="Q381" s="6"/>
      <c r="R381" s="6"/>
      <c r="S381" s="6"/>
      <c r="T381" s="739"/>
      <c r="U381" s="739"/>
      <c r="V381" s="739"/>
      <c r="W381" s="739"/>
      <c r="X381" s="739"/>
      <c r="Y381" s="739"/>
      <c r="Z381" s="739"/>
      <c r="AA381" s="739"/>
      <c r="AB381" s="739"/>
      <c r="AC381" s="739"/>
      <c r="AD381" s="739"/>
      <c r="AE381" s="739"/>
      <c r="AF381" s="739"/>
      <c r="AG381" s="739"/>
      <c r="AH381" s="739"/>
      <c r="AI381" s="739"/>
      <c r="AJ381" s="739"/>
      <c r="AK381" s="739"/>
      <c r="AL381" s="739"/>
    </row>
    <row r="382" spans="1:38" s="699" customFormat="1">
      <c r="A382" s="739"/>
      <c r="B382" s="5"/>
      <c r="C382" s="739"/>
      <c r="D382" s="5"/>
      <c r="E382" s="6"/>
      <c r="F382" s="6"/>
      <c r="G382" s="6"/>
      <c r="H382" s="739"/>
      <c r="I382" s="739"/>
      <c r="J382" s="6"/>
      <c r="K382" s="6"/>
      <c r="L382" s="6"/>
      <c r="M382" s="6"/>
      <c r="N382" s="6"/>
      <c r="O382" s="6"/>
      <c r="P382" s="6"/>
      <c r="Q382" s="6"/>
      <c r="R382" s="6"/>
      <c r="S382" s="6"/>
      <c r="T382" s="739"/>
      <c r="U382" s="739"/>
      <c r="V382" s="739"/>
      <c r="W382" s="739"/>
      <c r="X382" s="739"/>
      <c r="Y382" s="739"/>
      <c r="Z382" s="739"/>
      <c r="AA382" s="739"/>
      <c r="AB382" s="739"/>
      <c r="AC382" s="739"/>
      <c r="AD382" s="739"/>
      <c r="AE382" s="739"/>
      <c r="AF382" s="739"/>
      <c r="AG382" s="739"/>
      <c r="AH382" s="739"/>
      <c r="AI382" s="739"/>
      <c r="AJ382" s="739"/>
      <c r="AK382" s="739"/>
      <c r="AL382" s="739"/>
    </row>
    <row r="383" spans="1:38" s="256" customFormat="1">
      <c r="A383" s="739"/>
      <c r="B383" s="5"/>
      <c r="C383" s="739"/>
      <c r="D383" s="5" t="s">
        <v>323</v>
      </c>
      <c r="E383" s="5" t="s">
        <v>300</v>
      </c>
      <c r="F383" s="739"/>
      <c r="G383" s="739"/>
      <c r="H383" s="739"/>
      <c r="I383" s="739"/>
      <c r="J383" s="6"/>
      <c r="K383" s="6"/>
      <c r="L383" s="6"/>
      <c r="M383" s="6"/>
      <c r="N383" s="6"/>
      <c r="O383" s="6"/>
      <c r="P383" s="6"/>
      <c r="Q383" s="6"/>
      <c r="R383" s="6"/>
      <c r="S383" s="6"/>
      <c r="T383" s="739"/>
      <c r="U383" s="739"/>
      <c r="V383" s="739"/>
      <c r="W383" s="739"/>
      <c r="X383" s="739"/>
      <c r="Y383" s="739"/>
      <c r="Z383" s="739"/>
      <c r="AA383" s="739"/>
      <c r="AB383" s="739"/>
      <c r="AC383" s="739"/>
      <c r="AD383" s="739"/>
      <c r="AE383" s="739"/>
      <c r="AF383" s="739"/>
      <c r="AG383" s="739"/>
      <c r="AH383" s="739"/>
      <c r="AI383" s="739"/>
      <c r="AJ383" s="739"/>
      <c r="AK383" s="739"/>
      <c r="AL383" s="739"/>
    </row>
    <row r="384" spans="1:38" s="256" customFormat="1">
      <c r="A384" s="699"/>
      <c r="B384" s="188"/>
      <c r="C384" s="699"/>
      <c r="D384" s="699"/>
      <c r="E384" s="700" t="s">
        <v>119</v>
      </c>
      <c r="F384" s="700" t="s">
        <v>1545</v>
      </c>
      <c r="G384" s="700"/>
      <c r="H384" s="699"/>
      <c r="I384" s="700"/>
      <c r="J384" s="700"/>
      <c r="K384" s="700"/>
      <c r="L384" s="700"/>
      <c r="M384" s="700"/>
      <c r="N384" s="700"/>
      <c r="O384" s="700"/>
      <c r="P384" s="700"/>
      <c r="Q384" s="700"/>
      <c r="R384" s="700"/>
      <c r="S384" s="700"/>
      <c r="T384" s="699"/>
      <c r="U384" s="699"/>
      <c r="V384" s="699"/>
      <c r="W384" s="699"/>
      <c r="X384" s="699"/>
      <c r="Y384" s="699"/>
      <c r="Z384" s="699"/>
      <c r="AA384" s="699"/>
      <c r="AB384" s="699"/>
      <c r="AC384" s="699"/>
      <c r="AD384" s="699"/>
      <c r="AE384" s="699"/>
      <c r="AF384" s="699"/>
      <c r="AG384" s="699"/>
      <c r="AH384" s="699"/>
      <c r="AI384" s="699"/>
      <c r="AJ384" s="699"/>
      <c r="AK384" s="699"/>
      <c r="AL384" s="699"/>
    </row>
    <row r="385" spans="1:38" s="256" customFormat="1">
      <c r="A385" s="699"/>
      <c r="B385" s="188"/>
      <c r="C385" s="699"/>
      <c r="D385" s="699"/>
      <c r="E385" s="700"/>
      <c r="F385" s="257" t="s">
        <v>1382</v>
      </c>
      <c r="G385" s="6"/>
      <c r="H385" s="739"/>
      <c r="I385" s="6"/>
      <c r="J385" s="6"/>
      <c r="K385" s="700"/>
      <c r="L385" s="700"/>
      <c r="M385" s="700"/>
      <c r="N385" s="700"/>
      <c r="O385" s="700"/>
      <c r="P385" s="700"/>
      <c r="Q385" s="700"/>
      <c r="R385" s="700"/>
      <c r="S385" s="700"/>
      <c r="T385" s="699"/>
      <c r="U385" s="699"/>
      <c r="V385" s="699"/>
      <c r="W385" s="699"/>
      <c r="X385" s="699"/>
      <c r="Y385" s="699"/>
      <c r="Z385" s="699"/>
      <c r="AA385" s="699"/>
      <c r="AB385" s="699"/>
      <c r="AC385" s="699"/>
      <c r="AD385" s="699"/>
      <c r="AE385" s="699"/>
      <c r="AF385" s="699"/>
      <c r="AG385" s="699"/>
      <c r="AH385" s="699"/>
      <c r="AI385" s="699"/>
      <c r="AJ385" s="699"/>
      <c r="AK385" s="699"/>
      <c r="AL385" s="699"/>
    </row>
    <row r="386" spans="1:38" s="739" customFormat="1">
      <c r="A386" s="699"/>
      <c r="B386" s="188"/>
      <c r="C386" s="699"/>
      <c r="D386" s="699"/>
      <c r="E386" s="700" t="s">
        <v>120</v>
      </c>
      <c r="F386" s="968" t="s">
        <v>1558</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699"/>
    </row>
    <row r="387" spans="1:38" s="739" customFormat="1">
      <c r="A387" s="699"/>
      <c r="B387" s="188"/>
      <c r="C387" s="699"/>
      <c r="D387" s="699"/>
      <c r="E387" s="700"/>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699"/>
    </row>
    <row r="388" spans="1:38" s="739" customFormat="1">
      <c r="A388" s="699"/>
      <c r="B388" s="188"/>
      <c r="C388" s="699"/>
      <c r="D388" s="699"/>
      <c r="E388" s="700"/>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699"/>
    </row>
    <row r="389" spans="1:38" s="739" customFormat="1">
      <c r="A389" s="699"/>
      <c r="B389" s="188"/>
      <c r="C389" s="699"/>
      <c r="D389" s="699"/>
      <c r="E389" s="187"/>
      <c r="F389" s="762"/>
      <c r="G389" s="762"/>
      <c r="H389" s="762"/>
      <c r="I389" s="762"/>
      <c r="J389" s="762"/>
      <c r="K389" s="762"/>
      <c r="L389" s="762"/>
      <c r="M389" s="762"/>
      <c r="N389" s="762"/>
      <c r="O389" s="762"/>
      <c r="P389" s="762"/>
      <c r="Q389" s="762"/>
      <c r="R389" s="762"/>
      <c r="S389" s="762"/>
      <c r="T389" s="762"/>
      <c r="U389" s="762"/>
      <c r="V389" s="762"/>
      <c r="W389" s="762"/>
      <c r="X389" s="762"/>
      <c r="Y389" s="762"/>
      <c r="Z389" s="762"/>
      <c r="AA389" s="762"/>
      <c r="AB389" s="762"/>
      <c r="AC389" s="762"/>
      <c r="AD389" s="762"/>
      <c r="AE389" s="762"/>
      <c r="AF389" s="762"/>
      <c r="AG389" s="762"/>
      <c r="AH389" s="762"/>
      <c r="AI389" s="762"/>
      <c r="AJ389" s="762"/>
      <c r="AK389" s="762"/>
      <c r="AL389" s="765"/>
    </row>
    <row r="390" spans="1:38" s="739" customFormat="1">
      <c r="A390" s="699"/>
      <c r="B390" s="188"/>
      <c r="C390" s="188"/>
      <c r="D390" s="5" t="s">
        <v>463</v>
      </c>
      <c r="E390" s="5" t="s">
        <v>1582</v>
      </c>
      <c r="F390" s="700"/>
      <c r="G390" s="188"/>
      <c r="H390" s="699"/>
      <c r="I390" s="257"/>
      <c r="J390" s="700"/>
      <c r="K390" s="700"/>
      <c r="L390" s="700"/>
      <c r="M390" s="700"/>
      <c r="N390" s="700"/>
      <c r="O390" s="700"/>
      <c r="P390" s="700"/>
      <c r="Q390" s="700"/>
      <c r="R390" s="700"/>
      <c r="S390" s="700"/>
      <c r="T390" s="699"/>
      <c r="U390" s="699"/>
      <c r="V390" s="699"/>
      <c r="W390" s="699"/>
      <c r="X390" s="699"/>
      <c r="Y390" s="699"/>
      <c r="Z390" s="699"/>
      <c r="AA390" s="699"/>
      <c r="AB390" s="699"/>
      <c r="AC390" s="699"/>
      <c r="AD390" s="699"/>
      <c r="AE390" s="699"/>
      <c r="AF390" s="699"/>
      <c r="AG390" s="699"/>
      <c r="AH390" s="699"/>
      <c r="AI390" s="699"/>
      <c r="AJ390" s="699"/>
      <c r="AK390" s="699"/>
      <c r="AL390" s="699"/>
    </row>
    <row r="391" spans="1:38" s="739" customFormat="1" ht="13.35" customHeight="1">
      <c r="A391" s="699"/>
      <c r="B391" s="188"/>
      <c r="C391" s="699"/>
      <c r="D391" s="5"/>
      <c r="E391" s="6" t="s">
        <v>1581</v>
      </c>
      <c r="F391" s="894"/>
      <c r="G391" s="894"/>
      <c r="H391" s="894"/>
      <c r="I391" s="894"/>
      <c r="J391" s="894"/>
      <c r="K391" s="894"/>
      <c r="L391" s="894"/>
      <c r="M391" s="894"/>
      <c r="N391" s="894"/>
      <c r="O391" s="894"/>
      <c r="P391" s="894"/>
      <c r="Q391" s="894"/>
      <c r="R391" s="894"/>
      <c r="S391" s="894"/>
      <c r="T391" s="894"/>
      <c r="U391" s="894"/>
      <c r="V391" s="894"/>
      <c r="W391" s="894"/>
      <c r="X391" s="894"/>
      <c r="Y391" s="894"/>
      <c r="Z391" s="894"/>
      <c r="AA391" s="894"/>
      <c r="AB391" s="894"/>
      <c r="AC391" s="894"/>
      <c r="AD391" s="894"/>
      <c r="AE391" s="894"/>
      <c r="AF391" s="894"/>
      <c r="AG391" s="894"/>
      <c r="AH391" s="894"/>
      <c r="AI391" s="894"/>
      <c r="AJ391" s="894"/>
      <c r="AK391" s="894"/>
      <c r="AL391" s="699"/>
    </row>
    <row r="392" spans="1:38">
      <c r="B392" s="5"/>
      <c r="E392" t="s">
        <v>1385</v>
      </c>
      <c r="F392" s="764"/>
      <c r="G392" s="764"/>
      <c r="H392" s="764"/>
      <c r="I392" s="764"/>
      <c r="J392" s="764"/>
      <c r="K392" s="764"/>
      <c r="L392" s="764"/>
      <c r="M392" s="764"/>
      <c r="N392" s="764"/>
      <c r="O392" s="764"/>
      <c r="P392" s="764"/>
      <c r="Q392" s="764"/>
      <c r="R392" s="764"/>
      <c r="S392" s="764"/>
      <c r="T392" s="764"/>
      <c r="U392" s="764"/>
      <c r="V392" s="764"/>
      <c r="W392" s="764"/>
      <c r="X392" s="764"/>
      <c r="Y392" s="764"/>
      <c r="Z392" s="764"/>
      <c r="AA392" s="764"/>
      <c r="AB392" s="764"/>
      <c r="AC392" s="764"/>
      <c r="AD392" s="764"/>
      <c r="AE392" s="764"/>
      <c r="AF392" s="764"/>
      <c r="AG392" s="764"/>
      <c r="AH392" s="764"/>
      <c r="AI392" s="764"/>
      <c r="AJ392" s="764"/>
      <c r="AK392" s="764"/>
      <c r="AL392" s="764"/>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14" sqref="B14"/>
    </sheetView>
  </sheetViews>
  <sheetFormatPr defaultColWidth="0" defaultRowHeight="14.25" zeroHeight="1"/>
  <cols>
    <col min="1" max="3" width="15.7109375" style="487" customWidth="1"/>
    <col min="4" max="4" width="3.7109375" style="487" customWidth="1"/>
    <col min="5" max="6" width="15.7109375" style="487" customWidth="1"/>
    <col min="7" max="7" width="3.7109375" style="487" customWidth="1"/>
    <col min="8" max="9" width="15.7109375" style="487" customWidth="1"/>
    <col min="10" max="16" width="15.7109375" style="487" hidden="1" customWidth="1"/>
    <col min="17" max="16383" width="9.140625" style="487" hidden="1"/>
    <col min="16384" max="16384" width="0.28515625" style="487" customWidth="1"/>
  </cols>
  <sheetData>
    <row r="1" spans="1:11">
      <c r="A1" s="1717" t="s">
        <v>1006</v>
      </c>
      <c r="B1" s="1717"/>
      <c r="C1" s="1717"/>
      <c r="D1" s="1717"/>
      <c r="E1" s="1717"/>
      <c r="F1" s="1717"/>
      <c r="G1" s="1717"/>
      <c r="H1" s="1717"/>
      <c r="I1" s="1717"/>
      <c r="J1" s="335"/>
      <c r="K1" s="335"/>
    </row>
    <row r="2" spans="1:11">
      <c r="A2" s="677"/>
      <c r="B2" s="677"/>
      <c r="C2" s="677"/>
      <c r="D2" s="677"/>
      <c r="E2" s="677"/>
      <c r="F2" s="677"/>
      <c r="G2" s="677"/>
      <c r="H2" s="677"/>
      <c r="I2" s="677"/>
    </row>
    <row r="3" spans="1:11" ht="99.75">
      <c r="A3" s="678" t="s">
        <v>1007</v>
      </c>
      <c r="B3" s="678" t="s">
        <v>1008</v>
      </c>
      <c r="C3" s="489" t="s">
        <v>1009</v>
      </c>
      <c r="D3" s="398"/>
      <c r="E3" s="489" t="s">
        <v>1010</v>
      </c>
      <c r="F3" s="678" t="s">
        <v>1011</v>
      </c>
      <c r="G3" s="679"/>
      <c r="H3" s="678" t="s">
        <v>1012</v>
      </c>
      <c r="I3" s="678" t="s">
        <v>1013</v>
      </c>
      <c r="J3" s="335"/>
      <c r="K3" s="488"/>
    </row>
    <row r="4" spans="1:11">
      <c r="A4" s="680" t="str">
        <f>Application!B709</f>
        <v>1 Bedroom</v>
      </c>
      <c r="B4" s="689">
        <f>Application!G709</f>
        <v>1</v>
      </c>
      <c r="C4" s="680">
        <f>Application!K709</f>
        <v>599</v>
      </c>
      <c r="D4" s="681"/>
      <c r="E4" s="491"/>
      <c r="F4" s="682">
        <f>E4*B4</f>
        <v>0</v>
      </c>
      <c r="G4" s="683"/>
      <c r="H4" s="680" t="str">
        <f>IF(E4=0," ",(E4-C4))</f>
        <v xml:space="preserve"> </v>
      </c>
      <c r="I4" s="682" t="str">
        <f>IF(E4=0," ",(H4*B4))</f>
        <v xml:space="preserve"> </v>
      </c>
      <c r="J4" s="335"/>
      <c r="K4" s="488"/>
    </row>
    <row r="5" spans="1:11">
      <c r="A5" s="680" t="str">
        <f>Application!B710</f>
        <v>2 Bedrooms</v>
      </c>
      <c r="B5" s="689">
        <f>Application!G710</f>
        <v>11</v>
      </c>
      <c r="C5" s="680">
        <f>Application!K710</f>
        <v>395</v>
      </c>
      <c r="D5" s="681"/>
      <c r="E5" s="491"/>
      <c r="F5" s="682">
        <f t="shared" ref="F5:F28" si="0">E5*B5</f>
        <v>0</v>
      </c>
      <c r="G5" s="683"/>
      <c r="H5" s="680" t="str">
        <f t="shared" ref="H5:H28" si="1">IF(E5=0," ",(E5-C5))</f>
        <v xml:space="preserve"> </v>
      </c>
      <c r="I5" s="682" t="str">
        <f t="shared" ref="I5:I28" si="2">IF(E5=0," ",(H5*B5))</f>
        <v xml:space="preserve"> </v>
      </c>
      <c r="J5" s="335"/>
      <c r="K5" s="488"/>
    </row>
    <row r="6" spans="1:11">
      <c r="A6" s="680" t="str">
        <f>Application!B711</f>
        <v>3 Bedrooms</v>
      </c>
      <c r="B6" s="689">
        <f>Application!G711</f>
        <v>4</v>
      </c>
      <c r="C6" s="680">
        <f>Application!K711</f>
        <v>449</v>
      </c>
      <c r="D6" s="681"/>
      <c r="E6" s="491"/>
      <c r="F6" s="682">
        <f t="shared" si="0"/>
        <v>0</v>
      </c>
      <c r="G6" s="683"/>
      <c r="H6" s="680" t="str">
        <f t="shared" si="1"/>
        <v xml:space="preserve"> </v>
      </c>
      <c r="I6" s="682" t="str">
        <f t="shared" si="2"/>
        <v xml:space="preserve"> </v>
      </c>
      <c r="J6" s="335"/>
      <c r="K6" s="488"/>
    </row>
    <row r="7" spans="1:11">
      <c r="A7" s="680" t="str">
        <f>Application!B712</f>
        <v>2 Bedrooms</v>
      </c>
      <c r="B7" s="689">
        <f>Application!G712</f>
        <v>20</v>
      </c>
      <c r="C7" s="680">
        <f>Application!K712</f>
        <v>710</v>
      </c>
      <c r="D7" s="681"/>
      <c r="E7" s="491"/>
      <c r="F7" s="682">
        <f t="shared" si="0"/>
        <v>0</v>
      </c>
      <c r="G7" s="683"/>
      <c r="H7" s="680" t="str">
        <f t="shared" si="1"/>
        <v xml:space="preserve"> </v>
      </c>
      <c r="I7" s="682" t="str">
        <f t="shared" si="2"/>
        <v xml:space="preserve"> </v>
      </c>
      <c r="J7" s="335"/>
      <c r="K7" s="488"/>
    </row>
    <row r="8" spans="1:11">
      <c r="A8" s="680" t="str">
        <f>Application!B713</f>
        <v>3 Bedrooms</v>
      </c>
      <c r="B8" s="689">
        <f>Application!G713</f>
        <v>8</v>
      </c>
      <c r="C8" s="680">
        <f>Application!K713</f>
        <v>812</v>
      </c>
      <c r="D8" s="681"/>
      <c r="E8" s="491"/>
      <c r="F8" s="682">
        <f t="shared" si="0"/>
        <v>0</v>
      </c>
      <c r="G8" s="683"/>
      <c r="H8" s="680" t="str">
        <f t="shared" si="1"/>
        <v xml:space="preserve"> </v>
      </c>
      <c r="I8" s="682" t="str">
        <f t="shared" si="2"/>
        <v xml:space="preserve"> </v>
      </c>
      <c r="J8" s="335"/>
      <c r="K8" s="488"/>
    </row>
    <row r="9" spans="1:11">
      <c r="A9" s="680" t="str">
        <f>Application!B714</f>
        <v>2 Bedrooms</v>
      </c>
      <c r="B9" s="689">
        <f>Application!G714</f>
        <v>21</v>
      </c>
      <c r="C9" s="680">
        <f>Application!K714</f>
        <v>867</v>
      </c>
      <c r="D9" s="681"/>
      <c r="E9" s="491"/>
      <c r="F9" s="682">
        <f t="shared" si="0"/>
        <v>0</v>
      </c>
      <c r="G9" s="683"/>
      <c r="H9" s="680" t="str">
        <f t="shared" si="1"/>
        <v xml:space="preserve"> </v>
      </c>
      <c r="I9" s="682" t="str">
        <f t="shared" si="2"/>
        <v xml:space="preserve"> </v>
      </c>
      <c r="J9" s="335"/>
      <c r="K9" s="488"/>
    </row>
    <row r="10" spans="1:11">
      <c r="A10" s="680" t="str">
        <f>Application!B715</f>
        <v>3 Bedrooms</v>
      </c>
      <c r="B10" s="689">
        <f>Application!G715</f>
        <v>8</v>
      </c>
      <c r="C10" s="680">
        <f>Application!K715</f>
        <v>994</v>
      </c>
      <c r="D10" s="681"/>
      <c r="E10" s="491"/>
      <c r="F10" s="682">
        <f t="shared" si="0"/>
        <v>0</v>
      </c>
      <c r="G10" s="683"/>
      <c r="H10" s="680" t="str">
        <f t="shared" si="1"/>
        <v xml:space="preserve"> </v>
      </c>
      <c r="I10" s="682" t="str">
        <f t="shared" si="2"/>
        <v xml:space="preserve"> </v>
      </c>
      <c r="J10" s="335"/>
      <c r="K10" s="488"/>
    </row>
    <row r="11" spans="1:11">
      <c r="A11" s="680">
        <f>Application!B716</f>
        <v>0</v>
      </c>
      <c r="B11" s="689">
        <f>Application!G716</f>
        <v>0</v>
      </c>
      <c r="C11" s="680">
        <f>Application!K716</f>
        <v>0</v>
      </c>
      <c r="D11" s="681"/>
      <c r="E11" s="491"/>
      <c r="F11" s="682">
        <f t="shared" si="0"/>
        <v>0</v>
      </c>
      <c r="G11" s="683"/>
      <c r="H11" s="680" t="str">
        <f t="shared" si="1"/>
        <v xml:space="preserve"> </v>
      </c>
      <c r="I11" s="682" t="str">
        <f t="shared" si="2"/>
        <v xml:space="preserve"> </v>
      </c>
      <c r="J11" s="335"/>
      <c r="K11" s="488"/>
    </row>
    <row r="12" spans="1:11">
      <c r="A12" s="680">
        <f>Application!B717</f>
        <v>0</v>
      </c>
      <c r="B12" s="689">
        <f>Application!G717</f>
        <v>0</v>
      </c>
      <c r="C12" s="680">
        <f>Application!K717</f>
        <v>0</v>
      </c>
      <c r="D12" s="681"/>
      <c r="E12" s="491"/>
      <c r="F12" s="682">
        <f t="shared" si="0"/>
        <v>0</v>
      </c>
      <c r="G12" s="683"/>
      <c r="H12" s="680" t="str">
        <f t="shared" si="1"/>
        <v xml:space="preserve"> </v>
      </c>
      <c r="I12" s="682" t="str">
        <f t="shared" si="2"/>
        <v xml:space="preserve"> </v>
      </c>
      <c r="J12" s="335"/>
      <c r="K12" s="488"/>
    </row>
    <row r="13" spans="1:11">
      <c r="A13" s="680">
        <f>Application!B718</f>
        <v>0</v>
      </c>
      <c r="B13" s="689">
        <f>Application!G718</f>
        <v>0</v>
      </c>
      <c r="C13" s="680">
        <f>Application!K718</f>
        <v>0</v>
      </c>
      <c r="D13" s="681"/>
      <c r="E13" s="491"/>
      <c r="F13" s="682">
        <f t="shared" si="0"/>
        <v>0</v>
      </c>
      <c r="G13" s="683"/>
      <c r="H13" s="680" t="str">
        <f t="shared" si="1"/>
        <v xml:space="preserve"> </v>
      </c>
      <c r="I13" s="682" t="str">
        <f t="shared" si="2"/>
        <v xml:space="preserve"> </v>
      </c>
      <c r="J13" s="335"/>
      <c r="K13" s="488"/>
    </row>
    <row r="14" spans="1:11">
      <c r="A14" s="680">
        <f>Application!B719</f>
        <v>0</v>
      </c>
      <c r="B14" s="689">
        <f>Application!G719</f>
        <v>0</v>
      </c>
      <c r="C14" s="680">
        <f>Application!K719</f>
        <v>0</v>
      </c>
      <c r="D14" s="681"/>
      <c r="E14" s="491"/>
      <c r="F14" s="682">
        <f t="shared" si="0"/>
        <v>0</v>
      </c>
      <c r="G14" s="683"/>
      <c r="H14" s="680" t="str">
        <f t="shared" si="1"/>
        <v xml:space="preserve"> </v>
      </c>
      <c r="I14" s="682" t="str">
        <f t="shared" si="2"/>
        <v xml:space="preserve"> </v>
      </c>
      <c r="J14" s="335"/>
      <c r="K14" s="488"/>
    </row>
    <row r="15" spans="1:11">
      <c r="A15" s="680">
        <f>Application!B720</f>
        <v>0</v>
      </c>
      <c r="B15" s="689">
        <f>Application!G720</f>
        <v>0</v>
      </c>
      <c r="C15" s="680">
        <f>Application!K720</f>
        <v>0</v>
      </c>
      <c r="D15" s="681"/>
      <c r="E15" s="491"/>
      <c r="F15" s="682">
        <f t="shared" si="0"/>
        <v>0</v>
      </c>
      <c r="G15" s="683"/>
      <c r="H15" s="680" t="str">
        <f t="shared" si="1"/>
        <v xml:space="preserve"> </v>
      </c>
      <c r="I15" s="682" t="str">
        <f t="shared" si="2"/>
        <v xml:space="preserve"> </v>
      </c>
      <c r="J15" s="335"/>
      <c r="K15" s="488"/>
    </row>
    <row r="16" spans="1:11">
      <c r="A16" s="680">
        <f>Application!B721</f>
        <v>0</v>
      </c>
      <c r="B16" s="689">
        <f>Application!G721</f>
        <v>0</v>
      </c>
      <c r="C16" s="680">
        <f>Application!K721</f>
        <v>0</v>
      </c>
      <c r="D16" s="681"/>
      <c r="E16" s="491"/>
      <c r="F16" s="682">
        <f t="shared" si="0"/>
        <v>0</v>
      </c>
      <c r="G16" s="683"/>
      <c r="H16" s="680" t="str">
        <f t="shared" si="1"/>
        <v xml:space="preserve"> </v>
      </c>
      <c r="I16" s="682" t="str">
        <f t="shared" si="2"/>
        <v xml:space="preserve"> </v>
      </c>
      <c r="J16" s="335"/>
      <c r="K16" s="488"/>
    </row>
    <row r="17" spans="1:11">
      <c r="A17" s="680">
        <f>Application!B722</f>
        <v>0</v>
      </c>
      <c r="B17" s="689">
        <f>Application!G722</f>
        <v>0</v>
      </c>
      <c r="C17" s="680">
        <f>Application!K722</f>
        <v>0</v>
      </c>
      <c r="D17" s="681"/>
      <c r="E17" s="491"/>
      <c r="F17" s="682">
        <f t="shared" si="0"/>
        <v>0</v>
      </c>
      <c r="G17" s="683"/>
      <c r="H17" s="680" t="str">
        <f t="shared" si="1"/>
        <v xml:space="preserve"> </v>
      </c>
      <c r="I17" s="682" t="str">
        <f t="shared" si="2"/>
        <v xml:space="preserve"> </v>
      </c>
      <c r="J17" s="335"/>
      <c r="K17" s="488"/>
    </row>
    <row r="18" spans="1:11">
      <c r="A18" s="680">
        <f>Application!B723</f>
        <v>0</v>
      </c>
      <c r="B18" s="689">
        <f>Application!G723</f>
        <v>0</v>
      </c>
      <c r="C18" s="680">
        <f>Application!K723</f>
        <v>0</v>
      </c>
      <c r="D18" s="681"/>
      <c r="E18" s="491"/>
      <c r="F18" s="682">
        <f t="shared" si="0"/>
        <v>0</v>
      </c>
      <c r="G18" s="683"/>
      <c r="H18" s="680" t="str">
        <f t="shared" si="1"/>
        <v xml:space="preserve"> </v>
      </c>
      <c r="I18" s="682" t="str">
        <f t="shared" si="2"/>
        <v xml:space="preserve"> </v>
      </c>
      <c r="J18" s="335"/>
      <c r="K18" s="488"/>
    </row>
    <row r="19" spans="1:11">
      <c r="A19" s="680">
        <f>Application!B724</f>
        <v>0</v>
      </c>
      <c r="B19" s="689">
        <f>Application!G724</f>
        <v>0</v>
      </c>
      <c r="C19" s="680">
        <f>Application!K724</f>
        <v>0</v>
      </c>
      <c r="D19" s="681"/>
      <c r="E19" s="491"/>
      <c r="F19" s="682">
        <f t="shared" si="0"/>
        <v>0</v>
      </c>
      <c r="G19" s="683"/>
      <c r="H19" s="680" t="str">
        <f t="shared" si="1"/>
        <v xml:space="preserve"> </v>
      </c>
      <c r="I19" s="682" t="str">
        <f t="shared" si="2"/>
        <v xml:space="preserve"> </v>
      </c>
      <c r="J19" s="335"/>
      <c r="K19" s="488"/>
    </row>
    <row r="20" spans="1:11">
      <c r="A20" s="680">
        <f>Application!B725</f>
        <v>0</v>
      </c>
      <c r="B20" s="689">
        <f>Application!G725</f>
        <v>0</v>
      </c>
      <c r="C20" s="680">
        <f>Application!K725</f>
        <v>0</v>
      </c>
      <c r="D20" s="681"/>
      <c r="E20" s="491"/>
      <c r="F20" s="682">
        <f t="shared" si="0"/>
        <v>0</v>
      </c>
      <c r="G20" s="683"/>
      <c r="H20" s="680" t="str">
        <f t="shared" si="1"/>
        <v xml:space="preserve"> </v>
      </c>
      <c r="I20" s="682" t="str">
        <f t="shared" si="2"/>
        <v xml:space="preserve"> </v>
      </c>
      <c r="J20" s="335"/>
      <c r="K20" s="488"/>
    </row>
    <row r="21" spans="1:11">
      <c r="A21" s="680">
        <f>Application!B726</f>
        <v>0</v>
      </c>
      <c r="B21" s="689">
        <f>Application!G726</f>
        <v>0</v>
      </c>
      <c r="C21" s="680">
        <f>Application!K726</f>
        <v>0</v>
      </c>
      <c r="D21" s="681"/>
      <c r="E21" s="491"/>
      <c r="F21" s="682">
        <f t="shared" si="0"/>
        <v>0</v>
      </c>
      <c r="G21" s="683"/>
      <c r="H21" s="680" t="str">
        <f t="shared" si="1"/>
        <v xml:space="preserve"> </v>
      </c>
      <c r="I21" s="682" t="str">
        <f t="shared" si="2"/>
        <v xml:space="preserve"> </v>
      </c>
      <c r="J21" s="335"/>
      <c r="K21" s="488"/>
    </row>
    <row r="22" spans="1:11">
      <c r="A22" s="680">
        <f>Application!B727</f>
        <v>0</v>
      </c>
      <c r="B22" s="689">
        <f>Application!G727</f>
        <v>0</v>
      </c>
      <c r="C22" s="680">
        <f>Application!K727</f>
        <v>0</v>
      </c>
      <c r="D22" s="681"/>
      <c r="E22" s="491"/>
      <c r="F22" s="682">
        <f t="shared" si="0"/>
        <v>0</v>
      </c>
      <c r="G22" s="683"/>
      <c r="H22" s="680" t="str">
        <f t="shared" si="1"/>
        <v xml:space="preserve"> </v>
      </c>
      <c r="I22" s="682" t="str">
        <f t="shared" si="2"/>
        <v xml:space="preserve"> </v>
      </c>
      <c r="J22" s="335"/>
      <c r="K22" s="488"/>
    </row>
    <row r="23" spans="1:11">
      <c r="A23" s="680">
        <f>Application!B728</f>
        <v>0</v>
      </c>
      <c r="B23" s="689">
        <f>Application!G728</f>
        <v>0</v>
      </c>
      <c r="C23" s="680">
        <f>Application!K728</f>
        <v>0</v>
      </c>
      <c r="D23" s="681"/>
      <c r="E23" s="491"/>
      <c r="F23" s="682">
        <f t="shared" si="0"/>
        <v>0</v>
      </c>
      <c r="G23" s="683"/>
      <c r="H23" s="680" t="str">
        <f t="shared" si="1"/>
        <v xml:space="preserve"> </v>
      </c>
      <c r="I23" s="682" t="str">
        <f t="shared" si="2"/>
        <v xml:space="preserve"> </v>
      </c>
      <c r="J23" s="335"/>
      <c r="K23" s="488"/>
    </row>
    <row r="24" spans="1:11">
      <c r="A24" s="680">
        <f>Application!B729</f>
        <v>0</v>
      </c>
      <c r="B24" s="689">
        <f>Application!G729</f>
        <v>0</v>
      </c>
      <c r="C24" s="680">
        <f>Application!K729</f>
        <v>0</v>
      </c>
      <c r="D24" s="681"/>
      <c r="E24" s="491"/>
      <c r="F24" s="682">
        <f t="shared" si="0"/>
        <v>0</v>
      </c>
      <c r="G24" s="683"/>
      <c r="H24" s="680" t="str">
        <f t="shared" si="1"/>
        <v xml:space="preserve"> </v>
      </c>
      <c r="I24" s="682" t="str">
        <f t="shared" si="2"/>
        <v xml:space="preserve"> </v>
      </c>
      <c r="J24" s="335"/>
      <c r="K24" s="488"/>
    </row>
    <row r="25" spans="1:11">
      <c r="A25" s="680">
        <f>Application!B730</f>
        <v>0</v>
      </c>
      <c r="B25" s="689">
        <f>Application!G730</f>
        <v>0</v>
      </c>
      <c r="C25" s="680">
        <f>Application!K730</f>
        <v>0</v>
      </c>
      <c r="D25" s="681"/>
      <c r="E25" s="491"/>
      <c r="F25" s="682">
        <f t="shared" si="0"/>
        <v>0</v>
      </c>
      <c r="G25" s="683"/>
      <c r="H25" s="680" t="str">
        <f t="shared" si="1"/>
        <v xml:space="preserve"> </v>
      </c>
      <c r="I25" s="682" t="str">
        <f t="shared" si="2"/>
        <v xml:space="preserve"> </v>
      </c>
      <c r="J25" s="335"/>
      <c r="K25" s="488"/>
    </row>
    <row r="26" spans="1:11">
      <c r="A26" s="680">
        <f>Application!B731</f>
        <v>0</v>
      </c>
      <c r="B26" s="689">
        <f>Application!G731</f>
        <v>0</v>
      </c>
      <c r="C26" s="680">
        <f>Application!K731</f>
        <v>0</v>
      </c>
      <c r="D26" s="681"/>
      <c r="E26" s="491"/>
      <c r="F26" s="682">
        <f t="shared" si="0"/>
        <v>0</v>
      </c>
      <c r="G26" s="683"/>
      <c r="H26" s="680" t="str">
        <f t="shared" si="1"/>
        <v xml:space="preserve"> </v>
      </c>
      <c r="I26" s="682" t="str">
        <f t="shared" si="2"/>
        <v xml:space="preserve"> </v>
      </c>
      <c r="J26" s="335"/>
      <c r="K26" s="488"/>
    </row>
    <row r="27" spans="1:11">
      <c r="A27" s="680">
        <f>Application!B732</f>
        <v>0</v>
      </c>
      <c r="B27" s="689">
        <f>Application!G732</f>
        <v>0</v>
      </c>
      <c r="C27" s="680">
        <f>Application!K732</f>
        <v>0</v>
      </c>
      <c r="D27" s="681"/>
      <c r="E27" s="491"/>
      <c r="F27" s="682">
        <f t="shared" si="0"/>
        <v>0</v>
      </c>
      <c r="G27" s="683"/>
      <c r="H27" s="680" t="str">
        <f t="shared" si="1"/>
        <v xml:space="preserve"> </v>
      </c>
      <c r="I27" s="682" t="str">
        <f t="shared" si="2"/>
        <v xml:space="preserve"> </v>
      </c>
      <c r="J27" s="335"/>
      <c r="K27" s="488"/>
    </row>
    <row r="28" spans="1:11">
      <c r="A28" s="680">
        <f>Application!B733</f>
        <v>0</v>
      </c>
      <c r="B28" s="689">
        <f>Application!G733</f>
        <v>0</v>
      </c>
      <c r="C28" s="680">
        <f>Application!K733</f>
        <v>0</v>
      </c>
      <c r="D28" s="681"/>
      <c r="E28" s="491"/>
      <c r="F28" s="682">
        <f t="shared" si="0"/>
        <v>0</v>
      </c>
      <c r="G28" s="683"/>
      <c r="H28" s="680" t="str">
        <f t="shared" si="1"/>
        <v xml:space="preserve"> </v>
      </c>
      <c r="I28" s="682" t="str">
        <f t="shared" si="2"/>
        <v xml:space="preserve"> </v>
      </c>
      <c r="J28" s="335"/>
      <c r="K28" s="488"/>
    </row>
    <row r="29" spans="1:11">
      <c r="A29" s="398"/>
      <c r="B29" s="398"/>
      <c r="C29" s="681"/>
      <c r="D29" s="681"/>
      <c r="E29" s="681"/>
      <c r="F29" s="681"/>
      <c r="G29" s="683"/>
      <c r="H29" s="681"/>
      <c r="I29" s="398"/>
      <c r="J29" s="335"/>
      <c r="K29" s="488"/>
    </row>
    <row r="30" spans="1:11" ht="15">
      <c r="A30" s="684" t="s">
        <v>1014</v>
      </c>
      <c r="B30" s="685"/>
      <c r="C30" s="686">
        <f>Application!P734</f>
        <v>53595</v>
      </c>
      <c r="D30" s="681"/>
      <c r="E30" s="681"/>
      <c r="F30" s="686">
        <f>SUM(F4:F28)*12</f>
        <v>0</v>
      </c>
      <c r="G30" s="687"/>
      <c r="H30" s="685"/>
      <c r="I30" s="686">
        <f>SUM(I4:I28)*12</f>
        <v>0</v>
      </c>
      <c r="J30" s="335"/>
      <c r="K30" s="490"/>
    </row>
    <row r="31" spans="1:11" ht="15">
      <c r="A31" s="684"/>
      <c r="B31" s="685"/>
      <c r="C31" s="687"/>
      <c r="D31" s="681"/>
      <c r="E31" s="681"/>
      <c r="F31" s="687"/>
      <c r="G31" s="687"/>
      <c r="H31" s="685"/>
      <c r="I31" s="687"/>
      <c r="J31" s="335"/>
      <c r="K31" s="490"/>
    </row>
    <row r="32" spans="1:11">
      <c r="A32" s="688" t="s">
        <v>1015</v>
      </c>
      <c r="B32" s="677"/>
      <c r="C32" s="677"/>
      <c r="D32" s="677"/>
      <c r="E32" s="677"/>
      <c r="F32" s="677"/>
      <c r="G32" s="677"/>
      <c r="H32" s="677"/>
      <c r="I32" s="677"/>
    </row>
    <row r="33" spans="1:9">
      <c r="A33" s="688" t="s">
        <v>1016</v>
      </c>
      <c r="B33" s="677"/>
      <c r="C33" s="677"/>
      <c r="D33" s="677"/>
      <c r="E33" s="677"/>
      <c r="F33" s="677"/>
      <c r="G33" s="677"/>
      <c r="H33" s="677"/>
      <c r="I33" s="677"/>
    </row>
    <row r="34" spans="1:9">
      <c r="A34" s="677" t="s">
        <v>1180</v>
      </c>
      <c r="B34" s="677"/>
      <c r="C34" s="677"/>
      <c r="D34" s="677"/>
      <c r="E34" s="677"/>
      <c r="F34" s="677"/>
      <c r="G34" s="677"/>
      <c r="H34" s="677"/>
      <c r="I34" s="677"/>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3" t="s">
        <v>1077</v>
      </c>
    </row>
    <row r="2" spans="1:1" ht="15.75">
      <c r="A2" s="504"/>
    </row>
    <row r="3" spans="1:1" ht="15.75">
      <c r="A3" s="505" t="s">
        <v>1072</v>
      </c>
    </row>
    <row r="4" spans="1:1" ht="15.75">
      <c r="A4" s="505" t="s">
        <v>1073</v>
      </c>
    </row>
    <row r="5" spans="1:1" ht="15.75">
      <c r="A5" s="505" t="s">
        <v>1074</v>
      </c>
    </row>
    <row r="6" spans="1:1" ht="15.75">
      <c r="A6" s="505" t="s">
        <v>1076</v>
      </c>
    </row>
    <row r="7" spans="1:1" ht="15.75">
      <c r="A7" s="505" t="s">
        <v>1075</v>
      </c>
    </row>
    <row r="8" spans="1:1" ht="15.75">
      <c r="A8" s="560" t="s">
        <v>1172</v>
      </c>
    </row>
    <row r="9" spans="1:1" ht="15.75">
      <c r="A9" s="505" t="s">
        <v>1173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139" zoomScaleNormal="139"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6" hidden="1" customWidth="1"/>
    <col min="254" max="16384" width="9.140625" style="516" hidden="1"/>
  </cols>
  <sheetData>
    <row r="1" spans="1:253" s="447" customFormat="1" ht="18" customHeight="1">
      <c r="A1" s="895" t="s">
        <v>1476</v>
      </c>
      <c r="D1" s="452"/>
    </row>
    <row r="2" spans="1:253" s="447" customFormat="1">
      <c r="A2" s="429" t="s">
        <v>983</v>
      </c>
      <c r="B2" s="431"/>
      <c r="C2" s="431"/>
      <c r="D2" s="428"/>
      <c r="E2" s="432"/>
      <c r="F2" s="431"/>
      <c r="HN2" s="565"/>
      <c r="HO2" s="565"/>
      <c r="HP2" s="565"/>
      <c r="HQ2" s="565"/>
      <c r="HR2" s="565"/>
      <c r="HS2" s="565"/>
      <c r="HT2" s="565"/>
      <c r="HU2" s="565"/>
      <c r="HV2" s="565"/>
      <c r="HW2" s="565"/>
      <c r="HX2" s="565"/>
      <c r="HY2" s="565"/>
      <c r="HZ2" s="565"/>
      <c r="IA2" s="565"/>
      <c r="IB2" s="565"/>
      <c r="IC2" s="565"/>
      <c r="ID2" s="565"/>
      <c r="IE2" s="565"/>
      <c r="IF2" s="565"/>
      <c r="IG2" s="565"/>
      <c r="IH2" s="565"/>
      <c r="II2" s="565"/>
      <c r="IJ2" s="565"/>
      <c r="IK2" s="565"/>
      <c r="IL2" s="565"/>
      <c r="IM2" s="565"/>
      <c r="IN2" s="565"/>
      <c r="IO2" s="565"/>
      <c r="IP2" s="565"/>
      <c r="IQ2" s="565"/>
      <c r="IR2" s="565"/>
      <c r="IS2" s="565"/>
    </row>
    <row r="3" spans="1:253" s="567" customFormat="1" ht="80.25" customHeight="1">
      <c r="A3" s="449"/>
      <c r="B3" s="433" t="s">
        <v>984</v>
      </c>
      <c r="C3" s="433" t="s">
        <v>985</v>
      </c>
      <c r="D3" s="433" t="s">
        <v>986</v>
      </c>
      <c r="E3" s="430" t="s">
        <v>987</v>
      </c>
      <c r="F3" s="430"/>
      <c r="G3" s="572"/>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c r="BL3" s="566"/>
      <c r="BM3" s="566"/>
      <c r="BN3" s="566"/>
      <c r="BO3" s="566"/>
      <c r="BP3" s="566"/>
      <c r="BQ3" s="566"/>
      <c r="BR3" s="566"/>
      <c r="BS3" s="566"/>
      <c r="BT3" s="566"/>
      <c r="BU3" s="566"/>
      <c r="BV3" s="566"/>
      <c r="BW3" s="566"/>
      <c r="BX3" s="566"/>
      <c r="BY3" s="566"/>
      <c r="BZ3" s="566"/>
      <c r="CA3" s="566"/>
      <c r="CB3" s="566"/>
      <c r="CC3" s="566"/>
      <c r="CD3" s="566"/>
      <c r="CE3" s="566"/>
      <c r="CF3" s="566"/>
      <c r="CG3" s="566"/>
      <c r="CH3" s="566"/>
      <c r="CI3" s="566"/>
      <c r="CJ3" s="566"/>
      <c r="CK3" s="566"/>
      <c r="CL3" s="566"/>
      <c r="CM3" s="566"/>
      <c r="CN3" s="566"/>
      <c r="CO3" s="566"/>
      <c r="CP3" s="566"/>
      <c r="CQ3" s="566"/>
      <c r="CR3" s="566"/>
      <c r="CS3" s="566"/>
      <c r="CT3" s="566"/>
      <c r="CU3" s="566"/>
      <c r="CV3" s="566"/>
      <c r="CW3" s="566"/>
      <c r="CX3" s="566"/>
      <c r="CY3" s="566"/>
      <c r="CZ3" s="566"/>
      <c r="DA3" s="566"/>
      <c r="DB3" s="566"/>
      <c r="DC3" s="566"/>
      <c r="DD3" s="566"/>
      <c r="DE3" s="566"/>
      <c r="DF3" s="566"/>
      <c r="DG3" s="566"/>
      <c r="DH3" s="566"/>
      <c r="DI3" s="566"/>
      <c r="DJ3" s="566"/>
      <c r="DK3" s="566"/>
      <c r="DL3" s="566"/>
      <c r="DM3" s="566"/>
      <c r="DN3" s="566"/>
      <c r="DO3" s="566"/>
      <c r="DP3" s="566"/>
      <c r="DQ3" s="566"/>
      <c r="DR3" s="566"/>
      <c r="DS3" s="566"/>
      <c r="DT3" s="566"/>
      <c r="DU3" s="566"/>
      <c r="DV3" s="566"/>
      <c r="DW3" s="566"/>
      <c r="DX3" s="566"/>
      <c r="DY3" s="566"/>
      <c r="DZ3" s="566"/>
      <c r="EA3" s="566"/>
      <c r="EB3" s="566"/>
      <c r="EC3" s="566"/>
      <c r="ED3" s="566"/>
      <c r="EE3" s="566"/>
      <c r="EF3" s="566"/>
      <c r="EG3" s="566"/>
      <c r="EH3" s="566"/>
      <c r="EI3" s="566"/>
      <c r="EJ3" s="566"/>
      <c r="EK3" s="566"/>
      <c r="EL3" s="566"/>
      <c r="EM3" s="566"/>
      <c r="EN3" s="566"/>
      <c r="EO3" s="566"/>
      <c r="EP3" s="566"/>
      <c r="EQ3" s="566"/>
      <c r="ER3" s="566"/>
      <c r="ES3" s="566"/>
      <c r="ET3" s="566"/>
      <c r="EU3" s="566"/>
      <c r="EV3" s="566"/>
      <c r="EW3" s="566"/>
      <c r="EX3" s="566"/>
      <c r="EY3" s="566"/>
      <c r="EZ3" s="566"/>
      <c r="FA3" s="566"/>
      <c r="FB3" s="566"/>
      <c r="FC3" s="566"/>
      <c r="FD3" s="566"/>
      <c r="FE3" s="566"/>
      <c r="FF3" s="566"/>
      <c r="FG3" s="566"/>
      <c r="FH3" s="566"/>
      <c r="FI3" s="566"/>
      <c r="FJ3" s="566"/>
      <c r="FK3" s="566"/>
      <c r="FL3" s="566"/>
      <c r="FM3" s="566"/>
      <c r="FN3" s="566"/>
      <c r="FO3" s="566"/>
      <c r="FP3" s="566"/>
      <c r="FQ3" s="566"/>
      <c r="FR3" s="566"/>
      <c r="FS3" s="566"/>
      <c r="FT3" s="566"/>
      <c r="FU3" s="566"/>
      <c r="FV3" s="566"/>
      <c r="FW3" s="566"/>
      <c r="FX3" s="566"/>
      <c r="FY3" s="566"/>
      <c r="FZ3" s="566"/>
      <c r="GA3" s="566"/>
      <c r="GB3" s="566"/>
      <c r="GC3" s="566"/>
      <c r="GD3" s="566"/>
      <c r="GE3" s="566"/>
      <c r="GF3" s="566"/>
      <c r="GG3" s="566"/>
      <c r="GH3" s="566"/>
      <c r="GI3" s="566"/>
      <c r="GJ3" s="566"/>
      <c r="GK3" s="566"/>
      <c r="GL3" s="566"/>
      <c r="GM3" s="566"/>
      <c r="GN3" s="566"/>
      <c r="GO3" s="566"/>
      <c r="GP3" s="566"/>
      <c r="GQ3" s="566"/>
      <c r="GR3" s="566"/>
      <c r="GS3" s="566"/>
      <c r="GT3" s="566"/>
      <c r="GU3" s="566"/>
      <c r="GV3" s="566"/>
      <c r="GW3" s="566"/>
      <c r="GX3" s="566"/>
      <c r="GY3" s="566"/>
      <c r="GZ3" s="566"/>
      <c r="HA3" s="566"/>
      <c r="HB3" s="566"/>
      <c r="HC3" s="566"/>
      <c r="HD3" s="566"/>
      <c r="HE3" s="566"/>
      <c r="HF3" s="566"/>
      <c r="HG3" s="566"/>
      <c r="HH3" s="566"/>
      <c r="HI3" s="566"/>
      <c r="HJ3" s="566"/>
      <c r="HK3" s="566"/>
      <c r="HL3" s="566"/>
      <c r="HM3" s="566"/>
      <c r="HN3" s="566"/>
      <c r="HO3" s="566"/>
      <c r="HP3" s="566"/>
      <c r="HQ3" s="566"/>
      <c r="HR3" s="566"/>
      <c r="HS3" s="566"/>
      <c r="HT3" s="566"/>
      <c r="HU3" s="566"/>
      <c r="HV3" s="566"/>
      <c r="HW3" s="566"/>
      <c r="HX3" s="566"/>
      <c r="HY3" s="566"/>
      <c r="HZ3" s="566"/>
      <c r="IA3" s="566"/>
      <c r="IB3" s="566"/>
      <c r="IC3" s="566"/>
      <c r="ID3" s="566"/>
      <c r="IE3" s="566"/>
      <c r="IF3" s="566"/>
      <c r="IG3" s="566"/>
      <c r="IH3" s="566"/>
      <c r="II3" s="566"/>
      <c r="IJ3" s="566"/>
      <c r="IK3" s="566"/>
      <c r="IL3" s="566"/>
      <c r="IM3" s="566"/>
      <c r="IN3" s="566"/>
      <c r="IO3" s="566"/>
      <c r="IP3" s="566"/>
      <c r="IQ3" s="566"/>
      <c r="IR3" s="566"/>
      <c r="IS3" s="566"/>
    </row>
    <row r="4" spans="1:253" s="569" customFormat="1">
      <c r="A4" s="434" t="s">
        <v>29</v>
      </c>
      <c r="B4" s="434"/>
      <c r="C4" s="434"/>
      <c r="D4" s="434"/>
      <c r="E4" s="454"/>
      <c r="F4" s="434"/>
      <c r="G4" s="573"/>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c r="BL4" s="568"/>
      <c r="BM4" s="568"/>
      <c r="BN4" s="568"/>
      <c r="BO4" s="568"/>
      <c r="BP4" s="568"/>
      <c r="BQ4" s="568"/>
      <c r="BR4" s="568"/>
      <c r="BS4" s="568"/>
      <c r="BT4" s="568"/>
      <c r="BU4" s="568"/>
      <c r="BV4" s="568"/>
      <c r="BW4" s="568"/>
      <c r="BX4" s="568"/>
      <c r="BY4" s="568"/>
      <c r="BZ4" s="568"/>
      <c r="CA4" s="568"/>
      <c r="CB4" s="568"/>
      <c r="CC4" s="568"/>
      <c r="CD4" s="568"/>
      <c r="CE4" s="568"/>
      <c r="CF4" s="568"/>
      <c r="CG4" s="568"/>
      <c r="CH4" s="568"/>
      <c r="CI4" s="568"/>
      <c r="CJ4" s="568"/>
      <c r="CK4" s="568"/>
      <c r="CL4" s="568"/>
      <c r="CM4" s="568"/>
      <c r="CN4" s="568"/>
      <c r="CO4" s="568"/>
      <c r="CP4" s="568"/>
      <c r="CQ4" s="568"/>
      <c r="CR4" s="568"/>
      <c r="CS4" s="568"/>
      <c r="CT4" s="568"/>
      <c r="CU4" s="568"/>
      <c r="CV4" s="568"/>
      <c r="CW4" s="568"/>
      <c r="CX4" s="568"/>
      <c r="CY4" s="568"/>
      <c r="CZ4" s="568"/>
      <c r="DA4" s="568"/>
      <c r="DB4" s="568"/>
      <c r="DC4" s="568"/>
      <c r="DD4" s="568"/>
      <c r="DE4" s="568"/>
      <c r="DF4" s="568"/>
      <c r="DG4" s="568"/>
      <c r="DH4" s="568"/>
      <c r="DI4" s="568"/>
      <c r="DJ4" s="568"/>
      <c r="DK4" s="568"/>
      <c r="DL4" s="568"/>
      <c r="DM4" s="568"/>
      <c r="DN4" s="568"/>
      <c r="DO4" s="568"/>
      <c r="DP4" s="568"/>
      <c r="DQ4" s="568"/>
      <c r="DR4" s="568"/>
      <c r="DS4" s="568"/>
      <c r="DT4" s="568"/>
      <c r="DU4" s="568"/>
      <c r="DV4" s="568"/>
      <c r="DW4" s="568"/>
      <c r="DX4" s="568"/>
      <c r="DY4" s="568"/>
      <c r="DZ4" s="568"/>
      <c r="EA4" s="568"/>
      <c r="EB4" s="568"/>
      <c r="EC4" s="568"/>
      <c r="ED4" s="568"/>
      <c r="EE4" s="568"/>
      <c r="EF4" s="568"/>
      <c r="EG4" s="568"/>
      <c r="EH4" s="568"/>
      <c r="EI4" s="568"/>
      <c r="EJ4" s="568"/>
      <c r="EK4" s="568"/>
      <c r="EL4" s="568"/>
      <c r="EM4" s="568"/>
      <c r="EN4" s="568"/>
      <c r="EO4" s="568"/>
      <c r="EP4" s="568"/>
      <c r="EQ4" s="568"/>
      <c r="ER4" s="568"/>
      <c r="ES4" s="568"/>
      <c r="ET4" s="568"/>
      <c r="EU4" s="568"/>
      <c r="EV4" s="568"/>
      <c r="EW4" s="568"/>
      <c r="EX4" s="568"/>
      <c r="EY4" s="568"/>
      <c r="EZ4" s="568"/>
      <c r="FA4" s="568"/>
      <c r="FB4" s="568"/>
      <c r="FC4" s="568"/>
      <c r="FD4" s="568"/>
      <c r="FE4" s="568"/>
      <c r="FF4" s="568"/>
      <c r="FG4" s="568"/>
      <c r="FH4" s="568"/>
      <c r="FI4" s="568"/>
      <c r="FJ4" s="568"/>
      <c r="FK4" s="568"/>
      <c r="FL4" s="568"/>
      <c r="FM4" s="568"/>
      <c r="FN4" s="568"/>
      <c r="FO4" s="568"/>
      <c r="FP4" s="568"/>
      <c r="FQ4" s="568"/>
      <c r="FR4" s="568"/>
      <c r="FS4" s="568"/>
      <c r="FT4" s="568"/>
      <c r="FU4" s="568"/>
      <c r="FV4" s="568"/>
      <c r="FW4" s="568"/>
      <c r="FX4" s="568"/>
      <c r="FY4" s="568"/>
      <c r="FZ4" s="568"/>
      <c r="GA4" s="568"/>
      <c r="GB4" s="568"/>
      <c r="GC4" s="568"/>
      <c r="GD4" s="568"/>
      <c r="GE4" s="568"/>
      <c r="GF4" s="568"/>
      <c r="GG4" s="568"/>
      <c r="GH4" s="568"/>
      <c r="GI4" s="568"/>
      <c r="GJ4" s="568"/>
      <c r="GK4" s="568"/>
      <c r="GL4" s="568"/>
      <c r="GM4" s="568"/>
      <c r="GN4" s="568"/>
      <c r="GO4" s="568"/>
      <c r="GP4" s="568"/>
      <c r="GQ4" s="568"/>
      <c r="GR4" s="568"/>
      <c r="GS4" s="568"/>
      <c r="GT4" s="568"/>
      <c r="GU4" s="568"/>
      <c r="GV4" s="568"/>
      <c r="GW4" s="568"/>
      <c r="GX4" s="568"/>
      <c r="GY4" s="568"/>
      <c r="GZ4" s="568"/>
      <c r="HA4" s="568"/>
      <c r="HB4" s="568"/>
      <c r="HC4" s="568"/>
      <c r="HD4" s="568"/>
      <c r="HE4" s="568"/>
      <c r="HF4" s="568"/>
      <c r="HG4" s="568"/>
      <c r="HH4" s="568"/>
      <c r="HI4" s="568"/>
      <c r="HJ4" s="568"/>
      <c r="HK4" s="568"/>
      <c r="HL4" s="568"/>
      <c r="HM4" s="568"/>
      <c r="HN4" s="568"/>
      <c r="HO4" s="568"/>
      <c r="HP4" s="568"/>
      <c r="HQ4" s="568"/>
      <c r="HR4" s="568"/>
      <c r="HS4" s="568"/>
      <c r="HT4" s="568"/>
      <c r="HU4" s="568"/>
      <c r="HV4" s="568"/>
      <c r="HW4" s="568"/>
      <c r="HX4" s="568"/>
      <c r="HY4" s="568"/>
      <c r="HZ4" s="568"/>
      <c r="IA4" s="568"/>
      <c r="IB4" s="568"/>
      <c r="IC4" s="568"/>
      <c r="ID4" s="568"/>
      <c r="IE4" s="568"/>
      <c r="IF4" s="568"/>
      <c r="IG4" s="568"/>
      <c r="IH4" s="568"/>
      <c r="II4" s="568"/>
      <c r="IJ4" s="568"/>
      <c r="IK4" s="568"/>
      <c r="IL4" s="568"/>
      <c r="IM4" s="568"/>
      <c r="IN4" s="568"/>
      <c r="IO4" s="568"/>
      <c r="IP4" s="568"/>
      <c r="IQ4" s="568"/>
      <c r="IR4" s="568"/>
      <c r="IS4" s="568"/>
    </row>
    <row r="5" spans="1:253" s="569" customFormat="1">
      <c r="A5" s="439" t="s">
        <v>30</v>
      </c>
      <c r="B5" s="436">
        <f>'Sources and Uses Budget'!$C4</f>
        <v>1381000</v>
      </c>
      <c r="C5" s="436">
        <f>'Sources and Uses Budget'!$C4</f>
        <v>1381000</v>
      </c>
      <c r="D5" s="440">
        <f>C5-B5</f>
        <v>0</v>
      </c>
      <c r="E5" s="438"/>
      <c r="F5" s="437"/>
      <c r="G5" s="573"/>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c r="AQ5" s="568"/>
      <c r="AR5" s="568"/>
      <c r="AS5" s="568"/>
      <c r="AT5" s="568"/>
      <c r="AU5" s="568"/>
      <c r="AV5" s="568"/>
      <c r="AW5" s="568"/>
      <c r="AX5" s="568"/>
      <c r="AY5" s="568"/>
      <c r="AZ5" s="568"/>
      <c r="BA5" s="568"/>
      <c r="BB5" s="568"/>
      <c r="BC5" s="568"/>
      <c r="BD5" s="568"/>
      <c r="BE5" s="568"/>
      <c r="BF5" s="568"/>
      <c r="BG5" s="568"/>
      <c r="BH5" s="568"/>
      <c r="BI5" s="568"/>
      <c r="BJ5" s="568"/>
      <c r="BK5" s="568"/>
      <c r="BL5" s="568"/>
      <c r="BM5" s="568"/>
      <c r="BN5" s="568"/>
      <c r="BO5" s="568"/>
      <c r="BP5" s="568"/>
      <c r="BQ5" s="568"/>
      <c r="BR5" s="568"/>
      <c r="BS5" s="568"/>
      <c r="BT5" s="568"/>
      <c r="BU5" s="568"/>
      <c r="BV5" s="568"/>
      <c r="BW5" s="568"/>
      <c r="BX5" s="568"/>
      <c r="BY5" s="568"/>
      <c r="BZ5" s="568"/>
      <c r="CA5" s="568"/>
      <c r="CB5" s="568"/>
      <c r="CC5" s="568"/>
      <c r="CD5" s="568"/>
      <c r="CE5" s="568"/>
      <c r="CF5" s="568"/>
      <c r="CG5" s="568"/>
      <c r="CH5" s="568"/>
      <c r="CI5" s="568"/>
      <c r="CJ5" s="568"/>
      <c r="CK5" s="568"/>
      <c r="CL5" s="568"/>
      <c r="CM5" s="568"/>
      <c r="CN5" s="568"/>
      <c r="CO5" s="568"/>
      <c r="CP5" s="568"/>
      <c r="CQ5" s="568"/>
      <c r="CR5" s="568"/>
      <c r="CS5" s="568"/>
      <c r="CT5" s="568"/>
      <c r="CU5" s="568"/>
      <c r="CV5" s="568"/>
      <c r="CW5" s="568"/>
      <c r="CX5" s="568"/>
      <c r="CY5" s="568"/>
      <c r="CZ5" s="568"/>
      <c r="DA5" s="568"/>
      <c r="DB5" s="568"/>
      <c r="DC5" s="568"/>
      <c r="DD5" s="568"/>
      <c r="DE5" s="568"/>
      <c r="DF5" s="568"/>
      <c r="DG5" s="568"/>
      <c r="DH5" s="568"/>
      <c r="DI5" s="568"/>
      <c r="DJ5" s="568"/>
      <c r="DK5" s="568"/>
      <c r="DL5" s="568"/>
      <c r="DM5" s="568"/>
      <c r="DN5" s="568"/>
      <c r="DO5" s="568"/>
      <c r="DP5" s="568"/>
      <c r="DQ5" s="568"/>
      <c r="DR5" s="568"/>
      <c r="DS5" s="568"/>
      <c r="DT5" s="568"/>
      <c r="DU5" s="568"/>
      <c r="DV5" s="568"/>
      <c r="DW5" s="568"/>
      <c r="DX5" s="568"/>
      <c r="DY5" s="568"/>
      <c r="DZ5" s="568"/>
      <c r="EA5" s="568"/>
      <c r="EB5" s="568"/>
      <c r="EC5" s="568"/>
      <c r="ED5" s="568"/>
      <c r="EE5" s="568"/>
      <c r="EF5" s="568"/>
      <c r="EG5" s="568"/>
      <c r="EH5" s="568"/>
      <c r="EI5" s="568"/>
      <c r="EJ5" s="568"/>
      <c r="EK5" s="568"/>
      <c r="EL5" s="568"/>
      <c r="EM5" s="568"/>
      <c r="EN5" s="568"/>
      <c r="EO5" s="568"/>
      <c r="EP5" s="568"/>
      <c r="EQ5" s="568"/>
      <c r="ER5" s="568"/>
      <c r="ES5" s="568"/>
      <c r="ET5" s="568"/>
      <c r="EU5" s="568"/>
      <c r="EV5" s="568"/>
      <c r="EW5" s="568"/>
      <c r="EX5" s="568"/>
      <c r="EY5" s="568"/>
      <c r="EZ5" s="568"/>
      <c r="FA5" s="568"/>
      <c r="FB5" s="568"/>
      <c r="FC5" s="568"/>
      <c r="FD5" s="568"/>
      <c r="FE5" s="568"/>
      <c r="FF5" s="568"/>
      <c r="FG5" s="568"/>
      <c r="FH5" s="568"/>
      <c r="FI5" s="568"/>
      <c r="FJ5" s="568"/>
      <c r="FK5" s="568"/>
      <c r="FL5" s="568"/>
      <c r="FM5" s="568"/>
      <c r="FN5" s="568"/>
      <c r="FO5" s="568"/>
      <c r="FP5" s="568"/>
      <c r="FQ5" s="568"/>
      <c r="FR5" s="568"/>
      <c r="FS5" s="568"/>
      <c r="FT5" s="568"/>
      <c r="FU5" s="568"/>
      <c r="FV5" s="568"/>
      <c r="FW5" s="568"/>
      <c r="FX5" s="568"/>
      <c r="FY5" s="568"/>
      <c r="FZ5" s="568"/>
      <c r="GA5" s="568"/>
      <c r="GB5" s="568"/>
      <c r="GC5" s="568"/>
      <c r="GD5" s="568"/>
      <c r="GE5" s="568"/>
      <c r="GF5" s="568"/>
      <c r="GG5" s="568"/>
      <c r="GH5" s="568"/>
      <c r="GI5" s="568"/>
      <c r="GJ5" s="568"/>
      <c r="GK5" s="568"/>
      <c r="GL5" s="568"/>
      <c r="GM5" s="568"/>
      <c r="GN5" s="568"/>
      <c r="GO5" s="568"/>
      <c r="GP5" s="568"/>
      <c r="GQ5" s="568"/>
      <c r="GR5" s="568"/>
      <c r="GS5" s="568"/>
      <c r="GT5" s="568"/>
      <c r="GU5" s="568"/>
      <c r="GV5" s="568"/>
      <c r="GW5" s="568"/>
      <c r="GX5" s="568"/>
      <c r="GY5" s="568"/>
      <c r="GZ5" s="568"/>
      <c r="HA5" s="568"/>
      <c r="HB5" s="568"/>
      <c r="HC5" s="568"/>
      <c r="HD5" s="568"/>
      <c r="HE5" s="568"/>
      <c r="HF5" s="568"/>
      <c r="HG5" s="568"/>
      <c r="HH5" s="568"/>
      <c r="HI5" s="568"/>
      <c r="HJ5" s="568"/>
      <c r="HK5" s="568"/>
      <c r="HL5" s="568"/>
      <c r="HM5" s="568"/>
      <c r="HN5" s="568"/>
      <c r="HO5" s="568"/>
      <c r="HP5" s="568"/>
      <c r="HQ5" s="568"/>
      <c r="HR5" s="568"/>
      <c r="HS5" s="568"/>
      <c r="HT5" s="568"/>
      <c r="HU5" s="568"/>
      <c r="HV5" s="568"/>
      <c r="HW5" s="568"/>
      <c r="HX5" s="568"/>
      <c r="HY5" s="568"/>
      <c r="HZ5" s="568"/>
      <c r="IA5" s="568"/>
      <c r="IB5" s="568"/>
      <c r="IC5" s="568"/>
      <c r="ID5" s="568"/>
      <c r="IE5" s="568"/>
      <c r="IF5" s="568"/>
      <c r="IG5" s="568"/>
      <c r="IH5" s="568"/>
      <c r="II5" s="568"/>
      <c r="IJ5" s="568"/>
      <c r="IK5" s="568"/>
      <c r="IL5" s="568"/>
      <c r="IM5" s="568"/>
      <c r="IN5" s="568"/>
      <c r="IO5" s="568"/>
      <c r="IP5" s="568"/>
      <c r="IQ5" s="568"/>
      <c r="IR5" s="568"/>
      <c r="IS5" s="568"/>
    </row>
    <row r="6" spans="1:253" s="569" customFormat="1">
      <c r="A6" s="439" t="s">
        <v>31</v>
      </c>
      <c r="B6" s="436">
        <f>'Sources and Uses Budget'!$C5</f>
        <v>0</v>
      </c>
      <c r="C6" s="436">
        <f>'Sources and Uses Budget'!$C5</f>
        <v>0</v>
      </c>
      <c r="D6" s="440">
        <f t="shared" ref="D6:D74" si="0">C6-B6</f>
        <v>0</v>
      </c>
      <c r="E6" s="438"/>
      <c r="F6" s="437"/>
      <c r="G6" s="573"/>
      <c r="H6" s="568"/>
      <c r="I6" s="568"/>
      <c r="J6" s="568"/>
      <c r="K6" s="568"/>
      <c r="L6" s="568"/>
      <c r="M6" s="568"/>
      <c r="N6" s="568"/>
      <c r="O6" s="568"/>
      <c r="P6" s="568"/>
      <c r="Q6" s="568"/>
      <c r="R6" s="568"/>
      <c r="S6" s="568"/>
      <c r="T6" s="568"/>
      <c r="U6" s="568"/>
      <c r="V6" s="568"/>
      <c r="W6" s="568"/>
      <c r="X6" s="568"/>
      <c r="Y6" s="568"/>
      <c r="Z6" s="568"/>
      <c r="AA6" s="568"/>
      <c r="AB6" s="568"/>
      <c r="AC6" s="568"/>
      <c r="AD6" s="568"/>
      <c r="AE6" s="568"/>
      <c r="AF6" s="568"/>
      <c r="AG6" s="568"/>
      <c r="AH6" s="568"/>
      <c r="AI6" s="568"/>
      <c r="AJ6" s="568"/>
      <c r="AK6" s="568"/>
      <c r="AL6" s="568"/>
      <c r="AM6" s="568"/>
      <c r="AN6" s="568"/>
      <c r="AO6" s="568"/>
      <c r="AP6" s="568"/>
      <c r="AQ6" s="568"/>
      <c r="AR6" s="568"/>
      <c r="AS6" s="568"/>
      <c r="AT6" s="568"/>
      <c r="AU6" s="568"/>
      <c r="AV6" s="568"/>
      <c r="AW6" s="568"/>
      <c r="AX6" s="568"/>
      <c r="AY6" s="568"/>
      <c r="AZ6" s="568"/>
      <c r="BA6" s="568"/>
      <c r="BB6" s="568"/>
      <c r="BC6" s="568"/>
      <c r="BD6" s="568"/>
      <c r="BE6" s="568"/>
      <c r="BF6" s="568"/>
      <c r="BG6" s="568"/>
      <c r="BH6" s="568"/>
      <c r="BI6" s="568"/>
      <c r="BJ6" s="568"/>
      <c r="BK6" s="568"/>
      <c r="BL6" s="568"/>
      <c r="BM6" s="568"/>
      <c r="BN6" s="568"/>
      <c r="BO6" s="568"/>
      <c r="BP6" s="568"/>
      <c r="BQ6" s="568"/>
      <c r="BR6" s="568"/>
      <c r="BS6" s="568"/>
      <c r="BT6" s="568"/>
      <c r="BU6" s="568"/>
      <c r="BV6" s="568"/>
      <c r="BW6" s="568"/>
      <c r="BX6" s="568"/>
      <c r="BY6" s="568"/>
      <c r="BZ6" s="568"/>
      <c r="CA6" s="568"/>
      <c r="CB6" s="568"/>
      <c r="CC6" s="568"/>
      <c r="CD6" s="568"/>
      <c r="CE6" s="568"/>
      <c r="CF6" s="568"/>
      <c r="CG6" s="568"/>
      <c r="CH6" s="568"/>
      <c r="CI6" s="568"/>
      <c r="CJ6" s="568"/>
      <c r="CK6" s="568"/>
      <c r="CL6" s="568"/>
      <c r="CM6" s="568"/>
      <c r="CN6" s="568"/>
      <c r="CO6" s="568"/>
      <c r="CP6" s="568"/>
      <c r="CQ6" s="568"/>
      <c r="CR6" s="568"/>
      <c r="CS6" s="568"/>
      <c r="CT6" s="568"/>
      <c r="CU6" s="568"/>
      <c r="CV6" s="568"/>
      <c r="CW6" s="568"/>
      <c r="CX6" s="568"/>
      <c r="CY6" s="568"/>
      <c r="CZ6" s="568"/>
      <c r="DA6" s="568"/>
      <c r="DB6" s="568"/>
      <c r="DC6" s="568"/>
      <c r="DD6" s="568"/>
      <c r="DE6" s="568"/>
      <c r="DF6" s="568"/>
      <c r="DG6" s="568"/>
      <c r="DH6" s="568"/>
      <c r="DI6" s="568"/>
      <c r="DJ6" s="568"/>
      <c r="DK6" s="568"/>
      <c r="DL6" s="568"/>
      <c r="DM6" s="568"/>
      <c r="DN6" s="568"/>
      <c r="DO6" s="568"/>
      <c r="DP6" s="568"/>
      <c r="DQ6" s="568"/>
      <c r="DR6" s="568"/>
      <c r="DS6" s="568"/>
      <c r="DT6" s="568"/>
      <c r="DU6" s="568"/>
      <c r="DV6" s="568"/>
      <c r="DW6" s="568"/>
      <c r="DX6" s="568"/>
      <c r="DY6" s="568"/>
      <c r="DZ6" s="568"/>
      <c r="EA6" s="568"/>
      <c r="EB6" s="568"/>
      <c r="EC6" s="568"/>
      <c r="ED6" s="568"/>
      <c r="EE6" s="568"/>
      <c r="EF6" s="568"/>
      <c r="EG6" s="568"/>
      <c r="EH6" s="568"/>
      <c r="EI6" s="568"/>
      <c r="EJ6" s="568"/>
      <c r="EK6" s="568"/>
      <c r="EL6" s="568"/>
      <c r="EM6" s="568"/>
      <c r="EN6" s="568"/>
      <c r="EO6" s="568"/>
      <c r="EP6" s="568"/>
      <c r="EQ6" s="568"/>
      <c r="ER6" s="568"/>
      <c r="ES6" s="568"/>
      <c r="ET6" s="568"/>
      <c r="EU6" s="568"/>
      <c r="EV6" s="568"/>
      <c r="EW6" s="568"/>
      <c r="EX6" s="568"/>
      <c r="EY6" s="568"/>
      <c r="EZ6" s="568"/>
      <c r="FA6" s="568"/>
      <c r="FB6" s="568"/>
      <c r="FC6" s="568"/>
      <c r="FD6" s="568"/>
      <c r="FE6" s="568"/>
      <c r="FF6" s="568"/>
      <c r="FG6" s="568"/>
      <c r="FH6" s="568"/>
      <c r="FI6" s="568"/>
      <c r="FJ6" s="568"/>
      <c r="FK6" s="568"/>
      <c r="FL6" s="568"/>
      <c r="FM6" s="568"/>
      <c r="FN6" s="568"/>
      <c r="FO6" s="568"/>
      <c r="FP6" s="568"/>
      <c r="FQ6" s="568"/>
      <c r="FR6" s="568"/>
      <c r="FS6" s="568"/>
      <c r="FT6" s="568"/>
      <c r="FU6" s="568"/>
      <c r="FV6" s="568"/>
      <c r="FW6" s="568"/>
      <c r="FX6" s="568"/>
      <c r="FY6" s="568"/>
      <c r="FZ6" s="568"/>
      <c r="GA6" s="568"/>
      <c r="GB6" s="568"/>
      <c r="GC6" s="568"/>
      <c r="GD6" s="568"/>
      <c r="GE6" s="568"/>
      <c r="GF6" s="568"/>
      <c r="GG6" s="568"/>
      <c r="GH6" s="568"/>
      <c r="GI6" s="568"/>
      <c r="GJ6" s="568"/>
      <c r="GK6" s="568"/>
      <c r="GL6" s="568"/>
      <c r="GM6" s="568"/>
      <c r="GN6" s="568"/>
      <c r="GO6" s="568"/>
      <c r="GP6" s="568"/>
      <c r="GQ6" s="568"/>
      <c r="GR6" s="568"/>
      <c r="GS6" s="568"/>
      <c r="GT6" s="568"/>
      <c r="GU6" s="568"/>
      <c r="GV6" s="568"/>
      <c r="GW6" s="568"/>
      <c r="GX6" s="568"/>
      <c r="GY6" s="568"/>
      <c r="GZ6" s="568"/>
      <c r="HA6" s="568"/>
      <c r="HB6" s="568"/>
      <c r="HC6" s="568"/>
      <c r="HD6" s="568"/>
      <c r="HE6" s="568"/>
      <c r="HF6" s="568"/>
      <c r="HG6" s="568"/>
      <c r="HH6" s="568"/>
      <c r="HI6" s="568"/>
      <c r="HJ6" s="568"/>
      <c r="HK6" s="568"/>
      <c r="HL6" s="568"/>
      <c r="HM6" s="568"/>
      <c r="HN6" s="568"/>
      <c r="HO6" s="568"/>
      <c r="HP6" s="568"/>
      <c r="HQ6" s="568"/>
      <c r="HR6" s="568"/>
      <c r="HS6" s="568"/>
      <c r="HT6" s="568"/>
      <c r="HU6" s="568"/>
      <c r="HV6" s="568"/>
      <c r="HW6" s="568"/>
      <c r="HX6" s="568"/>
      <c r="HY6" s="568"/>
      <c r="HZ6" s="568"/>
      <c r="IA6" s="568"/>
      <c r="IB6" s="568"/>
      <c r="IC6" s="568"/>
      <c r="ID6" s="568"/>
      <c r="IE6" s="568"/>
      <c r="IF6" s="568"/>
      <c r="IG6" s="568"/>
      <c r="IH6" s="568"/>
      <c r="II6" s="568"/>
      <c r="IJ6" s="568"/>
      <c r="IK6" s="568"/>
      <c r="IL6" s="568"/>
      <c r="IM6" s="568"/>
      <c r="IN6" s="568"/>
      <c r="IO6" s="568"/>
      <c r="IP6" s="568"/>
      <c r="IQ6" s="568"/>
      <c r="IR6" s="568"/>
      <c r="IS6" s="568"/>
    </row>
    <row r="7" spans="1:253" s="569" customFormat="1">
      <c r="A7" s="439" t="s">
        <v>32</v>
      </c>
      <c r="B7" s="436">
        <f>'Sources and Uses Budget'!$C6</f>
        <v>1519</v>
      </c>
      <c r="C7" s="436">
        <f>'Sources and Uses Budget'!$C6</f>
        <v>1519</v>
      </c>
      <c r="D7" s="440">
        <f t="shared" si="0"/>
        <v>0</v>
      </c>
      <c r="E7" s="438"/>
      <c r="F7" s="437"/>
      <c r="G7" s="573"/>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8"/>
      <c r="AG7" s="568"/>
      <c r="AH7" s="568"/>
      <c r="AI7" s="568"/>
      <c r="AJ7" s="568"/>
      <c r="AK7" s="568"/>
      <c r="AL7" s="568"/>
      <c r="AM7" s="568"/>
      <c r="AN7" s="568"/>
      <c r="AO7" s="568"/>
      <c r="AP7" s="568"/>
      <c r="AQ7" s="568"/>
      <c r="AR7" s="568"/>
      <c r="AS7" s="568"/>
      <c r="AT7" s="568"/>
      <c r="AU7" s="568"/>
      <c r="AV7" s="568"/>
      <c r="AW7" s="568"/>
      <c r="AX7" s="568"/>
      <c r="AY7" s="568"/>
      <c r="AZ7" s="568"/>
      <c r="BA7" s="568"/>
      <c r="BB7" s="568"/>
      <c r="BC7" s="568"/>
      <c r="BD7" s="568"/>
      <c r="BE7" s="568"/>
      <c r="BF7" s="568"/>
      <c r="BG7" s="568"/>
      <c r="BH7" s="568"/>
      <c r="BI7" s="568"/>
      <c r="BJ7" s="568"/>
      <c r="BK7" s="568"/>
      <c r="BL7" s="568"/>
      <c r="BM7" s="568"/>
      <c r="BN7" s="568"/>
      <c r="BO7" s="568"/>
      <c r="BP7" s="568"/>
      <c r="BQ7" s="568"/>
      <c r="BR7" s="568"/>
      <c r="BS7" s="568"/>
      <c r="BT7" s="568"/>
      <c r="BU7" s="568"/>
      <c r="BV7" s="568"/>
      <c r="BW7" s="568"/>
      <c r="BX7" s="568"/>
      <c r="BY7" s="568"/>
      <c r="BZ7" s="568"/>
      <c r="CA7" s="568"/>
      <c r="CB7" s="568"/>
      <c r="CC7" s="568"/>
      <c r="CD7" s="568"/>
      <c r="CE7" s="568"/>
      <c r="CF7" s="568"/>
      <c r="CG7" s="568"/>
      <c r="CH7" s="568"/>
      <c r="CI7" s="568"/>
      <c r="CJ7" s="568"/>
      <c r="CK7" s="568"/>
      <c r="CL7" s="568"/>
      <c r="CM7" s="568"/>
      <c r="CN7" s="568"/>
      <c r="CO7" s="568"/>
      <c r="CP7" s="568"/>
      <c r="CQ7" s="568"/>
      <c r="CR7" s="568"/>
      <c r="CS7" s="568"/>
      <c r="CT7" s="568"/>
      <c r="CU7" s="568"/>
      <c r="CV7" s="568"/>
      <c r="CW7" s="568"/>
      <c r="CX7" s="568"/>
      <c r="CY7" s="568"/>
      <c r="CZ7" s="568"/>
      <c r="DA7" s="568"/>
      <c r="DB7" s="568"/>
      <c r="DC7" s="568"/>
      <c r="DD7" s="568"/>
      <c r="DE7" s="568"/>
      <c r="DF7" s="568"/>
      <c r="DG7" s="568"/>
      <c r="DH7" s="568"/>
      <c r="DI7" s="568"/>
      <c r="DJ7" s="568"/>
      <c r="DK7" s="568"/>
      <c r="DL7" s="568"/>
      <c r="DM7" s="568"/>
      <c r="DN7" s="568"/>
      <c r="DO7" s="568"/>
      <c r="DP7" s="568"/>
      <c r="DQ7" s="568"/>
      <c r="DR7" s="568"/>
      <c r="DS7" s="568"/>
      <c r="DT7" s="568"/>
      <c r="DU7" s="568"/>
      <c r="DV7" s="568"/>
      <c r="DW7" s="568"/>
      <c r="DX7" s="568"/>
      <c r="DY7" s="568"/>
      <c r="DZ7" s="568"/>
      <c r="EA7" s="568"/>
      <c r="EB7" s="568"/>
      <c r="EC7" s="568"/>
      <c r="ED7" s="568"/>
      <c r="EE7" s="568"/>
      <c r="EF7" s="568"/>
      <c r="EG7" s="568"/>
      <c r="EH7" s="568"/>
      <c r="EI7" s="568"/>
      <c r="EJ7" s="568"/>
      <c r="EK7" s="568"/>
      <c r="EL7" s="568"/>
      <c r="EM7" s="568"/>
      <c r="EN7" s="568"/>
      <c r="EO7" s="568"/>
      <c r="EP7" s="568"/>
      <c r="EQ7" s="568"/>
      <c r="ER7" s="568"/>
      <c r="ES7" s="568"/>
      <c r="ET7" s="568"/>
      <c r="EU7" s="568"/>
      <c r="EV7" s="568"/>
      <c r="EW7" s="568"/>
      <c r="EX7" s="568"/>
      <c r="EY7" s="568"/>
      <c r="EZ7" s="568"/>
      <c r="FA7" s="568"/>
      <c r="FB7" s="568"/>
      <c r="FC7" s="568"/>
      <c r="FD7" s="568"/>
      <c r="FE7" s="568"/>
      <c r="FF7" s="568"/>
      <c r="FG7" s="568"/>
      <c r="FH7" s="568"/>
      <c r="FI7" s="568"/>
      <c r="FJ7" s="568"/>
      <c r="FK7" s="568"/>
      <c r="FL7" s="568"/>
      <c r="FM7" s="568"/>
      <c r="FN7" s="568"/>
      <c r="FO7" s="568"/>
      <c r="FP7" s="568"/>
      <c r="FQ7" s="568"/>
      <c r="FR7" s="568"/>
      <c r="FS7" s="568"/>
      <c r="FT7" s="568"/>
      <c r="FU7" s="568"/>
      <c r="FV7" s="568"/>
      <c r="FW7" s="568"/>
      <c r="FX7" s="568"/>
      <c r="FY7" s="568"/>
      <c r="FZ7" s="568"/>
      <c r="GA7" s="568"/>
      <c r="GB7" s="568"/>
      <c r="GC7" s="568"/>
      <c r="GD7" s="568"/>
      <c r="GE7" s="568"/>
      <c r="GF7" s="568"/>
      <c r="GG7" s="568"/>
      <c r="GH7" s="568"/>
      <c r="GI7" s="568"/>
      <c r="GJ7" s="568"/>
      <c r="GK7" s="568"/>
      <c r="GL7" s="568"/>
      <c r="GM7" s="568"/>
      <c r="GN7" s="568"/>
      <c r="GO7" s="568"/>
      <c r="GP7" s="568"/>
      <c r="GQ7" s="568"/>
      <c r="GR7" s="568"/>
      <c r="GS7" s="568"/>
      <c r="GT7" s="568"/>
      <c r="GU7" s="568"/>
      <c r="GV7" s="568"/>
      <c r="GW7" s="568"/>
      <c r="GX7" s="568"/>
      <c r="GY7" s="568"/>
      <c r="GZ7" s="568"/>
      <c r="HA7" s="568"/>
      <c r="HB7" s="568"/>
      <c r="HC7" s="568"/>
      <c r="HD7" s="568"/>
      <c r="HE7" s="568"/>
      <c r="HF7" s="568"/>
      <c r="HG7" s="568"/>
      <c r="HH7" s="568"/>
      <c r="HI7" s="568"/>
      <c r="HJ7" s="568"/>
      <c r="HK7" s="568"/>
      <c r="HL7" s="568"/>
      <c r="HM7" s="568"/>
      <c r="HN7" s="568"/>
      <c r="HO7" s="568"/>
      <c r="HP7" s="568"/>
      <c r="HQ7" s="568"/>
      <c r="HR7" s="568"/>
      <c r="HS7" s="568"/>
      <c r="HT7" s="568"/>
      <c r="HU7" s="568"/>
      <c r="HV7" s="568"/>
      <c r="HW7" s="568"/>
      <c r="HX7" s="568"/>
      <c r="HY7" s="568"/>
      <c r="HZ7" s="568"/>
      <c r="IA7" s="568"/>
      <c r="IB7" s="568"/>
      <c r="IC7" s="568"/>
      <c r="ID7" s="568"/>
      <c r="IE7" s="568"/>
      <c r="IF7" s="568"/>
      <c r="IG7" s="568"/>
      <c r="IH7" s="568"/>
      <c r="II7" s="568"/>
      <c r="IJ7" s="568"/>
      <c r="IK7" s="568"/>
      <c r="IL7" s="568"/>
      <c r="IM7" s="568"/>
      <c r="IN7" s="568"/>
      <c r="IO7" s="568"/>
      <c r="IP7" s="568"/>
      <c r="IQ7" s="568"/>
      <c r="IR7" s="568"/>
      <c r="IS7" s="568"/>
    </row>
    <row r="8" spans="1:253" s="569" customFormat="1">
      <c r="A8" s="439" t="s">
        <v>104</v>
      </c>
      <c r="B8" s="436">
        <f>'Sources and Uses Budget'!$C7</f>
        <v>0</v>
      </c>
      <c r="C8" s="436">
        <f>'Sources and Uses Budget'!$C7</f>
        <v>0</v>
      </c>
      <c r="D8" s="440">
        <f t="shared" si="0"/>
        <v>0</v>
      </c>
      <c r="E8" s="438"/>
      <c r="F8" s="437"/>
      <c r="G8" s="573"/>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8"/>
      <c r="AG8" s="568"/>
      <c r="AH8" s="568"/>
      <c r="AI8" s="568"/>
      <c r="AJ8" s="568"/>
      <c r="AK8" s="568"/>
      <c r="AL8" s="568"/>
      <c r="AM8" s="568"/>
      <c r="AN8" s="568"/>
      <c r="AO8" s="568"/>
      <c r="AP8" s="568"/>
      <c r="AQ8" s="568"/>
      <c r="AR8" s="568"/>
      <c r="AS8" s="568"/>
      <c r="AT8" s="568"/>
      <c r="AU8" s="568"/>
      <c r="AV8" s="568"/>
      <c r="AW8" s="568"/>
      <c r="AX8" s="568"/>
      <c r="AY8" s="568"/>
      <c r="AZ8" s="568"/>
      <c r="BA8" s="568"/>
      <c r="BB8" s="568"/>
      <c r="BC8" s="568"/>
      <c r="BD8" s="568"/>
      <c r="BE8" s="568"/>
      <c r="BF8" s="568"/>
      <c r="BG8" s="568"/>
      <c r="BH8" s="568"/>
      <c r="BI8" s="568"/>
      <c r="BJ8" s="568"/>
      <c r="BK8" s="568"/>
      <c r="BL8" s="568"/>
      <c r="BM8" s="568"/>
      <c r="BN8" s="568"/>
      <c r="BO8" s="568"/>
      <c r="BP8" s="568"/>
      <c r="BQ8" s="568"/>
      <c r="BR8" s="568"/>
      <c r="BS8" s="568"/>
      <c r="BT8" s="568"/>
      <c r="BU8" s="568"/>
      <c r="BV8" s="568"/>
      <c r="BW8" s="568"/>
      <c r="BX8" s="568"/>
      <c r="BY8" s="568"/>
      <c r="BZ8" s="568"/>
      <c r="CA8" s="568"/>
      <c r="CB8" s="568"/>
      <c r="CC8" s="568"/>
      <c r="CD8" s="568"/>
      <c r="CE8" s="568"/>
      <c r="CF8" s="568"/>
      <c r="CG8" s="568"/>
      <c r="CH8" s="568"/>
      <c r="CI8" s="568"/>
      <c r="CJ8" s="568"/>
      <c r="CK8" s="568"/>
      <c r="CL8" s="568"/>
      <c r="CM8" s="568"/>
      <c r="CN8" s="568"/>
      <c r="CO8" s="568"/>
      <c r="CP8" s="568"/>
      <c r="CQ8" s="568"/>
      <c r="CR8" s="568"/>
      <c r="CS8" s="568"/>
      <c r="CT8" s="568"/>
      <c r="CU8" s="568"/>
      <c r="CV8" s="568"/>
      <c r="CW8" s="568"/>
      <c r="CX8" s="568"/>
      <c r="CY8" s="568"/>
      <c r="CZ8" s="568"/>
      <c r="DA8" s="568"/>
      <c r="DB8" s="568"/>
      <c r="DC8" s="568"/>
      <c r="DD8" s="568"/>
      <c r="DE8" s="568"/>
      <c r="DF8" s="568"/>
      <c r="DG8" s="568"/>
      <c r="DH8" s="568"/>
      <c r="DI8" s="568"/>
      <c r="DJ8" s="568"/>
      <c r="DK8" s="568"/>
      <c r="DL8" s="568"/>
      <c r="DM8" s="568"/>
      <c r="DN8" s="568"/>
      <c r="DO8" s="568"/>
      <c r="DP8" s="568"/>
      <c r="DQ8" s="568"/>
      <c r="DR8" s="568"/>
      <c r="DS8" s="568"/>
      <c r="DT8" s="568"/>
      <c r="DU8" s="568"/>
      <c r="DV8" s="568"/>
      <c r="DW8" s="568"/>
      <c r="DX8" s="568"/>
      <c r="DY8" s="568"/>
      <c r="DZ8" s="568"/>
      <c r="EA8" s="568"/>
      <c r="EB8" s="568"/>
      <c r="EC8" s="568"/>
      <c r="ED8" s="568"/>
      <c r="EE8" s="568"/>
      <c r="EF8" s="568"/>
      <c r="EG8" s="568"/>
      <c r="EH8" s="568"/>
      <c r="EI8" s="568"/>
      <c r="EJ8" s="568"/>
      <c r="EK8" s="568"/>
      <c r="EL8" s="568"/>
      <c r="EM8" s="568"/>
      <c r="EN8" s="568"/>
      <c r="EO8" s="568"/>
      <c r="EP8" s="568"/>
      <c r="EQ8" s="568"/>
      <c r="ER8" s="568"/>
      <c r="ES8" s="568"/>
      <c r="ET8" s="568"/>
      <c r="EU8" s="568"/>
      <c r="EV8" s="568"/>
      <c r="EW8" s="568"/>
      <c r="EX8" s="568"/>
      <c r="EY8" s="568"/>
      <c r="EZ8" s="568"/>
      <c r="FA8" s="568"/>
      <c r="FB8" s="568"/>
      <c r="FC8" s="568"/>
      <c r="FD8" s="568"/>
      <c r="FE8" s="568"/>
      <c r="FF8" s="568"/>
      <c r="FG8" s="568"/>
      <c r="FH8" s="568"/>
      <c r="FI8" s="568"/>
      <c r="FJ8" s="568"/>
      <c r="FK8" s="568"/>
      <c r="FL8" s="568"/>
      <c r="FM8" s="568"/>
      <c r="FN8" s="568"/>
      <c r="FO8" s="568"/>
      <c r="FP8" s="568"/>
      <c r="FQ8" s="568"/>
      <c r="FR8" s="568"/>
      <c r="FS8" s="568"/>
      <c r="FT8" s="568"/>
      <c r="FU8" s="568"/>
      <c r="FV8" s="568"/>
      <c r="FW8" s="568"/>
      <c r="FX8" s="568"/>
      <c r="FY8" s="568"/>
      <c r="FZ8" s="568"/>
      <c r="GA8" s="568"/>
      <c r="GB8" s="568"/>
      <c r="GC8" s="568"/>
      <c r="GD8" s="568"/>
      <c r="GE8" s="568"/>
      <c r="GF8" s="568"/>
      <c r="GG8" s="568"/>
      <c r="GH8" s="568"/>
      <c r="GI8" s="568"/>
      <c r="GJ8" s="568"/>
      <c r="GK8" s="568"/>
      <c r="GL8" s="568"/>
      <c r="GM8" s="568"/>
      <c r="GN8" s="568"/>
      <c r="GO8" s="568"/>
      <c r="GP8" s="568"/>
      <c r="GQ8" s="568"/>
      <c r="GR8" s="568"/>
      <c r="GS8" s="568"/>
      <c r="GT8" s="568"/>
      <c r="GU8" s="568"/>
      <c r="GV8" s="568"/>
      <c r="GW8" s="568"/>
      <c r="GX8" s="568"/>
      <c r="GY8" s="568"/>
      <c r="GZ8" s="568"/>
      <c r="HA8" s="568"/>
      <c r="HB8" s="568"/>
      <c r="HC8" s="568"/>
      <c r="HD8" s="568"/>
      <c r="HE8" s="568"/>
      <c r="HF8" s="568"/>
      <c r="HG8" s="568"/>
      <c r="HH8" s="568"/>
      <c r="HI8" s="568"/>
      <c r="HJ8" s="568"/>
      <c r="HK8" s="568"/>
      <c r="HL8" s="568"/>
      <c r="HM8" s="568"/>
      <c r="HN8" s="568"/>
      <c r="HO8" s="568"/>
      <c r="HP8" s="568"/>
      <c r="HQ8" s="568"/>
      <c r="HR8" s="568"/>
      <c r="HS8" s="568"/>
      <c r="HT8" s="568"/>
      <c r="HU8" s="568"/>
      <c r="HV8" s="568"/>
      <c r="HW8" s="568"/>
      <c r="HX8" s="568"/>
      <c r="HY8" s="568"/>
      <c r="HZ8" s="568"/>
      <c r="IA8" s="568"/>
      <c r="IB8" s="568"/>
      <c r="IC8" s="568"/>
      <c r="ID8" s="568"/>
      <c r="IE8" s="568"/>
      <c r="IF8" s="568"/>
      <c r="IG8" s="568"/>
      <c r="IH8" s="568"/>
      <c r="II8" s="568"/>
      <c r="IJ8" s="568"/>
      <c r="IK8" s="568"/>
      <c r="IL8" s="568"/>
      <c r="IM8" s="568"/>
      <c r="IN8" s="568"/>
      <c r="IO8" s="568"/>
      <c r="IP8" s="568"/>
      <c r="IQ8" s="568"/>
      <c r="IR8" s="568"/>
      <c r="IS8" s="568"/>
    </row>
    <row r="9" spans="1:253" s="569" customFormat="1">
      <c r="A9" s="441" t="s">
        <v>642</v>
      </c>
      <c r="B9" s="440">
        <f>SUM(B5:B8)</f>
        <v>1382519</v>
      </c>
      <c r="C9" s="440">
        <f>SUM(C5:C8)</f>
        <v>1382519</v>
      </c>
      <c r="D9" s="440">
        <f t="shared" si="0"/>
        <v>0</v>
      </c>
      <c r="E9" s="438"/>
      <c r="F9" s="437"/>
      <c r="G9" s="573"/>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8"/>
      <c r="AG9" s="568"/>
      <c r="AH9" s="568"/>
      <c r="AI9" s="568"/>
      <c r="AJ9" s="568"/>
      <c r="AK9" s="568"/>
      <c r="AL9" s="568"/>
      <c r="AM9" s="568"/>
      <c r="AN9" s="568"/>
      <c r="AO9" s="568"/>
      <c r="AP9" s="568"/>
      <c r="AQ9" s="568"/>
      <c r="AR9" s="568"/>
      <c r="AS9" s="568"/>
      <c r="AT9" s="568"/>
      <c r="AU9" s="568"/>
      <c r="AV9" s="568"/>
      <c r="AW9" s="568"/>
      <c r="AX9" s="568"/>
      <c r="AY9" s="568"/>
      <c r="AZ9" s="568"/>
      <c r="BA9" s="568"/>
      <c r="BB9" s="568"/>
      <c r="BC9" s="568"/>
      <c r="BD9" s="568"/>
      <c r="BE9" s="568"/>
      <c r="BF9" s="568"/>
      <c r="BG9" s="568"/>
      <c r="BH9" s="568"/>
      <c r="BI9" s="568"/>
      <c r="BJ9" s="568"/>
      <c r="BK9" s="568"/>
      <c r="BL9" s="568"/>
      <c r="BM9" s="568"/>
      <c r="BN9" s="568"/>
      <c r="BO9" s="568"/>
      <c r="BP9" s="568"/>
      <c r="BQ9" s="568"/>
      <c r="BR9" s="568"/>
      <c r="BS9" s="568"/>
      <c r="BT9" s="568"/>
      <c r="BU9" s="568"/>
      <c r="BV9" s="568"/>
      <c r="BW9" s="568"/>
      <c r="BX9" s="568"/>
      <c r="BY9" s="568"/>
      <c r="BZ9" s="568"/>
      <c r="CA9" s="568"/>
      <c r="CB9" s="568"/>
      <c r="CC9" s="568"/>
      <c r="CD9" s="568"/>
      <c r="CE9" s="568"/>
      <c r="CF9" s="568"/>
      <c r="CG9" s="568"/>
      <c r="CH9" s="568"/>
      <c r="CI9" s="568"/>
      <c r="CJ9" s="568"/>
      <c r="CK9" s="568"/>
      <c r="CL9" s="568"/>
      <c r="CM9" s="568"/>
      <c r="CN9" s="568"/>
      <c r="CO9" s="568"/>
      <c r="CP9" s="568"/>
      <c r="CQ9" s="568"/>
      <c r="CR9" s="568"/>
      <c r="CS9" s="568"/>
      <c r="CT9" s="568"/>
      <c r="CU9" s="568"/>
      <c r="CV9" s="568"/>
      <c r="CW9" s="568"/>
      <c r="CX9" s="568"/>
      <c r="CY9" s="568"/>
      <c r="CZ9" s="568"/>
      <c r="DA9" s="568"/>
      <c r="DB9" s="568"/>
      <c r="DC9" s="568"/>
      <c r="DD9" s="568"/>
      <c r="DE9" s="568"/>
      <c r="DF9" s="568"/>
      <c r="DG9" s="568"/>
      <c r="DH9" s="568"/>
      <c r="DI9" s="568"/>
      <c r="DJ9" s="568"/>
      <c r="DK9" s="568"/>
      <c r="DL9" s="568"/>
      <c r="DM9" s="568"/>
      <c r="DN9" s="568"/>
      <c r="DO9" s="568"/>
      <c r="DP9" s="568"/>
      <c r="DQ9" s="568"/>
      <c r="DR9" s="568"/>
      <c r="DS9" s="568"/>
      <c r="DT9" s="568"/>
      <c r="DU9" s="568"/>
      <c r="DV9" s="568"/>
      <c r="DW9" s="568"/>
      <c r="DX9" s="568"/>
      <c r="DY9" s="568"/>
      <c r="DZ9" s="568"/>
      <c r="EA9" s="568"/>
      <c r="EB9" s="568"/>
      <c r="EC9" s="568"/>
      <c r="ED9" s="568"/>
      <c r="EE9" s="568"/>
      <c r="EF9" s="568"/>
      <c r="EG9" s="568"/>
      <c r="EH9" s="568"/>
      <c r="EI9" s="568"/>
      <c r="EJ9" s="568"/>
      <c r="EK9" s="568"/>
      <c r="EL9" s="568"/>
      <c r="EM9" s="568"/>
      <c r="EN9" s="568"/>
      <c r="EO9" s="568"/>
      <c r="EP9" s="568"/>
      <c r="EQ9" s="568"/>
      <c r="ER9" s="568"/>
      <c r="ES9" s="568"/>
      <c r="ET9" s="568"/>
      <c r="EU9" s="568"/>
      <c r="EV9" s="568"/>
      <c r="EW9" s="568"/>
      <c r="EX9" s="568"/>
      <c r="EY9" s="568"/>
      <c r="EZ9" s="568"/>
      <c r="FA9" s="568"/>
      <c r="FB9" s="568"/>
      <c r="FC9" s="568"/>
      <c r="FD9" s="568"/>
      <c r="FE9" s="568"/>
      <c r="FF9" s="568"/>
      <c r="FG9" s="568"/>
      <c r="FH9" s="568"/>
      <c r="FI9" s="568"/>
      <c r="FJ9" s="568"/>
      <c r="FK9" s="568"/>
      <c r="FL9" s="568"/>
      <c r="FM9" s="568"/>
      <c r="FN9" s="568"/>
      <c r="FO9" s="568"/>
      <c r="FP9" s="568"/>
      <c r="FQ9" s="568"/>
      <c r="FR9" s="568"/>
      <c r="FS9" s="568"/>
      <c r="FT9" s="568"/>
      <c r="FU9" s="568"/>
      <c r="FV9" s="568"/>
      <c r="FW9" s="568"/>
      <c r="FX9" s="568"/>
      <c r="FY9" s="568"/>
      <c r="FZ9" s="568"/>
      <c r="GA9" s="568"/>
      <c r="GB9" s="568"/>
      <c r="GC9" s="568"/>
      <c r="GD9" s="568"/>
      <c r="GE9" s="568"/>
      <c r="GF9" s="568"/>
      <c r="GG9" s="568"/>
      <c r="GH9" s="568"/>
      <c r="GI9" s="568"/>
      <c r="GJ9" s="568"/>
      <c r="GK9" s="568"/>
      <c r="GL9" s="568"/>
      <c r="GM9" s="568"/>
      <c r="GN9" s="568"/>
      <c r="GO9" s="568"/>
      <c r="GP9" s="568"/>
      <c r="GQ9" s="568"/>
      <c r="GR9" s="568"/>
      <c r="GS9" s="568"/>
      <c r="GT9" s="568"/>
      <c r="GU9" s="568"/>
      <c r="GV9" s="568"/>
      <c r="GW9" s="568"/>
      <c r="GX9" s="568"/>
      <c r="GY9" s="568"/>
      <c r="GZ9" s="568"/>
      <c r="HA9" s="568"/>
      <c r="HB9" s="568"/>
      <c r="HC9" s="568"/>
      <c r="HD9" s="568"/>
      <c r="HE9" s="568"/>
      <c r="HF9" s="568"/>
      <c r="HG9" s="568"/>
      <c r="HH9" s="568"/>
      <c r="HI9" s="568"/>
      <c r="HJ9" s="568"/>
      <c r="HK9" s="568"/>
      <c r="HL9" s="568"/>
      <c r="HM9" s="568"/>
      <c r="HN9" s="568"/>
      <c r="HO9" s="568"/>
      <c r="HP9" s="568"/>
      <c r="HQ9" s="568"/>
      <c r="HR9" s="568"/>
      <c r="HS9" s="568"/>
      <c r="HT9" s="568"/>
      <c r="HU9" s="568"/>
      <c r="HV9" s="568"/>
      <c r="HW9" s="568"/>
      <c r="HX9" s="568"/>
      <c r="HY9" s="568"/>
      <c r="HZ9" s="568"/>
      <c r="IA9" s="568"/>
      <c r="IB9" s="568"/>
      <c r="IC9" s="568"/>
      <c r="ID9" s="568"/>
      <c r="IE9" s="568"/>
      <c r="IF9" s="568"/>
      <c r="IG9" s="568"/>
      <c r="IH9" s="568"/>
      <c r="II9" s="568"/>
      <c r="IJ9" s="568"/>
      <c r="IK9" s="568"/>
      <c r="IL9" s="568"/>
      <c r="IM9" s="568"/>
      <c r="IN9" s="568"/>
      <c r="IO9" s="568"/>
      <c r="IP9" s="568"/>
      <c r="IQ9" s="568"/>
      <c r="IR9" s="568"/>
      <c r="IS9" s="568"/>
    </row>
    <row r="10" spans="1:253" s="569" customFormat="1">
      <c r="A10" s="439" t="s">
        <v>643</v>
      </c>
      <c r="B10" s="436">
        <f>'Sources and Uses Budget'!$C9</f>
        <v>0</v>
      </c>
      <c r="C10" s="436">
        <f>'Sources and Uses Budget'!$C9</f>
        <v>0</v>
      </c>
      <c r="D10" s="440">
        <f t="shared" si="0"/>
        <v>0</v>
      </c>
      <c r="E10" s="438"/>
      <c r="F10" s="437"/>
      <c r="G10" s="573"/>
      <c r="H10" s="568"/>
      <c r="I10" s="568"/>
      <c r="J10" s="568"/>
      <c r="K10" s="568"/>
      <c r="L10" s="568"/>
      <c r="M10" s="568"/>
      <c r="N10" s="568"/>
      <c r="O10" s="568"/>
      <c r="P10" s="568"/>
      <c r="Q10" s="568"/>
      <c r="R10" s="568"/>
      <c r="S10" s="568"/>
      <c r="T10" s="568"/>
      <c r="U10" s="568"/>
      <c r="V10" s="568"/>
      <c r="W10" s="568"/>
      <c r="X10" s="568"/>
      <c r="Y10" s="568"/>
      <c r="Z10" s="568"/>
      <c r="AA10" s="568"/>
      <c r="AB10" s="568"/>
      <c r="AC10" s="568"/>
      <c r="AD10" s="568"/>
      <c r="AE10" s="568"/>
      <c r="AF10" s="568"/>
      <c r="AG10" s="568"/>
      <c r="AH10" s="568"/>
      <c r="AI10" s="568"/>
      <c r="AJ10" s="568"/>
      <c r="AK10" s="568"/>
      <c r="AL10" s="568"/>
      <c r="AM10" s="568"/>
      <c r="AN10" s="568"/>
      <c r="AO10" s="568"/>
      <c r="AP10" s="568"/>
      <c r="AQ10" s="568"/>
      <c r="AR10" s="568"/>
      <c r="AS10" s="568"/>
      <c r="AT10" s="568"/>
      <c r="AU10" s="568"/>
      <c r="AV10" s="568"/>
      <c r="AW10" s="568"/>
      <c r="AX10" s="568"/>
      <c r="AY10" s="568"/>
      <c r="AZ10" s="568"/>
      <c r="BA10" s="568"/>
      <c r="BB10" s="568"/>
      <c r="BC10" s="568"/>
      <c r="BD10" s="568"/>
      <c r="BE10" s="568"/>
      <c r="BF10" s="568"/>
      <c r="BG10" s="568"/>
      <c r="BH10" s="568"/>
      <c r="BI10" s="568"/>
      <c r="BJ10" s="568"/>
      <c r="BK10" s="568"/>
      <c r="BL10" s="568"/>
      <c r="BM10" s="568"/>
      <c r="BN10" s="568"/>
      <c r="BO10" s="568"/>
      <c r="BP10" s="568"/>
      <c r="BQ10" s="568"/>
      <c r="BR10" s="568"/>
      <c r="BS10" s="568"/>
      <c r="BT10" s="568"/>
      <c r="BU10" s="568"/>
      <c r="BV10" s="568"/>
      <c r="BW10" s="568"/>
      <c r="BX10" s="568"/>
      <c r="BY10" s="568"/>
      <c r="BZ10" s="568"/>
      <c r="CA10" s="568"/>
      <c r="CB10" s="568"/>
      <c r="CC10" s="568"/>
      <c r="CD10" s="568"/>
      <c r="CE10" s="568"/>
      <c r="CF10" s="568"/>
      <c r="CG10" s="568"/>
      <c r="CH10" s="568"/>
      <c r="CI10" s="568"/>
      <c r="CJ10" s="568"/>
      <c r="CK10" s="568"/>
      <c r="CL10" s="568"/>
      <c r="CM10" s="568"/>
      <c r="CN10" s="568"/>
      <c r="CO10" s="568"/>
      <c r="CP10" s="568"/>
      <c r="CQ10" s="568"/>
      <c r="CR10" s="568"/>
      <c r="CS10" s="568"/>
      <c r="CT10" s="568"/>
      <c r="CU10" s="568"/>
      <c r="CV10" s="568"/>
      <c r="CW10" s="568"/>
      <c r="CX10" s="568"/>
      <c r="CY10" s="568"/>
      <c r="CZ10" s="568"/>
      <c r="DA10" s="568"/>
      <c r="DB10" s="568"/>
      <c r="DC10" s="568"/>
      <c r="DD10" s="568"/>
      <c r="DE10" s="568"/>
      <c r="DF10" s="568"/>
      <c r="DG10" s="568"/>
      <c r="DH10" s="568"/>
      <c r="DI10" s="568"/>
      <c r="DJ10" s="568"/>
      <c r="DK10" s="568"/>
      <c r="DL10" s="568"/>
      <c r="DM10" s="568"/>
      <c r="DN10" s="568"/>
      <c r="DO10" s="568"/>
      <c r="DP10" s="568"/>
      <c r="DQ10" s="568"/>
      <c r="DR10" s="568"/>
      <c r="DS10" s="568"/>
      <c r="DT10" s="568"/>
      <c r="DU10" s="568"/>
      <c r="DV10" s="568"/>
      <c r="DW10" s="568"/>
      <c r="DX10" s="568"/>
      <c r="DY10" s="568"/>
      <c r="DZ10" s="568"/>
      <c r="EA10" s="568"/>
      <c r="EB10" s="568"/>
      <c r="EC10" s="568"/>
      <c r="ED10" s="568"/>
      <c r="EE10" s="568"/>
      <c r="EF10" s="568"/>
      <c r="EG10" s="568"/>
      <c r="EH10" s="568"/>
      <c r="EI10" s="568"/>
      <c r="EJ10" s="568"/>
      <c r="EK10" s="568"/>
      <c r="EL10" s="568"/>
      <c r="EM10" s="568"/>
      <c r="EN10" s="568"/>
      <c r="EO10" s="568"/>
      <c r="EP10" s="568"/>
      <c r="EQ10" s="568"/>
      <c r="ER10" s="568"/>
      <c r="ES10" s="568"/>
      <c r="ET10" s="568"/>
      <c r="EU10" s="568"/>
      <c r="EV10" s="568"/>
      <c r="EW10" s="568"/>
      <c r="EX10" s="568"/>
      <c r="EY10" s="568"/>
      <c r="EZ10" s="568"/>
      <c r="FA10" s="568"/>
      <c r="FB10" s="568"/>
      <c r="FC10" s="568"/>
      <c r="FD10" s="568"/>
      <c r="FE10" s="568"/>
      <c r="FF10" s="568"/>
      <c r="FG10" s="568"/>
      <c r="FH10" s="568"/>
      <c r="FI10" s="568"/>
      <c r="FJ10" s="568"/>
      <c r="FK10" s="568"/>
      <c r="FL10" s="568"/>
      <c r="FM10" s="568"/>
      <c r="FN10" s="568"/>
      <c r="FO10" s="568"/>
      <c r="FP10" s="568"/>
      <c r="FQ10" s="568"/>
      <c r="FR10" s="568"/>
      <c r="FS10" s="568"/>
      <c r="FT10" s="568"/>
      <c r="FU10" s="568"/>
      <c r="FV10" s="568"/>
      <c r="FW10" s="568"/>
      <c r="FX10" s="568"/>
      <c r="FY10" s="568"/>
      <c r="FZ10" s="568"/>
      <c r="GA10" s="568"/>
      <c r="GB10" s="568"/>
      <c r="GC10" s="568"/>
      <c r="GD10" s="568"/>
      <c r="GE10" s="568"/>
      <c r="GF10" s="568"/>
      <c r="GG10" s="568"/>
      <c r="GH10" s="568"/>
      <c r="GI10" s="568"/>
      <c r="GJ10" s="568"/>
      <c r="GK10" s="568"/>
      <c r="GL10" s="568"/>
      <c r="GM10" s="568"/>
      <c r="GN10" s="568"/>
      <c r="GO10" s="568"/>
      <c r="GP10" s="568"/>
      <c r="GQ10" s="568"/>
      <c r="GR10" s="568"/>
      <c r="GS10" s="568"/>
      <c r="GT10" s="568"/>
      <c r="GU10" s="568"/>
      <c r="GV10" s="568"/>
      <c r="GW10" s="568"/>
      <c r="GX10" s="568"/>
      <c r="GY10" s="568"/>
      <c r="GZ10" s="568"/>
      <c r="HA10" s="568"/>
      <c r="HB10" s="568"/>
      <c r="HC10" s="568"/>
      <c r="HD10" s="568"/>
      <c r="HE10" s="568"/>
      <c r="HF10" s="568"/>
      <c r="HG10" s="568"/>
      <c r="HH10" s="568"/>
      <c r="HI10" s="568"/>
      <c r="HJ10" s="568"/>
      <c r="HK10" s="568"/>
      <c r="HL10" s="568"/>
      <c r="HM10" s="568"/>
      <c r="HN10" s="568"/>
      <c r="HO10" s="568"/>
      <c r="HP10" s="568"/>
      <c r="HQ10" s="568"/>
      <c r="HR10" s="568"/>
      <c r="HS10" s="568"/>
      <c r="HT10" s="568"/>
      <c r="HU10" s="568"/>
      <c r="HV10" s="568"/>
      <c r="HW10" s="568"/>
      <c r="HX10" s="568"/>
      <c r="HY10" s="568"/>
      <c r="HZ10" s="568"/>
      <c r="IA10" s="568"/>
      <c r="IB10" s="568"/>
      <c r="IC10" s="568"/>
      <c r="ID10" s="568"/>
      <c r="IE10" s="568"/>
      <c r="IF10" s="568"/>
      <c r="IG10" s="568"/>
      <c r="IH10" s="568"/>
      <c r="II10" s="568"/>
      <c r="IJ10" s="568"/>
      <c r="IK10" s="568"/>
      <c r="IL10" s="568"/>
      <c r="IM10" s="568"/>
      <c r="IN10" s="568"/>
      <c r="IO10" s="568"/>
      <c r="IP10" s="568"/>
      <c r="IQ10" s="568"/>
      <c r="IR10" s="568"/>
      <c r="IS10" s="568"/>
    </row>
    <row r="11" spans="1:253" s="569" customFormat="1">
      <c r="A11" s="439" t="s">
        <v>644</v>
      </c>
      <c r="B11" s="436">
        <f>'Sources and Uses Budget'!$C10</f>
        <v>0</v>
      </c>
      <c r="C11" s="436">
        <f>'Sources and Uses Budget'!$C10</f>
        <v>0</v>
      </c>
      <c r="D11" s="440">
        <f t="shared" si="0"/>
        <v>0</v>
      </c>
      <c r="E11" s="438"/>
      <c r="F11" s="437"/>
      <c r="G11" s="573"/>
      <c r="H11" s="568"/>
      <c r="I11" s="568"/>
      <c r="J11" s="568"/>
      <c r="K11" s="568"/>
      <c r="L11" s="568"/>
      <c r="M11" s="568"/>
      <c r="N11" s="568"/>
      <c r="O11" s="568"/>
      <c r="P11" s="568"/>
      <c r="Q11" s="568"/>
      <c r="R11" s="568"/>
      <c r="S11" s="568"/>
      <c r="T11" s="568"/>
      <c r="U11" s="568"/>
      <c r="V11" s="568"/>
      <c r="W11" s="568"/>
      <c r="X11" s="568"/>
      <c r="Y11" s="568"/>
      <c r="Z11" s="568"/>
      <c r="AA11" s="568"/>
      <c r="AB11" s="568"/>
      <c r="AC11" s="568"/>
      <c r="AD11" s="568"/>
      <c r="AE11" s="568"/>
      <c r="AF11" s="568"/>
      <c r="AG11" s="568"/>
      <c r="AH11" s="568"/>
      <c r="AI11" s="568"/>
      <c r="AJ11" s="568"/>
      <c r="AK11" s="568"/>
      <c r="AL11" s="568"/>
      <c r="AM11" s="568"/>
      <c r="AN11" s="568"/>
      <c r="AO11" s="568"/>
      <c r="AP11" s="568"/>
      <c r="AQ11" s="568"/>
      <c r="AR11" s="568"/>
      <c r="AS11" s="568"/>
      <c r="AT11" s="568"/>
      <c r="AU11" s="568"/>
      <c r="AV11" s="568"/>
      <c r="AW11" s="568"/>
      <c r="AX11" s="568"/>
      <c r="AY11" s="568"/>
      <c r="AZ11" s="568"/>
      <c r="BA11" s="568"/>
      <c r="BB11" s="568"/>
      <c r="BC11" s="568"/>
      <c r="BD11" s="568"/>
      <c r="BE11" s="568"/>
      <c r="BF11" s="568"/>
      <c r="BG11" s="568"/>
      <c r="BH11" s="568"/>
      <c r="BI11" s="568"/>
      <c r="BJ11" s="568"/>
      <c r="BK11" s="568"/>
      <c r="BL11" s="568"/>
      <c r="BM11" s="568"/>
      <c r="BN11" s="568"/>
      <c r="BO11" s="568"/>
      <c r="BP11" s="568"/>
      <c r="BQ11" s="568"/>
      <c r="BR11" s="568"/>
      <c r="BS11" s="568"/>
      <c r="BT11" s="568"/>
      <c r="BU11" s="568"/>
      <c r="BV11" s="568"/>
      <c r="BW11" s="568"/>
      <c r="BX11" s="568"/>
      <c r="BY11" s="568"/>
      <c r="BZ11" s="568"/>
      <c r="CA11" s="568"/>
      <c r="CB11" s="568"/>
      <c r="CC11" s="568"/>
      <c r="CD11" s="568"/>
      <c r="CE11" s="568"/>
      <c r="CF11" s="568"/>
      <c r="CG11" s="568"/>
      <c r="CH11" s="568"/>
      <c r="CI11" s="568"/>
      <c r="CJ11" s="568"/>
      <c r="CK11" s="568"/>
      <c r="CL11" s="568"/>
      <c r="CM11" s="568"/>
      <c r="CN11" s="568"/>
      <c r="CO11" s="568"/>
      <c r="CP11" s="568"/>
      <c r="CQ11" s="568"/>
      <c r="CR11" s="568"/>
      <c r="CS11" s="568"/>
      <c r="CT11" s="568"/>
      <c r="CU11" s="568"/>
      <c r="CV11" s="568"/>
      <c r="CW11" s="568"/>
      <c r="CX11" s="568"/>
      <c r="CY11" s="568"/>
      <c r="CZ11" s="568"/>
      <c r="DA11" s="568"/>
      <c r="DB11" s="568"/>
      <c r="DC11" s="568"/>
      <c r="DD11" s="568"/>
      <c r="DE11" s="568"/>
      <c r="DF11" s="568"/>
      <c r="DG11" s="568"/>
      <c r="DH11" s="568"/>
      <c r="DI11" s="568"/>
      <c r="DJ11" s="568"/>
      <c r="DK11" s="568"/>
      <c r="DL11" s="568"/>
      <c r="DM11" s="568"/>
      <c r="DN11" s="568"/>
      <c r="DO11" s="568"/>
      <c r="DP11" s="568"/>
      <c r="DQ11" s="568"/>
      <c r="DR11" s="568"/>
      <c r="DS11" s="568"/>
      <c r="DT11" s="568"/>
      <c r="DU11" s="568"/>
      <c r="DV11" s="568"/>
      <c r="DW11" s="568"/>
      <c r="DX11" s="568"/>
      <c r="DY11" s="568"/>
      <c r="DZ11" s="568"/>
      <c r="EA11" s="568"/>
      <c r="EB11" s="568"/>
      <c r="EC11" s="568"/>
      <c r="ED11" s="568"/>
      <c r="EE11" s="568"/>
      <c r="EF11" s="568"/>
      <c r="EG11" s="568"/>
      <c r="EH11" s="568"/>
      <c r="EI11" s="568"/>
      <c r="EJ11" s="568"/>
      <c r="EK11" s="568"/>
      <c r="EL11" s="568"/>
      <c r="EM11" s="568"/>
      <c r="EN11" s="568"/>
      <c r="EO11" s="568"/>
      <c r="EP11" s="568"/>
      <c r="EQ11" s="568"/>
      <c r="ER11" s="568"/>
      <c r="ES11" s="568"/>
      <c r="ET11" s="568"/>
      <c r="EU11" s="568"/>
      <c r="EV11" s="568"/>
      <c r="EW11" s="568"/>
      <c r="EX11" s="568"/>
      <c r="EY11" s="568"/>
      <c r="EZ11" s="568"/>
      <c r="FA11" s="568"/>
      <c r="FB11" s="568"/>
      <c r="FC11" s="568"/>
      <c r="FD11" s="568"/>
      <c r="FE11" s="568"/>
      <c r="FF11" s="568"/>
      <c r="FG11" s="568"/>
      <c r="FH11" s="568"/>
      <c r="FI11" s="568"/>
      <c r="FJ11" s="568"/>
      <c r="FK11" s="568"/>
      <c r="FL11" s="568"/>
      <c r="FM11" s="568"/>
      <c r="FN11" s="568"/>
      <c r="FO11" s="568"/>
      <c r="FP11" s="568"/>
      <c r="FQ11" s="568"/>
      <c r="FR11" s="568"/>
      <c r="FS11" s="568"/>
      <c r="FT11" s="568"/>
      <c r="FU11" s="568"/>
      <c r="FV11" s="568"/>
      <c r="FW11" s="568"/>
      <c r="FX11" s="568"/>
      <c r="FY11" s="568"/>
      <c r="FZ11" s="568"/>
      <c r="GA11" s="568"/>
      <c r="GB11" s="568"/>
      <c r="GC11" s="568"/>
      <c r="GD11" s="568"/>
      <c r="GE11" s="568"/>
      <c r="GF11" s="568"/>
      <c r="GG11" s="568"/>
      <c r="GH11" s="568"/>
      <c r="GI11" s="568"/>
      <c r="GJ11" s="568"/>
      <c r="GK11" s="568"/>
      <c r="GL11" s="568"/>
      <c r="GM11" s="568"/>
      <c r="GN11" s="568"/>
      <c r="GO11" s="568"/>
      <c r="GP11" s="568"/>
      <c r="GQ11" s="568"/>
      <c r="GR11" s="568"/>
      <c r="GS11" s="568"/>
      <c r="GT11" s="568"/>
      <c r="GU11" s="568"/>
      <c r="GV11" s="568"/>
      <c r="GW11" s="568"/>
      <c r="GX11" s="568"/>
      <c r="GY11" s="568"/>
      <c r="GZ11" s="568"/>
      <c r="HA11" s="568"/>
      <c r="HB11" s="568"/>
      <c r="HC11" s="568"/>
      <c r="HD11" s="568"/>
      <c r="HE11" s="568"/>
      <c r="HF11" s="568"/>
      <c r="HG11" s="568"/>
      <c r="HH11" s="568"/>
      <c r="HI11" s="568"/>
      <c r="HJ11" s="568"/>
      <c r="HK11" s="568"/>
      <c r="HL11" s="568"/>
      <c r="HM11" s="568"/>
      <c r="HN11" s="568"/>
      <c r="HO11" s="568"/>
      <c r="HP11" s="568"/>
      <c r="HQ11" s="568"/>
      <c r="HR11" s="568"/>
      <c r="HS11" s="568"/>
      <c r="HT11" s="568"/>
      <c r="HU11" s="568"/>
      <c r="HV11" s="568"/>
      <c r="HW11" s="568"/>
      <c r="HX11" s="568"/>
      <c r="HY11" s="568"/>
      <c r="HZ11" s="568"/>
      <c r="IA11" s="568"/>
      <c r="IB11" s="568"/>
      <c r="IC11" s="568"/>
      <c r="ID11" s="568"/>
      <c r="IE11" s="568"/>
      <c r="IF11" s="568"/>
      <c r="IG11" s="568"/>
      <c r="IH11" s="568"/>
      <c r="II11" s="568"/>
      <c r="IJ11" s="568"/>
      <c r="IK11" s="568"/>
      <c r="IL11" s="568"/>
      <c r="IM11" s="568"/>
      <c r="IN11" s="568"/>
      <c r="IO11" s="568"/>
      <c r="IP11" s="568"/>
      <c r="IQ11" s="568"/>
      <c r="IR11" s="568"/>
      <c r="IS11" s="568"/>
    </row>
    <row r="12" spans="1:253" s="569" customFormat="1">
      <c r="A12" s="441" t="s">
        <v>645</v>
      </c>
      <c r="B12" s="440">
        <f>SUM(B10:B11)</f>
        <v>0</v>
      </c>
      <c r="C12" s="440">
        <f>SUM(C10:C11)</f>
        <v>0</v>
      </c>
      <c r="D12" s="440">
        <f t="shared" si="0"/>
        <v>0</v>
      </c>
      <c r="E12" s="438"/>
      <c r="F12" s="437"/>
      <c r="G12" s="573"/>
      <c r="H12" s="568"/>
      <c r="I12" s="568"/>
      <c r="J12" s="568"/>
      <c r="K12" s="568"/>
      <c r="L12" s="568"/>
      <c r="M12" s="568"/>
      <c r="N12" s="568"/>
      <c r="O12" s="568"/>
      <c r="P12" s="568"/>
      <c r="Q12" s="568"/>
      <c r="R12" s="568"/>
      <c r="S12" s="568"/>
      <c r="T12" s="568"/>
      <c r="U12" s="568"/>
      <c r="V12" s="568"/>
      <c r="W12" s="568"/>
      <c r="X12" s="568"/>
      <c r="Y12" s="568"/>
      <c r="Z12" s="568"/>
      <c r="AA12" s="568"/>
      <c r="AB12" s="568"/>
      <c r="AC12" s="568"/>
      <c r="AD12" s="568"/>
      <c r="AE12" s="568"/>
      <c r="AF12" s="568"/>
      <c r="AG12" s="568"/>
      <c r="AH12" s="568"/>
      <c r="AI12" s="568"/>
      <c r="AJ12" s="568"/>
      <c r="AK12" s="568"/>
      <c r="AL12" s="568"/>
      <c r="AM12" s="568"/>
      <c r="AN12" s="568"/>
      <c r="AO12" s="568"/>
      <c r="AP12" s="568"/>
      <c r="AQ12" s="568"/>
      <c r="AR12" s="568"/>
      <c r="AS12" s="568"/>
      <c r="AT12" s="568"/>
      <c r="AU12" s="568"/>
      <c r="AV12" s="568"/>
      <c r="AW12" s="568"/>
      <c r="AX12" s="568"/>
      <c r="AY12" s="568"/>
      <c r="AZ12" s="568"/>
      <c r="BA12" s="568"/>
      <c r="BB12" s="568"/>
      <c r="BC12" s="568"/>
      <c r="BD12" s="568"/>
      <c r="BE12" s="568"/>
      <c r="BF12" s="568"/>
      <c r="BG12" s="568"/>
      <c r="BH12" s="568"/>
      <c r="BI12" s="568"/>
      <c r="BJ12" s="568"/>
      <c r="BK12" s="568"/>
      <c r="BL12" s="568"/>
      <c r="BM12" s="568"/>
      <c r="BN12" s="568"/>
      <c r="BO12" s="568"/>
      <c r="BP12" s="568"/>
      <c r="BQ12" s="568"/>
      <c r="BR12" s="568"/>
      <c r="BS12" s="568"/>
      <c r="BT12" s="568"/>
      <c r="BU12" s="568"/>
      <c r="BV12" s="568"/>
      <c r="BW12" s="568"/>
      <c r="BX12" s="568"/>
      <c r="BY12" s="568"/>
      <c r="BZ12" s="568"/>
      <c r="CA12" s="568"/>
      <c r="CB12" s="568"/>
      <c r="CC12" s="568"/>
      <c r="CD12" s="568"/>
      <c r="CE12" s="568"/>
      <c r="CF12" s="568"/>
      <c r="CG12" s="568"/>
      <c r="CH12" s="568"/>
      <c r="CI12" s="568"/>
      <c r="CJ12" s="568"/>
      <c r="CK12" s="568"/>
      <c r="CL12" s="568"/>
      <c r="CM12" s="568"/>
      <c r="CN12" s="568"/>
      <c r="CO12" s="568"/>
      <c r="CP12" s="568"/>
      <c r="CQ12" s="568"/>
      <c r="CR12" s="568"/>
      <c r="CS12" s="568"/>
      <c r="CT12" s="568"/>
      <c r="CU12" s="568"/>
      <c r="CV12" s="568"/>
      <c r="CW12" s="568"/>
      <c r="CX12" s="568"/>
      <c r="CY12" s="568"/>
      <c r="CZ12" s="568"/>
      <c r="DA12" s="568"/>
      <c r="DB12" s="568"/>
      <c r="DC12" s="568"/>
      <c r="DD12" s="568"/>
      <c r="DE12" s="568"/>
      <c r="DF12" s="568"/>
      <c r="DG12" s="568"/>
      <c r="DH12" s="568"/>
      <c r="DI12" s="568"/>
      <c r="DJ12" s="568"/>
      <c r="DK12" s="568"/>
      <c r="DL12" s="568"/>
      <c r="DM12" s="568"/>
      <c r="DN12" s="568"/>
      <c r="DO12" s="568"/>
      <c r="DP12" s="568"/>
      <c r="DQ12" s="568"/>
      <c r="DR12" s="568"/>
      <c r="DS12" s="568"/>
      <c r="DT12" s="568"/>
      <c r="DU12" s="568"/>
      <c r="DV12" s="568"/>
      <c r="DW12" s="568"/>
      <c r="DX12" s="568"/>
      <c r="DY12" s="568"/>
      <c r="DZ12" s="568"/>
      <c r="EA12" s="568"/>
      <c r="EB12" s="568"/>
      <c r="EC12" s="568"/>
      <c r="ED12" s="568"/>
      <c r="EE12" s="568"/>
      <c r="EF12" s="568"/>
      <c r="EG12" s="568"/>
      <c r="EH12" s="568"/>
      <c r="EI12" s="568"/>
      <c r="EJ12" s="568"/>
      <c r="EK12" s="568"/>
      <c r="EL12" s="568"/>
      <c r="EM12" s="568"/>
      <c r="EN12" s="568"/>
      <c r="EO12" s="568"/>
      <c r="EP12" s="568"/>
      <c r="EQ12" s="568"/>
      <c r="ER12" s="568"/>
      <c r="ES12" s="568"/>
      <c r="ET12" s="568"/>
      <c r="EU12" s="568"/>
      <c r="EV12" s="568"/>
      <c r="EW12" s="568"/>
      <c r="EX12" s="568"/>
      <c r="EY12" s="568"/>
      <c r="EZ12" s="568"/>
      <c r="FA12" s="568"/>
      <c r="FB12" s="568"/>
      <c r="FC12" s="568"/>
      <c r="FD12" s="568"/>
      <c r="FE12" s="568"/>
      <c r="FF12" s="568"/>
      <c r="FG12" s="568"/>
      <c r="FH12" s="568"/>
      <c r="FI12" s="568"/>
      <c r="FJ12" s="568"/>
      <c r="FK12" s="568"/>
      <c r="FL12" s="568"/>
      <c r="FM12" s="568"/>
      <c r="FN12" s="568"/>
      <c r="FO12" s="568"/>
      <c r="FP12" s="568"/>
      <c r="FQ12" s="568"/>
      <c r="FR12" s="568"/>
      <c r="FS12" s="568"/>
      <c r="FT12" s="568"/>
      <c r="FU12" s="568"/>
      <c r="FV12" s="568"/>
      <c r="FW12" s="568"/>
      <c r="FX12" s="568"/>
      <c r="FY12" s="568"/>
      <c r="FZ12" s="568"/>
      <c r="GA12" s="568"/>
      <c r="GB12" s="568"/>
      <c r="GC12" s="568"/>
      <c r="GD12" s="568"/>
      <c r="GE12" s="568"/>
      <c r="GF12" s="568"/>
      <c r="GG12" s="568"/>
      <c r="GH12" s="568"/>
      <c r="GI12" s="568"/>
      <c r="GJ12" s="568"/>
      <c r="GK12" s="568"/>
      <c r="GL12" s="568"/>
      <c r="GM12" s="568"/>
      <c r="GN12" s="568"/>
      <c r="GO12" s="568"/>
      <c r="GP12" s="568"/>
      <c r="GQ12" s="568"/>
      <c r="GR12" s="568"/>
      <c r="GS12" s="568"/>
      <c r="GT12" s="568"/>
      <c r="GU12" s="568"/>
      <c r="GV12" s="568"/>
      <c r="GW12" s="568"/>
      <c r="GX12" s="568"/>
      <c r="GY12" s="568"/>
      <c r="GZ12" s="568"/>
      <c r="HA12" s="568"/>
      <c r="HB12" s="568"/>
      <c r="HC12" s="568"/>
      <c r="HD12" s="568"/>
      <c r="HE12" s="568"/>
      <c r="HF12" s="568"/>
      <c r="HG12" s="568"/>
      <c r="HH12" s="568"/>
      <c r="HI12" s="568"/>
      <c r="HJ12" s="568"/>
      <c r="HK12" s="568"/>
      <c r="HL12" s="568"/>
      <c r="HM12" s="568"/>
      <c r="HN12" s="568"/>
      <c r="HO12" s="568"/>
      <c r="HP12" s="568"/>
      <c r="HQ12" s="568"/>
      <c r="HR12" s="568"/>
      <c r="HS12" s="568"/>
      <c r="HT12" s="568"/>
      <c r="HU12" s="568"/>
      <c r="HV12" s="568"/>
      <c r="HW12" s="568"/>
      <c r="HX12" s="568"/>
      <c r="HY12" s="568"/>
      <c r="HZ12" s="568"/>
      <c r="IA12" s="568"/>
      <c r="IB12" s="568"/>
      <c r="IC12" s="568"/>
      <c r="ID12" s="568"/>
      <c r="IE12" s="568"/>
      <c r="IF12" s="568"/>
      <c r="IG12" s="568"/>
      <c r="IH12" s="568"/>
      <c r="II12" s="568"/>
      <c r="IJ12" s="568"/>
      <c r="IK12" s="568"/>
      <c r="IL12" s="568"/>
      <c r="IM12" s="568"/>
      <c r="IN12" s="568"/>
      <c r="IO12" s="568"/>
      <c r="IP12" s="568"/>
      <c r="IQ12" s="568"/>
      <c r="IR12" s="568"/>
      <c r="IS12" s="568"/>
    </row>
    <row r="13" spans="1:253" s="569" customFormat="1">
      <c r="A13" s="441" t="s">
        <v>91</v>
      </c>
      <c r="B13" s="440">
        <f>SUM(B9+B12)</f>
        <v>1382519</v>
      </c>
      <c r="C13" s="440">
        <f>SUM(C9+C12)</f>
        <v>1382519</v>
      </c>
      <c r="D13" s="440">
        <f t="shared" si="0"/>
        <v>0</v>
      </c>
      <c r="E13" s="438"/>
      <c r="F13" s="437"/>
      <c r="G13" s="573"/>
      <c r="H13" s="568"/>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c r="AG13" s="568"/>
      <c r="AH13" s="568"/>
      <c r="AI13" s="568"/>
      <c r="AJ13" s="568"/>
      <c r="AK13" s="568"/>
      <c r="AL13" s="568"/>
      <c r="AM13" s="568"/>
      <c r="AN13" s="568"/>
      <c r="AO13" s="568"/>
      <c r="AP13" s="568"/>
      <c r="AQ13" s="568"/>
      <c r="AR13" s="568"/>
      <c r="AS13" s="568"/>
      <c r="AT13" s="568"/>
      <c r="AU13" s="568"/>
      <c r="AV13" s="568"/>
      <c r="AW13" s="568"/>
      <c r="AX13" s="568"/>
      <c r="AY13" s="568"/>
      <c r="AZ13" s="568"/>
      <c r="BA13" s="568"/>
      <c r="BB13" s="568"/>
      <c r="BC13" s="568"/>
      <c r="BD13" s="568"/>
      <c r="BE13" s="568"/>
      <c r="BF13" s="568"/>
      <c r="BG13" s="568"/>
      <c r="BH13" s="568"/>
      <c r="BI13" s="568"/>
      <c r="BJ13" s="568"/>
      <c r="BK13" s="568"/>
      <c r="BL13" s="568"/>
      <c r="BM13" s="568"/>
      <c r="BN13" s="568"/>
      <c r="BO13" s="568"/>
      <c r="BP13" s="568"/>
      <c r="BQ13" s="568"/>
      <c r="BR13" s="568"/>
      <c r="BS13" s="568"/>
      <c r="BT13" s="568"/>
      <c r="BU13" s="568"/>
      <c r="BV13" s="568"/>
      <c r="BW13" s="568"/>
      <c r="BX13" s="568"/>
      <c r="BY13" s="568"/>
      <c r="BZ13" s="568"/>
      <c r="CA13" s="568"/>
      <c r="CB13" s="568"/>
      <c r="CC13" s="568"/>
      <c r="CD13" s="568"/>
      <c r="CE13" s="568"/>
      <c r="CF13" s="568"/>
      <c r="CG13" s="568"/>
      <c r="CH13" s="568"/>
      <c r="CI13" s="568"/>
      <c r="CJ13" s="568"/>
      <c r="CK13" s="568"/>
      <c r="CL13" s="568"/>
      <c r="CM13" s="568"/>
      <c r="CN13" s="568"/>
      <c r="CO13" s="568"/>
      <c r="CP13" s="568"/>
      <c r="CQ13" s="568"/>
      <c r="CR13" s="568"/>
      <c r="CS13" s="568"/>
      <c r="CT13" s="568"/>
      <c r="CU13" s="568"/>
      <c r="CV13" s="568"/>
      <c r="CW13" s="568"/>
      <c r="CX13" s="568"/>
      <c r="CY13" s="568"/>
      <c r="CZ13" s="568"/>
      <c r="DA13" s="568"/>
      <c r="DB13" s="568"/>
      <c r="DC13" s="568"/>
      <c r="DD13" s="568"/>
      <c r="DE13" s="568"/>
      <c r="DF13" s="568"/>
      <c r="DG13" s="568"/>
      <c r="DH13" s="568"/>
      <c r="DI13" s="568"/>
      <c r="DJ13" s="568"/>
      <c r="DK13" s="568"/>
      <c r="DL13" s="568"/>
      <c r="DM13" s="568"/>
      <c r="DN13" s="568"/>
      <c r="DO13" s="568"/>
      <c r="DP13" s="568"/>
      <c r="DQ13" s="568"/>
      <c r="DR13" s="568"/>
      <c r="DS13" s="568"/>
      <c r="DT13" s="568"/>
      <c r="DU13" s="568"/>
      <c r="DV13" s="568"/>
      <c r="DW13" s="568"/>
      <c r="DX13" s="568"/>
      <c r="DY13" s="568"/>
      <c r="DZ13" s="568"/>
      <c r="EA13" s="568"/>
      <c r="EB13" s="568"/>
      <c r="EC13" s="568"/>
      <c r="ED13" s="568"/>
      <c r="EE13" s="568"/>
      <c r="EF13" s="568"/>
      <c r="EG13" s="568"/>
      <c r="EH13" s="568"/>
      <c r="EI13" s="568"/>
      <c r="EJ13" s="568"/>
      <c r="EK13" s="568"/>
      <c r="EL13" s="568"/>
      <c r="EM13" s="568"/>
      <c r="EN13" s="568"/>
      <c r="EO13" s="568"/>
      <c r="EP13" s="568"/>
      <c r="EQ13" s="568"/>
      <c r="ER13" s="568"/>
      <c r="ES13" s="568"/>
      <c r="ET13" s="568"/>
      <c r="EU13" s="568"/>
      <c r="EV13" s="568"/>
      <c r="EW13" s="568"/>
      <c r="EX13" s="568"/>
      <c r="EY13" s="568"/>
      <c r="EZ13" s="568"/>
      <c r="FA13" s="568"/>
      <c r="FB13" s="568"/>
      <c r="FC13" s="568"/>
      <c r="FD13" s="568"/>
      <c r="FE13" s="568"/>
      <c r="FF13" s="568"/>
      <c r="FG13" s="568"/>
      <c r="FH13" s="568"/>
      <c r="FI13" s="568"/>
      <c r="FJ13" s="568"/>
      <c r="FK13" s="568"/>
      <c r="FL13" s="568"/>
      <c r="FM13" s="568"/>
      <c r="FN13" s="568"/>
      <c r="FO13" s="568"/>
      <c r="FP13" s="568"/>
      <c r="FQ13" s="568"/>
      <c r="FR13" s="568"/>
      <c r="FS13" s="568"/>
      <c r="FT13" s="568"/>
      <c r="FU13" s="568"/>
      <c r="FV13" s="568"/>
      <c r="FW13" s="568"/>
      <c r="FX13" s="568"/>
      <c r="FY13" s="568"/>
      <c r="FZ13" s="568"/>
      <c r="GA13" s="568"/>
      <c r="GB13" s="568"/>
      <c r="GC13" s="568"/>
      <c r="GD13" s="568"/>
      <c r="GE13" s="568"/>
      <c r="GF13" s="568"/>
      <c r="GG13" s="568"/>
      <c r="GH13" s="568"/>
      <c r="GI13" s="568"/>
      <c r="GJ13" s="568"/>
      <c r="GK13" s="568"/>
      <c r="GL13" s="568"/>
      <c r="GM13" s="568"/>
      <c r="GN13" s="568"/>
      <c r="GO13" s="568"/>
      <c r="GP13" s="568"/>
      <c r="GQ13" s="568"/>
      <c r="GR13" s="568"/>
      <c r="GS13" s="568"/>
      <c r="GT13" s="568"/>
      <c r="GU13" s="568"/>
      <c r="GV13" s="568"/>
      <c r="GW13" s="568"/>
      <c r="GX13" s="568"/>
      <c r="GY13" s="568"/>
      <c r="GZ13" s="568"/>
      <c r="HA13" s="568"/>
      <c r="HB13" s="568"/>
      <c r="HC13" s="568"/>
      <c r="HD13" s="568"/>
      <c r="HE13" s="568"/>
      <c r="HF13" s="568"/>
      <c r="HG13" s="568"/>
      <c r="HH13" s="568"/>
      <c r="HI13" s="568"/>
      <c r="HJ13" s="568"/>
      <c r="HK13" s="568"/>
      <c r="HL13" s="568"/>
      <c r="HM13" s="568"/>
      <c r="HN13" s="568"/>
      <c r="HO13" s="568"/>
      <c r="HP13" s="568"/>
      <c r="HQ13" s="568"/>
      <c r="HR13" s="568"/>
      <c r="HS13" s="568"/>
      <c r="HT13" s="568"/>
      <c r="HU13" s="568"/>
      <c r="HV13" s="568"/>
      <c r="HW13" s="568"/>
      <c r="HX13" s="568"/>
      <c r="HY13" s="568"/>
      <c r="HZ13" s="568"/>
      <c r="IA13" s="568"/>
      <c r="IB13" s="568"/>
      <c r="IC13" s="568"/>
      <c r="ID13" s="568"/>
      <c r="IE13" s="568"/>
      <c r="IF13" s="568"/>
      <c r="IG13" s="568"/>
      <c r="IH13" s="568"/>
      <c r="II13" s="568"/>
      <c r="IJ13" s="568"/>
      <c r="IK13" s="568"/>
      <c r="IL13" s="568"/>
      <c r="IM13" s="568"/>
      <c r="IN13" s="568"/>
      <c r="IO13" s="568"/>
      <c r="IP13" s="568"/>
      <c r="IQ13" s="568"/>
      <c r="IR13" s="568"/>
      <c r="IS13" s="568"/>
    </row>
    <row r="14" spans="1:253" s="569" customFormat="1">
      <c r="A14" s="464" t="s">
        <v>997</v>
      </c>
      <c r="B14" s="436">
        <f>'Sources and Uses Budget'!$C13</f>
        <v>5088</v>
      </c>
      <c r="C14" s="436">
        <f>'Sources and Uses Budget'!$C13</f>
        <v>5088</v>
      </c>
      <c r="D14" s="440">
        <f t="shared" si="0"/>
        <v>0</v>
      </c>
      <c r="E14" s="438"/>
      <c r="F14" s="437"/>
      <c r="G14" s="573"/>
      <c r="H14" s="568"/>
      <c r="I14" s="568"/>
      <c r="J14" s="568"/>
      <c r="K14" s="568"/>
      <c r="L14" s="568"/>
      <c r="M14" s="568"/>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K14" s="568"/>
      <c r="AL14" s="568"/>
      <c r="AM14" s="568"/>
      <c r="AN14" s="568"/>
      <c r="AO14" s="568"/>
      <c r="AP14" s="568"/>
      <c r="AQ14" s="568"/>
      <c r="AR14" s="568"/>
      <c r="AS14" s="568"/>
      <c r="AT14" s="568"/>
      <c r="AU14" s="568"/>
      <c r="AV14" s="568"/>
      <c r="AW14" s="568"/>
      <c r="AX14" s="568"/>
      <c r="AY14" s="568"/>
      <c r="AZ14" s="568"/>
      <c r="BA14" s="568"/>
      <c r="BB14" s="568"/>
      <c r="BC14" s="568"/>
      <c r="BD14" s="568"/>
      <c r="BE14" s="568"/>
      <c r="BF14" s="568"/>
      <c r="BG14" s="568"/>
      <c r="BH14" s="568"/>
      <c r="BI14" s="568"/>
      <c r="BJ14" s="568"/>
      <c r="BK14" s="568"/>
      <c r="BL14" s="568"/>
      <c r="BM14" s="568"/>
      <c r="BN14" s="568"/>
      <c r="BO14" s="568"/>
      <c r="BP14" s="568"/>
      <c r="BQ14" s="568"/>
      <c r="BR14" s="568"/>
      <c r="BS14" s="568"/>
      <c r="BT14" s="568"/>
      <c r="BU14" s="568"/>
      <c r="BV14" s="568"/>
      <c r="BW14" s="568"/>
      <c r="BX14" s="568"/>
      <c r="BY14" s="568"/>
      <c r="BZ14" s="568"/>
      <c r="CA14" s="568"/>
      <c r="CB14" s="568"/>
      <c r="CC14" s="568"/>
      <c r="CD14" s="568"/>
      <c r="CE14" s="568"/>
      <c r="CF14" s="568"/>
      <c r="CG14" s="568"/>
      <c r="CH14" s="568"/>
      <c r="CI14" s="568"/>
      <c r="CJ14" s="568"/>
      <c r="CK14" s="568"/>
      <c r="CL14" s="568"/>
      <c r="CM14" s="568"/>
      <c r="CN14" s="568"/>
      <c r="CO14" s="568"/>
      <c r="CP14" s="568"/>
      <c r="CQ14" s="568"/>
      <c r="CR14" s="568"/>
      <c r="CS14" s="568"/>
      <c r="CT14" s="568"/>
      <c r="CU14" s="568"/>
      <c r="CV14" s="568"/>
      <c r="CW14" s="568"/>
      <c r="CX14" s="568"/>
      <c r="CY14" s="568"/>
      <c r="CZ14" s="568"/>
      <c r="DA14" s="568"/>
      <c r="DB14" s="568"/>
      <c r="DC14" s="568"/>
      <c r="DD14" s="568"/>
      <c r="DE14" s="568"/>
      <c r="DF14" s="568"/>
      <c r="DG14" s="568"/>
      <c r="DH14" s="568"/>
      <c r="DI14" s="568"/>
      <c r="DJ14" s="568"/>
      <c r="DK14" s="568"/>
      <c r="DL14" s="568"/>
      <c r="DM14" s="568"/>
      <c r="DN14" s="568"/>
      <c r="DO14" s="568"/>
      <c r="DP14" s="568"/>
      <c r="DQ14" s="568"/>
      <c r="DR14" s="568"/>
      <c r="DS14" s="568"/>
      <c r="DT14" s="568"/>
      <c r="DU14" s="568"/>
      <c r="DV14" s="568"/>
      <c r="DW14" s="568"/>
      <c r="DX14" s="568"/>
      <c r="DY14" s="568"/>
      <c r="DZ14" s="568"/>
      <c r="EA14" s="568"/>
      <c r="EB14" s="568"/>
      <c r="EC14" s="568"/>
      <c r="ED14" s="568"/>
      <c r="EE14" s="568"/>
      <c r="EF14" s="568"/>
      <c r="EG14" s="568"/>
      <c r="EH14" s="568"/>
      <c r="EI14" s="568"/>
      <c r="EJ14" s="568"/>
      <c r="EK14" s="568"/>
      <c r="EL14" s="568"/>
      <c r="EM14" s="568"/>
      <c r="EN14" s="568"/>
      <c r="EO14" s="568"/>
      <c r="EP14" s="568"/>
      <c r="EQ14" s="568"/>
      <c r="ER14" s="568"/>
      <c r="ES14" s="568"/>
      <c r="ET14" s="568"/>
      <c r="EU14" s="568"/>
      <c r="EV14" s="568"/>
      <c r="EW14" s="568"/>
      <c r="EX14" s="568"/>
      <c r="EY14" s="568"/>
      <c r="EZ14" s="568"/>
      <c r="FA14" s="568"/>
      <c r="FB14" s="568"/>
      <c r="FC14" s="568"/>
      <c r="FD14" s="568"/>
      <c r="FE14" s="568"/>
      <c r="FF14" s="568"/>
      <c r="FG14" s="568"/>
      <c r="FH14" s="568"/>
      <c r="FI14" s="568"/>
      <c r="FJ14" s="568"/>
      <c r="FK14" s="568"/>
      <c r="FL14" s="568"/>
      <c r="FM14" s="568"/>
      <c r="FN14" s="568"/>
      <c r="FO14" s="568"/>
      <c r="FP14" s="568"/>
      <c r="FQ14" s="568"/>
      <c r="FR14" s="568"/>
      <c r="FS14" s="568"/>
      <c r="FT14" s="568"/>
      <c r="FU14" s="568"/>
      <c r="FV14" s="568"/>
      <c r="FW14" s="568"/>
      <c r="FX14" s="568"/>
      <c r="FY14" s="568"/>
      <c r="FZ14" s="568"/>
      <c r="GA14" s="568"/>
      <c r="GB14" s="568"/>
      <c r="GC14" s="568"/>
      <c r="GD14" s="568"/>
      <c r="GE14" s="568"/>
      <c r="GF14" s="568"/>
      <c r="GG14" s="568"/>
      <c r="GH14" s="568"/>
      <c r="GI14" s="568"/>
      <c r="GJ14" s="568"/>
      <c r="GK14" s="568"/>
      <c r="GL14" s="568"/>
      <c r="GM14" s="568"/>
      <c r="GN14" s="568"/>
      <c r="GO14" s="568"/>
      <c r="GP14" s="568"/>
      <c r="GQ14" s="568"/>
      <c r="GR14" s="568"/>
      <c r="GS14" s="568"/>
      <c r="GT14" s="568"/>
      <c r="GU14" s="568"/>
      <c r="GV14" s="568"/>
      <c r="GW14" s="568"/>
      <c r="GX14" s="568"/>
      <c r="GY14" s="568"/>
      <c r="GZ14" s="568"/>
      <c r="HA14" s="568"/>
      <c r="HB14" s="568"/>
      <c r="HC14" s="568"/>
      <c r="HD14" s="568"/>
      <c r="HE14" s="568"/>
      <c r="HF14" s="568"/>
      <c r="HG14" s="568"/>
      <c r="HH14" s="568"/>
      <c r="HI14" s="568"/>
      <c r="HJ14" s="568"/>
      <c r="HK14" s="568"/>
      <c r="HL14" s="568"/>
      <c r="HM14" s="568"/>
      <c r="HN14" s="568"/>
      <c r="HO14" s="568"/>
      <c r="HP14" s="568"/>
      <c r="HQ14" s="568"/>
      <c r="HR14" s="568"/>
      <c r="HS14" s="568"/>
      <c r="HT14" s="568"/>
      <c r="HU14" s="568"/>
      <c r="HV14" s="568"/>
      <c r="HW14" s="568"/>
      <c r="HX14" s="568"/>
      <c r="HY14" s="568"/>
      <c r="HZ14" s="568"/>
      <c r="IA14" s="568"/>
      <c r="IB14" s="568"/>
      <c r="IC14" s="568"/>
      <c r="ID14" s="568"/>
      <c r="IE14" s="568"/>
      <c r="IF14" s="568"/>
      <c r="IG14" s="568"/>
      <c r="IH14" s="568"/>
      <c r="II14" s="568"/>
      <c r="IJ14" s="568"/>
      <c r="IK14" s="568"/>
      <c r="IL14" s="568"/>
      <c r="IM14" s="568"/>
      <c r="IN14" s="568"/>
      <c r="IO14" s="568"/>
      <c r="IP14" s="568"/>
      <c r="IQ14" s="568"/>
      <c r="IR14" s="568"/>
      <c r="IS14" s="568"/>
    </row>
    <row r="15" spans="1:253" s="569" customFormat="1" ht="24">
      <c r="A15" s="465" t="s">
        <v>998</v>
      </c>
      <c r="B15" s="436">
        <f>'Sources and Uses Budget'!$C14</f>
        <v>0</v>
      </c>
      <c r="C15" s="436">
        <f>'Sources and Uses Budget'!$C14</f>
        <v>0</v>
      </c>
      <c r="D15" s="440">
        <f t="shared" si="0"/>
        <v>0</v>
      </c>
      <c r="E15" s="438"/>
      <c r="F15" s="437"/>
      <c r="G15" s="573"/>
      <c r="H15" s="568"/>
      <c r="I15" s="568"/>
      <c r="J15" s="568"/>
      <c r="K15" s="568"/>
      <c r="L15" s="568"/>
      <c r="M15" s="568"/>
      <c r="N15" s="568"/>
      <c r="O15" s="568"/>
      <c r="P15" s="568"/>
      <c r="Q15" s="568"/>
      <c r="R15" s="568"/>
      <c r="S15" s="568"/>
      <c r="T15" s="568"/>
      <c r="U15" s="568"/>
      <c r="V15" s="568"/>
      <c r="W15" s="568"/>
      <c r="X15" s="568"/>
      <c r="Y15" s="568"/>
      <c r="Z15" s="568"/>
      <c r="AA15" s="568"/>
      <c r="AB15" s="568"/>
      <c r="AC15" s="568"/>
      <c r="AD15" s="568"/>
      <c r="AE15" s="568"/>
      <c r="AF15" s="568"/>
      <c r="AG15" s="568"/>
      <c r="AH15" s="568"/>
      <c r="AI15" s="568"/>
      <c r="AJ15" s="568"/>
      <c r="AK15" s="568"/>
      <c r="AL15" s="568"/>
      <c r="AM15" s="568"/>
      <c r="AN15" s="568"/>
      <c r="AO15" s="568"/>
      <c r="AP15" s="568"/>
      <c r="AQ15" s="568"/>
      <c r="AR15" s="568"/>
      <c r="AS15" s="568"/>
      <c r="AT15" s="568"/>
      <c r="AU15" s="568"/>
      <c r="AV15" s="568"/>
      <c r="AW15" s="568"/>
      <c r="AX15" s="568"/>
      <c r="AY15" s="568"/>
      <c r="AZ15" s="568"/>
      <c r="BA15" s="568"/>
      <c r="BB15" s="568"/>
      <c r="BC15" s="568"/>
      <c r="BD15" s="568"/>
      <c r="BE15" s="568"/>
      <c r="BF15" s="568"/>
      <c r="BG15" s="568"/>
      <c r="BH15" s="568"/>
      <c r="BI15" s="568"/>
      <c r="BJ15" s="568"/>
      <c r="BK15" s="568"/>
      <c r="BL15" s="568"/>
      <c r="BM15" s="568"/>
      <c r="BN15" s="568"/>
      <c r="BO15" s="568"/>
      <c r="BP15" s="568"/>
      <c r="BQ15" s="568"/>
      <c r="BR15" s="568"/>
      <c r="BS15" s="568"/>
      <c r="BT15" s="568"/>
      <c r="BU15" s="568"/>
      <c r="BV15" s="568"/>
      <c r="BW15" s="568"/>
      <c r="BX15" s="568"/>
      <c r="BY15" s="568"/>
      <c r="BZ15" s="568"/>
      <c r="CA15" s="568"/>
      <c r="CB15" s="568"/>
      <c r="CC15" s="568"/>
      <c r="CD15" s="568"/>
      <c r="CE15" s="568"/>
      <c r="CF15" s="568"/>
      <c r="CG15" s="568"/>
      <c r="CH15" s="568"/>
      <c r="CI15" s="568"/>
      <c r="CJ15" s="568"/>
      <c r="CK15" s="568"/>
      <c r="CL15" s="568"/>
      <c r="CM15" s="568"/>
      <c r="CN15" s="568"/>
      <c r="CO15" s="568"/>
      <c r="CP15" s="568"/>
      <c r="CQ15" s="568"/>
      <c r="CR15" s="568"/>
      <c r="CS15" s="568"/>
      <c r="CT15" s="568"/>
      <c r="CU15" s="568"/>
      <c r="CV15" s="568"/>
      <c r="CW15" s="568"/>
      <c r="CX15" s="568"/>
      <c r="CY15" s="568"/>
      <c r="CZ15" s="568"/>
      <c r="DA15" s="568"/>
      <c r="DB15" s="568"/>
      <c r="DC15" s="568"/>
      <c r="DD15" s="568"/>
      <c r="DE15" s="568"/>
      <c r="DF15" s="568"/>
      <c r="DG15" s="568"/>
      <c r="DH15" s="568"/>
      <c r="DI15" s="568"/>
      <c r="DJ15" s="568"/>
      <c r="DK15" s="568"/>
      <c r="DL15" s="568"/>
      <c r="DM15" s="568"/>
      <c r="DN15" s="568"/>
      <c r="DO15" s="568"/>
      <c r="DP15" s="568"/>
      <c r="DQ15" s="568"/>
      <c r="DR15" s="568"/>
      <c r="DS15" s="568"/>
      <c r="DT15" s="568"/>
      <c r="DU15" s="568"/>
      <c r="DV15" s="568"/>
      <c r="DW15" s="568"/>
      <c r="DX15" s="568"/>
      <c r="DY15" s="568"/>
      <c r="DZ15" s="568"/>
      <c r="EA15" s="568"/>
      <c r="EB15" s="568"/>
      <c r="EC15" s="568"/>
      <c r="ED15" s="568"/>
      <c r="EE15" s="568"/>
      <c r="EF15" s="568"/>
      <c r="EG15" s="568"/>
      <c r="EH15" s="568"/>
      <c r="EI15" s="568"/>
      <c r="EJ15" s="568"/>
      <c r="EK15" s="568"/>
      <c r="EL15" s="568"/>
      <c r="EM15" s="568"/>
      <c r="EN15" s="568"/>
      <c r="EO15" s="568"/>
      <c r="EP15" s="568"/>
      <c r="EQ15" s="568"/>
      <c r="ER15" s="568"/>
      <c r="ES15" s="568"/>
      <c r="ET15" s="568"/>
      <c r="EU15" s="568"/>
      <c r="EV15" s="568"/>
      <c r="EW15" s="568"/>
      <c r="EX15" s="568"/>
      <c r="EY15" s="568"/>
      <c r="EZ15" s="568"/>
      <c r="FA15" s="568"/>
      <c r="FB15" s="568"/>
      <c r="FC15" s="568"/>
      <c r="FD15" s="568"/>
      <c r="FE15" s="568"/>
      <c r="FF15" s="568"/>
      <c r="FG15" s="568"/>
      <c r="FH15" s="568"/>
      <c r="FI15" s="568"/>
      <c r="FJ15" s="568"/>
      <c r="FK15" s="568"/>
      <c r="FL15" s="568"/>
      <c r="FM15" s="568"/>
      <c r="FN15" s="568"/>
      <c r="FO15" s="568"/>
      <c r="FP15" s="568"/>
      <c r="FQ15" s="568"/>
      <c r="FR15" s="568"/>
      <c r="FS15" s="568"/>
      <c r="FT15" s="568"/>
      <c r="FU15" s="568"/>
      <c r="FV15" s="568"/>
      <c r="FW15" s="568"/>
      <c r="FX15" s="568"/>
      <c r="FY15" s="568"/>
      <c r="FZ15" s="568"/>
      <c r="GA15" s="568"/>
      <c r="GB15" s="568"/>
      <c r="GC15" s="568"/>
      <c r="GD15" s="568"/>
      <c r="GE15" s="568"/>
      <c r="GF15" s="568"/>
      <c r="GG15" s="568"/>
      <c r="GH15" s="568"/>
      <c r="GI15" s="568"/>
      <c r="GJ15" s="568"/>
      <c r="GK15" s="568"/>
      <c r="GL15" s="568"/>
      <c r="GM15" s="568"/>
      <c r="GN15" s="568"/>
      <c r="GO15" s="568"/>
      <c r="GP15" s="568"/>
      <c r="GQ15" s="568"/>
      <c r="GR15" s="568"/>
      <c r="GS15" s="568"/>
      <c r="GT15" s="568"/>
      <c r="GU15" s="568"/>
      <c r="GV15" s="568"/>
      <c r="GW15" s="568"/>
      <c r="GX15" s="568"/>
      <c r="GY15" s="568"/>
      <c r="GZ15" s="568"/>
      <c r="HA15" s="568"/>
      <c r="HB15" s="568"/>
      <c r="HC15" s="568"/>
      <c r="HD15" s="568"/>
      <c r="HE15" s="568"/>
      <c r="HF15" s="568"/>
      <c r="HG15" s="568"/>
      <c r="HH15" s="568"/>
      <c r="HI15" s="568"/>
      <c r="HJ15" s="568"/>
      <c r="HK15" s="568"/>
      <c r="HL15" s="568"/>
      <c r="HM15" s="568"/>
      <c r="HN15" s="568"/>
      <c r="HO15" s="568"/>
      <c r="HP15" s="568"/>
      <c r="HQ15" s="568"/>
      <c r="HR15" s="568"/>
      <c r="HS15" s="568"/>
      <c r="HT15" s="568"/>
      <c r="HU15" s="568"/>
      <c r="HV15" s="568"/>
      <c r="HW15" s="568"/>
      <c r="HX15" s="568"/>
      <c r="HY15" s="568"/>
      <c r="HZ15" s="568"/>
      <c r="IA15" s="568"/>
      <c r="IB15" s="568"/>
      <c r="IC15" s="568"/>
      <c r="ID15" s="568"/>
      <c r="IE15" s="568"/>
      <c r="IF15" s="568"/>
      <c r="IG15" s="568"/>
      <c r="IH15" s="568"/>
      <c r="II15" s="568"/>
      <c r="IJ15" s="568"/>
      <c r="IK15" s="568"/>
      <c r="IL15" s="568"/>
      <c r="IM15" s="568"/>
      <c r="IN15" s="568"/>
      <c r="IO15" s="568"/>
      <c r="IP15" s="568"/>
      <c r="IQ15" s="568"/>
      <c r="IR15" s="568"/>
      <c r="IS15" s="568"/>
    </row>
    <row r="16" spans="1:253" s="569" customFormat="1">
      <c r="A16" s="889" t="s">
        <v>1393</v>
      </c>
      <c r="B16" s="436">
        <f>'Sources and Uses Budget'!$C15</f>
        <v>0</v>
      </c>
      <c r="C16" s="436">
        <f>'Sources and Uses Budget'!$C15</f>
        <v>0</v>
      </c>
      <c r="D16" s="440">
        <f t="shared" si="0"/>
        <v>0</v>
      </c>
      <c r="E16" s="438"/>
      <c r="F16" s="437"/>
      <c r="G16" s="573"/>
      <c r="H16" s="568"/>
      <c r="I16" s="568"/>
      <c r="J16" s="568"/>
      <c r="K16" s="568"/>
      <c r="L16" s="568"/>
      <c r="M16" s="568"/>
      <c r="N16" s="568"/>
      <c r="O16" s="568"/>
      <c r="P16" s="568"/>
      <c r="Q16" s="568"/>
      <c r="R16" s="568"/>
      <c r="S16" s="568"/>
      <c r="T16" s="568"/>
      <c r="U16" s="568"/>
      <c r="V16" s="568"/>
      <c r="W16" s="568"/>
      <c r="X16" s="568"/>
      <c r="Y16" s="568"/>
      <c r="Z16" s="568"/>
      <c r="AA16" s="568"/>
      <c r="AB16" s="568"/>
      <c r="AC16" s="568"/>
      <c r="AD16" s="568"/>
      <c r="AE16" s="568"/>
      <c r="AF16" s="568"/>
      <c r="AG16" s="568"/>
      <c r="AH16" s="568"/>
      <c r="AI16" s="568"/>
      <c r="AJ16" s="568"/>
      <c r="AK16" s="568"/>
      <c r="AL16" s="568"/>
      <c r="AM16" s="568"/>
      <c r="AN16" s="568"/>
      <c r="AO16" s="568"/>
      <c r="AP16" s="568"/>
      <c r="AQ16" s="568"/>
      <c r="AR16" s="568"/>
      <c r="AS16" s="568"/>
      <c r="AT16" s="568"/>
      <c r="AU16" s="568"/>
      <c r="AV16" s="568"/>
      <c r="AW16" s="568"/>
      <c r="AX16" s="568"/>
      <c r="AY16" s="568"/>
      <c r="AZ16" s="568"/>
      <c r="BA16" s="568"/>
      <c r="BB16" s="568"/>
      <c r="BC16" s="568"/>
      <c r="BD16" s="568"/>
      <c r="BE16" s="568"/>
      <c r="BF16" s="568"/>
      <c r="BG16" s="568"/>
      <c r="BH16" s="568"/>
      <c r="BI16" s="568"/>
      <c r="BJ16" s="568"/>
      <c r="BK16" s="568"/>
      <c r="BL16" s="568"/>
      <c r="BM16" s="568"/>
      <c r="BN16" s="568"/>
      <c r="BO16" s="568"/>
      <c r="BP16" s="568"/>
      <c r="BQ16" s="568"/>
      <c r="BR16" s="568"/>
      <c r="BS16" s="568"/>
      <c r="BT16" s="568"/>
      <c r="BU16" s="568"/>
      <c r="BV16" s="568"/>
      <c r="BW16" s="568"/>
      <c r="BX16" s="568"/>
      <c r="BY16" s="568"/>
      <c r="BZ16" s="568"/>
      <c r="CA16" s="568"/>
      <c r="CB16" s="568"/>
      <c r="CC16" s="568"/>
      <c r="CD16" s="568"/>
      <c r="CE16" s="568"/>
      <c r="CF16" s="568"/>
      <c r="CG16" s="568"/>
      <c r="CH16" s="568"/>
      <c r="CI16" s="568"/>
      <c r="CJ16" s="568"/>
      <c r="CK16" s="568"/>
      <c r="CL16" s="568"/>
      <c r="CM16" s="568"/>
      <c r="CN16" s="568"/>
      <c r="CO16" s="568"/>
      <c r="CP16" s="568"/>
      <c r="CQ16" s="568"/>
      <c r="CR16" s="568"/>
      <c r="CS16" s="568"/>
      <c r="CT16" s="568"/>
      <c r="CU16" s="568"/>
      <c r="CV16" s="568"/>
      <c r="CW16" s="568"/>
      <c r="CX16" s="568"/>
      <c r="CY16" s="568"/>
      <c r="CZ16" s="568"/>
      <c r="DA16" s="568"/>
      <c r="DB16" s="568"/>
      <c r="DC16" s="568"/>
      <c r="DD16" s="568"/>
      <c r="DE16" s="568"/>
      <c r="DF16" s="568"/>
      <c r="DG16" s="568"/>
      <c r="DH16" s="568"/>
      <c r="DI16" s="568"/>
      <c r="DJ16" s="568"/>
      <c r="DK16" s="568"/>
      <c r="DL16" s="568"/>
      <c r="DM16" s="568"/>
      <c r="DN16" s="568"/>
      <c r="DO16" s="568"/>
      <c r="DP16" s="568"/>
      <c r="DQ16" s="568"/>
      <c r="DR16" s="568"/>
      <c r="DS16" s="568"/>
      <c r="DT16" s="568"/>
      <c r="DU16" s="568"/>
      <c r="DV16" s="568"/>
      <c r="DW16" s="568"/>
      <c r="DX16" s="568"/>
      <c r="DY16" s="568"/>
      <c r="DZ16" s="568"/>
      <c r="EA16" s="568"/>
      <c r="EB16" s="568"/>
      <c r="EC16" s="568"/>
      <c r="ED16" s="568"/>
      <c r="EE16" s="568"/>
      <c r="EF16" s="568"/>
      <c r="EG16" s="568"/>
      <c r="EH16" s="568"/>
      <c r="EI16" s="568"/>
      <c r="EJ16" s="568"/>
      <c r="EK16" s="568"/>
      <c r="EL16" s="568"/>
      <c r="EM16" s="568"/>
      <c r="EN16" s="568"/>
      <c r="EO16" s="568"/>
      <c r="EP16" s="568"/>
      <c r="EQ16" s="568"/>
      <c r="ER16" s="568"/>
      <c r="ES16" s="568"/>
      <c r="ET16" s="568"/>
      <c r="EU16" s="568"/>
      <c r="EV16" s="568"/>
      <c r="EW16" s="568"/>
      <c r="EX16" s="568"/>
      <c r="EY16" s="568"/>
      <c r="EZ16" s="568"/>
      <c r="FA16" s="568"/>
      <c r="FB16" s="568"/>
      <c r="FC16" s="568"/>
      <c r="FD16" s="568"/>
      <c r="FE16" s="568"/>
      <c r="FF16" s="568"/>
      <c r="FG16" s="568"/>
      <c r="FH16" s="568"/>
      <c r="FI16" s="568"/>
      <c r="FJ16" s="568"/>
      <c r="FK16" s="568"/>
      <c r="FL16" s="568"/>
      <c r="FM16" s="568"/>
      <c r="FN16" s="568"/>
      <c r="FO16" s="568"/>
      <c r="FP16" s="568"/>
      <c r="FQ16" s="568"/>
      <c r="FR16" s="568"/>
      <c r="FS16" s="568"/>
      <c r="FT16" s="568"/>
      <c r="FU16" s="568"/>
      <c r="FV16" s="568"/>
      <c r="FW16" s="568"/>
      <c r="FX16" s="568"/>
      <c r="FY16" s="568"/>
      <c r="FZ16" s="568"/>
      <c r="GA16" s="568"/>
      <c r="GB16" s="568"/>
      <c r="GC16" s="568"/>
      <c r="GD16" s="568"/>
      <c r="GE16" s="568"/>
      <c r="GF16" s="568"/>
      <c r="GG16" s="568"/>
      <c r="GH16" s="568"/>
      <c r="GI16" s="568"/>
      <c r="GJ16" s="568"/>
      <c r="GK16" s="568"/>
      <c r="GL16" s="568"/>
      <c r="GM16" s="568"/>
      <c r="GN16" s="568"/>
      <c r="GO16" s="568"/>
      <c r="GP16" s="568"/>
      <c r="GQ16" s="568"/>
      <c r="GR16" s="568"/>
      <c r="GS16" s="568"/>
      <c r="GT16" s="568"/>
      <c r="GU16" s="568"/>
      <c r="GV16" s="568"/>
      <c r="GW16" s="568"/>
      <c r="GX16" s="568"/>
      <c r="GY16" s="568"/>
      <c r="GZ16" s="568"/>
      <c r="HA16" s="568"/>
      <c r="HB16" s="568"/>
      <c r="HC16" s="568"/>
      <c r="HD16" s="568"/>
      <c r="HE16" s="568"/>
      <c r="HF16" s="568"/>
      <c r="HG16" s="568"/>
      <c r="HH16" s="568"/>
      <c r="HI16" s="568"/>
      <c r="HJ16" s="568"/>
      <c r="HK16" s="568"/>
      <c r="HL16" s="568"/>
      <c r="HM16" s="568"/>
      <c r="HN16" s="568"/>
      <c r="HO16" s="568"/>
      <c r="HP16" s="568"/>
      <c r="HQ16" s="568"/>
      <c r="HR16" s="568"/>
      <c r="HS16" s="568"/>
      <c r="HT16" s="568"/>
      <c r="HU16" s="568"/>
      <c r="HV16" s="568"/>
      <c r="HW16" s="568"/>
      <c r="HX16" s="568"/>
      <c r="HY16" s="568"/>
      <c r="HZ16" s="568"/>
      <c r="IA16" s="568"/>
      <c r="IB16" s="568"/>
      <c r="IC16" s="568"/>
      <c r="ID16" s="568"/>
      <c r="IE16" s="568"/>
      <c r="IF16" s="568"/>
      <c r="IG16" s="568"/>
      <c r="IH16" s="568"/>
      <c r="II16" s="568"/>
      <c r="IJ16" s="568"/>
      <c r="IK16" s="568"/>
      <c r="IL16" s="568"/>
      <c r="IM16" s="568"/>
      <c r="IN16" s="568"/>
      <c r="IO16" s="568"/>
      <c r="IP16" s="568"/>
      <c r="IQ16" s="568"/>
      <c r="IR16" s="568"/>
      <c r="IS16" s="568"/>
    </row>
    <row r="17" spans="1:253" s="569" customFormat="1">
      <c r="A17" s="434" t="s">
        <v>646</v>
      </c>
      <c r="B17" s="434"/>
      <c r="C17" s="434"/>
      <c r="D17" s="434"/>
      <c r="E17" s="454"/>
      <c r="F17" s="434"/>
      <c r="G17" s="573"/>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568"/>
      <c r="AN17" s="568"/>
      <c r="AO17" s="568"/>
      <c r="AP17" s="568"/>
      <c r="AQ17" s="568"/>
      <c r="AR17" s="568"/>
      <c r="AS17" s="568"/>
      <c r="AT17" s="568"/>
      <c r="AU17" s="568"/>
      <c r="AV17" s="568"/>
      <c r="AW17" s="568"/>
      <c r="AX17" s="568"/>
      <c r="AY17" s="568"/>
      <c r="AZ17" s="568"/>
      <c r="BA17" s="568"/>
      <c r="BB17" s="568"/>
      <c r="BC17" s="568"/>
      <c r="BD17" s="568"/>
      <c r="BE17" s="568"/>
      <c r="BF17" s="568"/>
      <c r="BG17" s="568"/>
      <c r="BH17" s="568"/>
      <c r="BI17" s="568"/>
      <c r="BJ17" s="568"/>
      <c r="BK17" s="568"/>
      <c r="BL17" s="568"/>
      <c r="BM17" s="568"/>
      <c r="BN17" s="568"/>
      <c r="BO17" s="568"/>
      <c r="BP17" s="568"/>
      <c r="BQ17" s="568"/>
      <c r="BR17" s="568"/>
      <c r="BS17" s="568"/>
      <c r="BT17" s="568"/>
      <c r="BU17" s="568"/>
      <c r="BV17" s="568"/>
      <c r="BW17" s="568"/>
      <c r="BX17" s="568"/>
      <c r="BY17" s="568"/>
      <c r="BZ17" s="568"/>
      <c r="CA17" s="568"/>
      <c r="CB17" s="568"/>
      <c r="CC17" s="568"/>
      <c r="CD17" s="568"/>
      <c r="CE17" s="568"/>
      <c r="CF17" s="568"/>
      <c r="CG17" s="568"/>
      <c r="CH17" s="568"/>
      <c r="CI17" s="568"/>
      <c r="CJ17" s="568"/>
      <c r="CK17" s="568"/>
      <c r="CL17" s="568"/>
      <c r="CM17" s="568"/>
      <c r="CN17" s="568"/>
      <c r="CO17" s="568"/>
      <c r="CP17" s="568"/>
      <c r="CQ17" s="568"/>
      <c r="CR17" s="568"/>
      <c r="CS17" s="568"/>
      <c r="CT17" s="568"/>
      <c r="CU17" s="568"/>
      <c r="CV17" s="568"/>
      <c r="CW17" s="568"/>
      <c r="CX17" s="568"/>
      <c r="CY17" s="568"/>
      <c r="CZ17" s="568"/>
      <c r="DA17" s="568"/>
      <c r="DB17" s="568"/>
      <c r="DC17" s="568"/>
      <c r="DD17" s="568"/>
      <c r="DE17" s="568"/>
      <c r="DF17" s="568"/>
      <c r="DG17" s="568"/>
      <c r="DH17" s="568"/>
      <c r="DI17" s="568"/>
      <c r="DJ17" s="568"/>
      <c r="DK17" s="568"/>
      <c r="DL17" s="568"/>
      <c r="DM17" s="568"/>
      <c r="DN17" s="568"/>
      <c r="DO17" s="568"/>
      <c r="DP17" s="568"/>
      <c r="DQ17" s="568"/>
      <c r="DR17" s="568"/>
      <c r="DS17" s="568"/>
      <c r="DT17" s="568"/>
      <c r="DU17" s="568"/>
      <c r="DV17" s="568"/>
      <c r="DW17" s="568"/>
      <c r="DX17" s="568"/>
      <c r="DY17" s="568"/>
      <c r="DZ17" s="568"/>
      <c r="EA17" s="568"/>
      <c r="EB17" s="568"/>
      <c r="EC17" s="568"/>
      <c r="ED17" s="568"/>
      <c r="EE17" s="568"/>
      <c r="EF17" s="568"/>
      <c r="EG17" s="568"/>
      <c r="EH17" s="568"/>
      <c r="EI17" s="568"/>
      <c r="EJ17" s="568"/>
      <c r="EK17" s="568"/>
      <c r="EL17" s="568"/>
      <c r="EM17" s="568"/>
      <c r="EN17" s="568"/>
      <c r="EO17" s="568"/>
      <c r="EP17" s="568"/>
      <c r="EQ17" s="568"/>
      <c r="ER17" s="568"/>
      <c r="ES17" s="568"/>
      <c r="ET17" s="568"/>
      <c r="EU17" s="568"/>
      <c r="EV17" s="568"/>
      <c r="EW17" s="568"/>
      <c r="EX17" s="568"/>
      <c r="EY17" s="568"/>
      <c r="EZ17" s="568"/>
      <c r="FA17" s="568"/>
      <c r="FB17" s="568"/>
      <c r="FC17" s="568"/>
      <c r="FD17" s="568"/>
      <c r="FE17" s="568"/>
      <c r="FF17" s="568"/>
      <c r="FG17" s="568"/>
      <c r="FH17" s="568"/>
      <c r="FI17" s="568"/>
      <c r="FJ17" s="568"/>
      <c r="FK17" s="568"/>
      <c r="FL17" s="568"/>
      <c r="FM17" s="568"/>
      <c r="FN17" s="568"/>
      <c r="FO17" s="568"/>
      <c r="FP17" s="568"/>
      <c r="FQ17" s="568"/>
      <c r="FR17" s="568"/>
      <c r="FS17" s="568"/>
      <c r="FT17" s="568"/>
      <c r="FU17" s="568"/>
      <c r="FV17" s="568"/>
      <c r="FW17" s="568"/>
      <c r="FX17" s="568"/>
      <c r="FY17" s="568"/>
      <c r="FZ17" s="568"/>
      <c r="GA17" s="568"/>
      <c r="GB17" s="568"/>
      <c r="GC17" s="568"/>
      <c r="GD17" s="568"/>
      <c r="GE17" s="568"/>
      <c r="GF17" s="568"/>
      <c r="GG17" s="568"/>
      <c r="GH17" s="568"/>
      <c r="GI17" s="568"/>
      <c r="GJ17" s="568"/>
      <c r="GK17" s="568"/>
      <c r="GL17" s="568"/>
      <c r="GM17" s="568"/>
      <c r="GN17" s="568"/>
      <c r="GO17" s="568"/>
      <c r="GP17" s="568"/>
      <c r="GQ17" s="568"/>
      <c r="GR17" s="568"/>
      <c r="GS17" s="568"/>
      <c r="GT17" s="568"/>
      <c r="GU17" s="568"/>
      <c r="GV17" s="568"/>
      <c r="GW17" s="568"/>
      <c r="GX17" s="568"/>
      <c r="GY17" s="568"/>
      <c r="GZ17" s="568"/>
      <c r="HA17" s="568"/>
      <c r="HB17" s="568"/>
      <c r="HC17" s="568"/>
      <c r="HD17" s="568"/>
      <c r="HE17" s="568"/>
      <c r="HF17" s="568"/>
      <c r="HG17" s="568"/>
      <c r="HH17" s="568"/>
      <c r="HI17" s="568"/>
      <c r="HJ17" s="568"/>
      <c r="HK17" s="568"/>
      <c r="HL17" s="568"/>
      <c r="HM17" s="568"/>
      <c r="HN17" s="568"/>
      <c r="HO17" s="568"/>
      <c r="HP17" s="568"/>
      <c r="HQ17" s="568"/>
      <c r="HR17" s="568"/>
      <c r="HS17" s="568"/>
      <c r="HT17" s="568"/>
      <c r="HU17" s="568"/>
      <c r="HV17" s="568"/>
      <c r="HW17" s="568"/>
      <c r="HX17" s="568"/>
      <c r="HY17" s="568"/>
      <c r="HZ17" s="568"/>
      <c r="IA17" s="568"/>
      <c r="IB17" s="568"/>
      <c r="IC17" s="568"/>
      <c r="ID17" s="568"/>
      <c r="IE17" s="568"/>
      <c r="IF17" s="568"/>
      <c r="IG17" s="568"/>
      <c r="IH17" s="568"/>
      <c r="II17" s="568"/>
      <c r="IJ17" s="568"/>
      <c r="IK17" s="568"/>
      <c r="IL17" s="568"/>
      <c r="IM17" s="568"/>
      <c r="IN17" s="568"/>
      <c r="IO17" s="568"/>
      <c r="IP17" s="568"/>
      <c r="IQ17" s="568"/>
      <c r="IR17" s="568"/>
      <c r="IS17" s="568"/>
    </row>
    <row r="18" spans="1:253" s="569" customFormat="1">
      <c r="A18" s="439" t="s">
        <v>647</v>
      </c>
      <c r="B18" s="436">
        <f>'Sources and Uses Budget'!$C17</f>
        <v>0</v>
      </c>
      <c r="C18" s="436">
        <f>'Sources and Uses Budget'!$C17</f>
        <v>0</v>
      </c>
      <c r="D18" s="440">
        <f t="shared" si="0"/>
        <v>0</v>
      </c>
      <c r="E18" s="438"/>
      <c r="F18" s="437"/>
      <c r="G18" s="573"/>
      <c r="H18" s="568"/>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c r="AG18" s="568"/>
      <c r="AH18" s="568"/>
      <c r="AI18" s="568"/>
      <c r="AJ18" s="568"/>
      <c r="AK18" s="568"/>
      <c r="AL18" s="568"/>
      <c r="AM18" s="568"/>
      <c r="AN18" s="568"/>
      <c r="AO18" s="568"/>
      <c r="AP18" s="568"/>
      <c r="AQ18" s="568"/>
      <c r="AR18" s="568"/>
      <c r="AS18" s="568"/>
      <c r="AT18" s="568"/>
      <c r="AU18" s="568"/>
      <c r="AV18" s="568"/>
      <c r="AW18" s="568"/>
      <c r="AX18" s="568"/>
      <c r="AY18" s="568"/>
      <c r="AZ18" s="568"/>
      <c r="BA18" s="568"/>
      <c r="BB18" s="568"/>
      <c r="BC18" s="568"/>
      <c r="BD18" s="568"/>
      <c r="BE18" s="568"/>
      <c r="BF18" s="568"/>
      <c r="BG18" s="568"/>
      <c r="BH18" s="568"/>
      <c r="BI18" s="568"/>
      <c r="BJ18" s="568"/>
      <c r="BK18" s="568"/>
      <c r="BL18" s="568"/>
      <c r="BM18" s="568"/>
      <c r="BN18" s="568"/>
      <c r="BO18" s="568"/>
      <c r="BP18" s="568"/>
      <c r="BQ18" s="568"/>
      <c r="BR18" s="568"/>
      <c r="BS18" s="568"/>
      <c r="BT18" s="568"/>
      <c r="BU18" s="568"/>
      <c r="BV18" s="568"/>
      <c r="BW18" s="568"/>
      <c r="BX18" s="568"/>
      <c r="BY18" s="568"/>
      <c r="BZ18" s="568"/>
      <c r="CA18" s="568"/>
      <c r="CB18" s="568"/>
      <c r="CC18" s="568"/>
      <c r="CD18" s="568"/>
      <c r="CE18" s="568"/>
      <c r="CF18" s="568"/>
      <c r="CG18" s="568"/>
      <c r="CH18" s="568"/>
      <c r="CI18" s="568"/>
      <c r="CJ18" s="568"/>
      <c r="CK18" s="568"/>
      <c r="CL18" s="568"/>
      <c r="CM18" s="568"/>
      <c r="CN18" s="568"/>
      <c r="CO18" s="568"/>
      <c r="CP18" s="568"/>
      <c r="CQ18" s="568"/>
      <c r="CR18" s="568"/>
      <c r="CS18" s="568"/>
      <c r="CT18" s="568"/>
      <c r="CU18" s="568"/>
      <c r="CV18" s="568"/>
      <c r="CW18" s="568"/>
      <c r="CX18" s="568"/>
      <c r="CY18" s="568"/>
      <c r="CZ18" s="568"/>
      <c r="DA18" s="568"/>
      <c r="DB18" s="568"/>
      <c r="DC18" s="568"/>
      <c r="DD18" s="568"/>
      <c r="DE18" s="568"/>
      <c r="DF18" s="568"/>
      <c r="DG18" s="568"/>
      <c r="DH18" s="568"/>
      <c r="DI18" s="568"/>
      <c r="DJ18" s="568"/>
      <c r="DK18" s="568"/>
      <c r="DL18" s="568"/>
      <c r="DM18" s="568"/>
      <c r="DN18" s="568"/>
      <c r="DO18" s="568"/>
      <c r="DP18" s="568"/>
      <c r="DQ18" s="568"/>
      <c r="DR18" s="568"/>
      <c r="DS18" s="568"/>
      <c r="DT18" s="568"/>
      <c r="DU18" s="568"/>
      <c r="DV18" s="568"/>
      <c r="DW18" s="568"/>
      <c r="DX18" s="568"/>
      <c r="DY18" s="568"/>
      <c r="DZ18" s="568"/>
      <c r="EA18" s="568"/>
      <c r="EB18" s="568"/>
      <c r="EC18" s="568"/>
      <c r="ED18" s="568"/>
      <c r="EE18" s="568"/>
      <c r="EF18" s="568"/>
      <c r="EG18" s="568"/>
      <c r="EH18" s="568"/>
      <c r="EI18" s="568"/>
      <c r="EJ18" s="568"/>
      <c r="EK18" s="568"/>
      <c r="EL18" s="568"/>
      <c r="EM18" s="568"/>
      <c r="EN18" s="568"/>
      <c r="EO18" s="568"/>
      <c r="EP18" s="568"/>
      <c r="EQ18" s="568"/>
      <c r="ER18" s="568"/>
      <c r="ES18" s="568"/>
      <c r="ET18" s="568"/>
      <c r="EU18" s="568"/>
      <c r="EV18" s="568"/>
      <c r="EW18" s="568"/>
      <c r="EX18" s="568"/>
      <c r="EY18" s="568"/>
      <c r="EZ18" s="568"/>
      <c r="FA18" s="568"/>
      <c r="FB18" s="568"/>
      <c r="FC18" s="568"/>
      <c r="FD18" s="568"/>
      <c r="FE18" s="568"/>
      <c r="FF18" s="568"/>
      <c r="FG18" s="568"/>
      <c r="FH18" s="568"/>
      <c r="FI18" s="568"/>
      <c r="FJ18" s="568"/>
      <c r="FK18" s="568"/>
      <c r="FL18" s="568"/>
      <c r="FM18" s="568"/>
      <c r="FN18" s="568"/>
      <c r="FO18" s="568"/>
      <c r="FP18" s="568"/>
      <c r="FQ18" s="568"/>
      <c r="FR18" s="568"/>
      <c r="FS18" s="568"/>
      <c r="FT18" s="568"/>
      <c r="FU18" s="568"/>
      <c r="FV18" s="568"/>
      <c r="FW18" s="568"/>
      <c r="FX18" s="568"/>
      <c r="FY18" s="568"/>
      <c r="FZ18" s="568"/>
      <c r="GA18" s="568"/>
      <c r="GB18" s="568"/>
      <c r="GC18" s="568"/>
      <c r="GD18" s="568"/>
      <c r="GE18" s="568"/>
      <c r="GF18" s="568"/>
      <c r="GG18" s="568"/>
      <c r="GH18" s="568"/>
      <c r="GI18" s="568"/>
      <c r="GJ18" s="568"/>
      <c r="GK18" s="568"/>
      <c r="GL18" s="568"/>
      <c r="GM18" s="568"/>
      <c r="GN18" s="568"/>
      <c r="GO18" s="568"/>
      <c r="GP18" s="568"/>
      <c r="GQ18" s="568"/>
      <c r="GR18" s="568"/>
      <c r="GS18" s="568"/>
      <c r="GT18" s="568"/>
      <c r="GU18" s="568"/>
      <c r="GV18" s="568"/>
      <c r="GW18" s="568"/>
      <c r="GX18" s="568"/>
      <c r="GY18" s="568"/>
      <c r="GZ18" s="568"/>
      <c r="HA18" s="568"/>
      <c r="HB18" s="568"/>
      <c r="HC18" s="568"/>
      <c r="HD18" s="568"/>
      <c r="HE18" s="568"/>
      <c r="HF18" s="568"/>
      <c r="HG18" s="568"/>
      <c r="HH18" s="568"/>
      <c r="HI18" s="568"/>
      <c r="HJ18" s="568"/>
      <c r="HK18" s="568"/>
      <c r="HL18" s="568"/>
      <c r="HM18" s="568"/>
      <c r="HN18" s="568"/>
      <c r="HO18" s="568"/>
      <c r="HP18" s="568"/>
      <c r="HQ18" s="568"/>
      <c r="HR18" s="568"/>
      <c r="HS18" s="568"/>
      <c r="HT18" s="568"/>
      <c r="HU18" s="568"/>
      <c r="HV18" s="568"/>
      <c r="HW18" s="568"/>
      <c r="HX18" s="568"/>
      <c r="HY18" s="568"/>
      <c r="HZ18" s="568"/>
      <c r="IA18" s="568"/>
      <c r="IB18" s="568"/>
      <c r="IC18" s="568"/>
      <c r="ID18" s="568"/>
      <c r="IE18" s="568"/>
      <c r="IF18" s="568"/>
      <c r="IG18" s="568"/>
      <c r="IH18" s="568"/>
      <c r="II18" s="568"/>
      <c r="IJ18" s="568"/>
      <c r="IK18" s="568"/>
      <c r="IL18" s="568"/>
      <c r="IM18" s="568"/>
      <c r="IN18" s="568"/>
      <c r="IO18" s="568"/>
      <c r="IP18" s="568"/>
      <c r="IQ18" s="568"/>
      <c r="IR18" s="568"/>
      <c r="IS18" s="568"/>
    </row>
    <row r="19" spans="1:253" s="569" customFormat="1">
      <c r="A19" s="439" t="s">
        <v>648</v>
      </c>
      <c r="B19" s="436">
        <f>'Sources and Uses Budget'!$C18</f>
        <v>0</v>
      </c>
      <c r="C19" s="436">
        <f>'Sources and Uses Budget'!$C18</f>
        <v>0</v>
      </c>
      <c r="D19" s="440">
        <f t="shared" si="0"/>
        <v>0</v>
      </c>
      <c r="E19" s="438"/>
      <c r="F19" s="437"/>
      <c r="G19" s="573"/>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8"/>
      <c r="BO19" s="568"/>
      <c r="BP19" s="568"/>
      <c r="BQ19" s="568"/>
      <c r="BR19" s="568"/>
      <c r="BS19" s="568"/>
      <c r="BT19" s="568"/>
      <c r="BU19" s="568"/>
      <c r="BV19" s="568"/>
      <c r="BW19" s="568"/>
      <c r="BX19" s="568"/>
      <c r="BY19" s="568"/>
      <c r="BZ19" s="568"/>
      <c r="CA19" s="568"/>
      <c r="CB19" s="568"/>
      <c r="CC19" s="568"/>
      <c r="CD19" s="568"/>
      <c r="CE19" s="568"/>
      <c r="CF19" s="568"/>
      <c r="CG19" s="568"/>
      <c r="CH19" s="568"/>
      <c r="CI19" s="568"/>
      <c r="CJ19" s="568"/>
      <c r="CK19" s="568"/>
      <c r="CL19" s="568"/>
      <c r="CM19" s="568"/>
      <c r="CN19" s="568"/>
      <c r="CO19" s="568"/>
      <c r="CP19" s="568"/>
      <c r="CQ19" s="568"/>
      <c r="CR19" s="568"/>
      <c r="CS19" s="568"/>
      <c r="CT19" s="568"/>
      <c r="CU19" s="568"/>
      <c r="CV19" s="568"/>
      <c r="CW19" s="568"/>
      <c r="CX19" s="568"/>
      <c r="CY19" s="568"/>
      <c r="CZ19" s="568"/>
      <c r="DA19" s="568"/>
      <c r="DB19" s="568"/>
      <c r="DC19" s="568"/>
      <c r="DD19" s="568"/>
      <c r="DE19" s="568"/>
      <c r="DF19" s="568"/>
      <c r="DG19" s="568"/>
      <c r="DH19" s="568"/>
      <c r="DI19" s="568"/>
      <c r="DJ19" s="568"/>
      <c r="DK19" s="568"/>
      <c r="DL19" s="568"/>
      <c r="DM19" s="568"/>
      <c r="DN19" s="568"/>
      <c r="DO19" s="568"/>
      <c r="DP19" s="568"/>
      <c r="DQ19" s="568"/>
      <c r="DR19" s="568"/>
      <c r="DS19" s="568"/>
      <c r="DT19" s="568"/>
      <c r="DU19" s="568"/>
      <c r="DV19" s="568"/>
      <c r="DW19" s="568"/>
      <c r="DX19" s="568"/>
      <c r="DY19" s="568"/>
      <c r="DZ19" s="568"/>
      <c r="EA19" s="568"/>
      <c r="EB19" s="568"/>
      <c r="EC19" s="568"/>
      <c r="ED19" s="568"/>
      <c r="EE19" s="568"/>
      <c r="EF19" s="568"/>
      <c r="EG19" s="568"/>
      <c r="EH19" s="568"/>
      <c r="EI19" s="568"/>
      <c r="EJ19" s="568"/>
      <c r="EK19" s="568"/>
      <c r="EL19" s="568"/>
      <c r="EM19" s="568"/>
      <c r="EN19" s="568"/>
      <c r="EO19" s="568"/>
      <c r="EP19" s="568"/>
      <c r="EQ19" s="568"/>
      <c r="ER19" s="568"/>
      <c r="ES19" s="568"/>
      <c r="ET19" s="568"/>
      <c r="EU19" s="568"/>
      <c r="EV19" s="568"/>
      <c r="EW19" s="568"/>
      <c r="EX19" s="568"/>
      <c r="EY19" s="568"/>
      <c r="EZ19" s="568"/>
      <c r="FA19" s="568"/>
      <c r="FB19" s="568"/>
      <c r="FC19" s="568"/>
      <c r="FD19" s="568"/>
      <c r="FE19" s="568"/>
      <c r="FF19" s="568"/>
      <c r="FG19" s="568"/>
      <c r="FH19" s="568"/>
      <c r="FI19" s="568"/>
      <c r="FJ19" s="568"/>
      <c r="FK19" s="568"/>
      <c r="FL19" s="568"/>
      <c r="FM19" s="568"/>
      <c r="FN19" s="568"/>
      <c r="FO19" s="568"/>
      <c r="FP19" s="568"/>
      <c r="FQ19" s="568"/>
      <c r="FR19" s="568"/>
      <c r="FS19" s="568"/>
      <c r="FT19" s="568"/>
      <c r="FU19" s="568"/>
      <c r="FV19" s="568"/>
      <c r="FW19" s="568"/>
      <c r="FX19" s="568"/>
      <c r="FY19" s="568"/>
      <c r="FZ19" s="568"/>
      <c r="GA19" s="568"/>
      <c r="GB19" s="568"/>
      <c r="GC19" s="568"/>
      <c r="GD19" s="568"/>
      <c r="GE19" s="568"/>
      <c r="GF19" s="568"/>
      <c r="GG19" s="568"/>
      <c r="GH19" s="568"/>
      <c r="GI19" s="568"/>
      <c r="GJ19" s="568"/>
      <c r="GK19" s="568"/>
      <c r="GL19" s="568"/>
      <c r="GM19" s="568"/>
      <c r="GN19" s="568"/>
      <c r="GO19" s="568"/>
      <c r="GP19" s="568"/>
      <c r="GQ19" s="568"/>
      <c r="GR19" s="568"/>
      <c r="GS19" s="568"/>
      <c r="GT19" s="568"/>
      <c r="GU19" s="568"/>
      <c r="GV19" s="568"/>
      <c r="GW19" s="568"/>
      <c r="GX19" s="568"/>
      <c r="GY19" s="568"/>
      <c r="GZ19" s="568"/>
      <c r="HA19" s="568"/>
      <c r="HB19" s="568"/>
      <c r="HC19" s="568"/>
      <c r="HD19" s="568"/>
      <c r="HE19" s="568"/>
      <c r="HF19" s="568"/>
      <c r="HG19" s="568"/>
      <c r="HH19" s="568"/>
      <c r="HI19" s="568"/>
      <c r="HJ19" s="568"/>
      <c r="HK19" s="568"/>
      <c r="HL19" s="568"/>
      <c r="HM19" s="568"/>
      <c r="HN19" s="568"/>
      <c r="HO19" s="568"/>
      <c r="HP19" s="568"/>
      <c r="HQ19" s="568"/>
      <c r="HR19" s="568"/>
      <c r="HS19" s="568"/>
      <c r="HT19" s="568"/>
      <c r="HU19" s="568"/>
      <c r="HV19" s="568"/>
      <c r="HW19" s="568"/>
      <c r="HX19" s="568"/>
      <c r="HY19" s="568"/>
      <c r="HZ19" s="568"/>
      <c r="IA19" s="568"/>
      <c r="IB19" s="568"/>
      <c r="IC19" s="568"/>
      <c r="ID19" s="568"/>
      <c r="IE19" s="568"/>
      <c r="IF19" s="568"/>
      <c r="IG19" s="568"/>
      <c r="IH19" s="568"/>
      <c r="II19" s="568"/>
      <c r="IJ19" s="568"/>
      <c r="IK19" s="568"/>
      <c r="IL19" s="568"/>
      <c r="IM19" s="568"/>
      <c r="IN19" s="568"/>
      <c r="IO19" s="568"/>
      <c r="IP19" s="568"/>
      <c r="IQ19" s="568"/>
      <c r="IR19" s="568"/>
      <c r="IS19" s="568"/>
    </row>
    <row r="20" spans="1:253" s="569" customFormat="1">
      <c r="A20" s="439" t="s">
        <v>649</v>
      </c>
      <c r="B20" s="436">
        <f>'Sources and Uses Budget'!$C19</f>
        <v>0</v>
      </c>
      <c r="C20" s="436">
        <f>'Sources and Uses Budget'!$C19</f>
        <v>0</v>
      </c>
      <c r="D20" s="440">
        <f t="shared" si="0"/>
        <v>0</v>
      </c>
      <c r="E20" s="438"/>
      <c r="F20" s="437"/>
      <c r="G20" s="573"/>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568"/>
      <c r="BK20" s="568"/>
      <c r="BL20" s="568"/>
      <c r="BM20" s="568"/>
      <c r="BN20" s="568"/>
      <c r="BO20" s="568"/>
      <c r="BP20" s="568"/>
      <c r="BQ20" s="568"/>
      <c r="BR20" s="568"/>
      <c r="BS20" s="568"/>
      <c r="BT20" s="568"/>
      <c r="BU20" s="568"/>
      <c r="BV20" s="568"/>
      <c r="BW20" s="568"/>
      <c r="BX20" s="568"/>
      <c r="BY20" s="568"/>
      <c r="BZ20" s="568"/>
      <c r="CA20" s="568"/>
      <c r="CB20" s="568"/>
      <c r="CC20" s="568"/>
      <c r="CD20" s="568"/>
      <c r="CE20" s="568"/>
      <c r="CF20" s="568"/>
      <c r="CG20" s="568"/>
      <c r="CH20" s="568"/>
      <c r="CI20" s="568"/>
      <c r="CJ20" s="568"/>
      <c r="CK20" s="568"/>
      <c r="CL20" s="568"/>
      <c r="CM20" s="568"/>
      <c r="CN20" s="568"/>
      <c r="CO20" s="568"/>
      <c r="CP20" s="568"/>
      <c r="CQ20" s="568"/>
      <c r="CR20" s="568"/>
      <c r="CS20" s="568"/>
      <c r="CT20" s="568"/>
      <c r="CU20" s="568"/>
      <c r="CV20" s="568"/>
      <c r="CW20" s="568"/>
      <c r="CX20" s="568"/>
      <c r="CY20" s="568"/>
      <c r="CZ20" s="568"/>
      <c r="DA20" s="568"/>
      <c r="DB20" s="568"/>
      <c r="DC20" s="568"/>
      <c r="DD20" s="568"/>
      <c r="DE20" s="568"/>
      <c r="DF20" s="568"/>
      <c r="DG20" s="568"/>
      <c r="DH20" s="568"/>
      <c r="DI20" s="568"/>
      <c r="DJ20" s="568"/>
      <c r="DK20" s="568"/>
      <c r="DL20" s="568"/>
      <c r="DM20" s="568"/>
      <c r="DN20" s="568"/>
      <c r="DO20" s="568"/>
      <c r="DP20" s="568"/>
      <c r="DQ20" s="568"/>
      <c r="DR20" s="568"/>
      <c r="DS20" s="568"/>
      <c r="DT20" s="568"/>
      <c r="DU20" s="568"/>
      <c r="DV20" s="568"/>
      <c r="DW20" s="568"/>
      <c r="DX20" s="568"/>
      <c r="DY20" s="568"/>
      <c r="DZ20" s="568"/>
      <c r="EA20" s="568"/>
      <c r="EB20" s="568"/>
      <c r="EC20" s="568"/>
      <c r="ED20" s="568"/>
      <c r="EE20" s="568"/>
      <c r="EF20" s="568"/>
      <c r="EG20" s="568"/>
      <c r="EH20" s="568"/>
      <c r="EI20" s="568"/>
      <c r="EJ20" s="568"/>
      <c r="EK20" s="568"/>
      <c r="EL20" s="568"/>
      <c r="EM20" s="568"/>
      <c r="EN20" s="568"/>
      <c r="EO20" s="568"/>
      <c r="EP20" s="568"/>
      <c r="EQ20" s="568"/>
      <c r="ER20" s="568"/>
      <c r="ES20" s="568"/>
      <c r="ET20" s="568"/>
      <c r="EU20" s="568"/>
      <c r="EV20" s="568"/>
      <c r="EW20" s="568"/>
      <c r="EX20" s="568"/>
      <c r="EY20" s="568"/>
      <c r="EZ20" s="568"/>
      <c r="FA20" s="568"/>
      <c r="FB20" s="568"/>
      <c r="FC20" s="568"/>
      <c r="FD20" s="568"/>
      <c r="FE20" s="568"/>
      <c r="FF20" s="568"/>
      <c r="FG20" s="568"/>
      <c r="FH20" s="568"/>
      <c r="FI20" s="568"/>
      <c r="FJ20" s="568"/>
      <c r="FK20" s="568"/>
      <c r="FL20" s="568"/>
      <c r="FM20" s="568"/>
      <c r="FN20" s="568"/>
      <c r="FO20" s="568"/>
      <c r="FP20" s="568"/>
      <c r="FQ20" s="568"/>
      <c r="FR20" s="568"/>
      <c r="FS20" s="568"/>
      <c r="FT20" s="568"/>
      <c r="FU20" s="568"/>
      <c r="FV20" s="568"/>
      <c r="FW20" s="568"/>
      <c r="FX20" s="568"/>
      <c r="FY20" s="568"/>
      <c r="FZ20" s="568"/>
      <c r="GA20" s="568"/>
      <c r="GB20" s="568"/>
      <c r="GC20" s="568"/>
      <c r="GD20" s="568"/>
      <c r="GE20" s="568"/>
      <c r="GF20" s="568"/>
      <c r="GG20" s="568"/>
      <c r="GH20" s="568"/>
      <c r="GI20" s="568"/>
      <c r="GJ20" s="568"/>
      <c r="GK20" s="568"/>
      <c r="GL20" s="568"/>
      <c r="GM20" s="568"/>
      <c r="GN20" s="568"/>
      <c r="GO20" s="568"/>
      <c r="GP20" s="568"/>
      <c r="GQ20" s="568"/>
      <c r="GR20" s="568"/>
      <c r="GS20" s="568"/>
      <c r="GT20" s="568"/>
      <c r="GU20" s="568"/>
      <c r="GV20" s="568"/>
      <c r="GW20" s="568"/>
      <c r="GX20" s="568"/>
      <c r="GY20" s="568"/>
      <c r="GZ20" s="568"/>
      <c r="HA20" s="568"/>
      <c r="HB20" s="568"/>
      <c r="HC20" s="568"/>
      <c r="HD20" s="568"/>
      <c r="HE20" s="568"/>
      <c r="HF20" s="568"/>
      <c r="HG20" s="568"/>
      <c r="HH20" s="568"/>
      <c r="HI20" s="568"/>
      <c r="HJ20" s="568"/>
      <c r="HK20" s="568"/>
      <c r="HL20" s="568"/>
      <c r="HM20" s="568"/>
      <c r="HN20" s="568"/>
      <c r="HO20" s="568"/>
      <c r="HP20" s="568"/>
      <c r="HQ20" s="568"/>
      <c r="HR20" s="568"/>
      <c r="HS20" s="568"/>
      <c r="HT20" s="568"/>
      <c r="HU20" s="568"/>
      <c r="HV20" s="568"/>
      <c r="HW20" s="568"/>
      <c r="HX20" s="568"/>
      <c r="HY20" s="568"/>
      <c r="HZ20" s="568"/>
      <c r="IA20" s="568"/>
      <c r="IB20" s="568"/>
      <c r="IC20" s="568"/>
      <c r="ID20" s="568"/>
      <c r="IE20" s="568"/>
      <c r="IF20" s="568"/>
      <c r="IG20" s="568"/>
      <c r="IH20" s="568"/>
      <c r="II20" s="568"/>
      <c r="IJ20" s="568"/>
      <c r="IK20" s="568"/>
      <c r="IL20" s="568"/>
      <c r="IM20" s="568"/>
      <c r="IN20" s="568"/>
      <c r="IO20" s="568"/>
      <c r="IP20" s="568"/>
      <c r="IQ20" s="568"/>
      <c r="IR20" s="568"/>
      <c r="IS20" s="568"/>
    </row>
    <row r="21" spans="1:253" s="569" customFormat="1">
      <c r="A21" s="439" t="s">
        <v>144</v>
      </c>
      <c r="B21" s="436">
        <f>'Sources and Uses Budget'!$C20</f>
        <v>0</v>
      </c>
      <c r="C21" s="436">
        <f>'Sources and Uses Budget'!$C20</f>
        <v>0</v>
      </c>
      <c r="D21" s="440">
        <f t="shared" si="0"/>
        <v>0</v>
      </c>
      <c r="E21" s="438"/>
      <c r="F21" s="437"/>
      <c r="G21" s="573"/>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c r="BT21" s="568"/>
      <c r="BU21" s="568"/>
      <c r="BV21" s="568"/>
      <c r="BW21" s="568"/>
      <c r="BX21" s="568"/>
      <c r="BY21" s="568"/>
      <c r="BZ21" s="568"/>
      <c r="CA21" s="568"/>
      <c r="CB21" s="568"/>
      <c r="CC21" s="568"/>
      <c r="CD21" s="568"/>
      <c r="CE21" s="568"/>
      <c r="CF21" s="568"/>
      <c r="CG21" s="568"/>
      <c r="CH21" s="568"/>
      <c r="CI21" s="568"/>
      <c r="CJ21" s="568"/>
      <c r="CK21" s="568"/>
      <c r="CL21" s="568"/>
      <c r="CM21" s="568"/>
      <c r="CN21" s="568"/>
      <c r="CO21" s="568"/>
      <c r="CP21" s="568"/>
      <c r="CQ21" s="568"/>
      <c r="CR21" s="568"/>
      <c r="CS21" s="568"/>
      <c r="CT21" s="568"/>
      <c r="CU21" s="568"/>
      <c r="CV21" s="568"/>
      <c r="CW21" s="568"/>
      <c r="CX21" s="568"/>
      <c r="CY21" s="568"/>
      <c r="CZ21" s="568"/>
      <c r="DA21" s="568"/>
      <c r="DB21" s="568"/>
      <c r="DC21" s="568"/>
      <c r="DD21" s="568"/>
      <c r="DE21" s="568"/>
      <c r="DF21" s="568"/>
      <c r="DG21" s="568"/>
      <c r="DH21" s="568"/>
      <c r="DI21" s="568"/>
      <c r="DJ21" s="568"/>
      <c r="DK21" s="568"/>
      <c r="DL21" s="568"/>
      <c r="DM21" s="568"/>
      <c r="DN21" s="568"/>
      <c r="DO21" s="568"/>
      <c r="DP21" s="568"/>
      <c r="DQ21" s="568"/>
      <c r="DR21" s="568"/>
      <c r="DS21" s="568"/>
      <c r="DT21" s="568"/>
      <c r="DU21" s="568"/>
      <c r="DV21" s="568"/>
      <c r="DW21" s="568"/>
      <c r="DX21" s="568"/>
      <c r="DY21" s="568"/>
      <c r="DZ21" s="568"/>
      <c r="EA21" s="568"/>
      <c r="EB21" s="568"/>
      <c r="EC21" s="568"/>
      <c r="ED21" s="568"/>
      <c r="EE21" s="568"/>
      <c r="EF21" s="568"/>
      <c r="EG21" s="568"/>
      <c r="EH21" s="568"/>
      <c r="EI21" s="568"/>
      <c r="EJ21" s="568"/>
      <c r="EK21" s="568"/>
      <c r="EL21" s="568"/>
      <c r="EM21" s="568"/>
      <c r="EN21" s="568"/>
      <c r="EO21" s="568"/>
      <c r="EP21" s="568"/>
      <c r="EQ21" s="568"/>
      <c r="ER21" s="568"/>
      <c r="ES21" s="568"/>
      <c r="ET21" s="568"/>
      <c r="EU21" s="568"/>
      <c r="EV21" s="568"/>
      <c r="EW21" s="568"/>
      <c r="EX21" s="568"/>
      <c r="EY21" s="568"/>
      <c r="EZ21" s="568"/>
      <c r="FA21" s="568"/>
      <c r="FB21" s="568"/>
      <c r="FC21" s="568"/>
      <c r="FD21" s="568"/>
      <c r="FE21" s="568"/>
      <c r="FF21" s="568"/>
      <c r="FG21" s="568"/>
      <c r="FH21" s="568"/>
      <c r="FI21" s="568"/>
      <c r="FJ21" s="568"/>
      <c r="FK21" s="568"/>
      <c r="FL21" s="568"/>
      <c r="FM21" s="568"/>
      <c r="FN21" s="568"/>
      <c r="FO21" s="568"/>
      <c r="FP21" s="568"/>
      <c r="FQ21" s="568"/>
      <c r="FR21" s="568"/>
      <c r="FS21" s="568"/>
      <c r="FT21" s="568"/>
      <c r="FU21" s="568"/>
      <c r="FV21" s="568"/>
      <c r="FW21" s="568"/>
      <c r="FX21" s="568"/>
      <c r="FY21" s="568"/>
      <c r="FZ21" s="568"/>
      <c r="GA21" s="568"/>
      <c r="GB21" s="568"/>
      <c r="GC21" s="568"/>
      <c r="GD21" s="568"/>
      <c r="GE21" s="568"/>
      <c r="GF21" s="568"/>
      <c r="GG21" s="568"/>
      <c r="GH21" s="568"/>
      <c r="GI21" s="568"/>
      <c r="GJ21" s="568"/>
      <c r="GK21" s="568"/>
      <c r="GL21" s="568"/>
      <c r="GM21" s="568"/>
      <c r="GN21" s="568"/>
      <c r="GO21" s="568"/>
      <c r="GP21" s="568"/>
      <c r="GQ21" s="568"/>
      <c r="GR21" s="568"/>
      <c r="GS21" s="568"/>
      <c r="GT21" s="568"/>
      <c r="GU21" s="568"/>
      <c r="GV21" s="568"/>
      <c r="GW21" s="568"/>
      <c r="GX21" s="568"/>
      <c r="GY21" s="568"/>
      <c r="GZ21" s="568"/>
      <c r="HA21" s="568"/>
      <c r="HB21" s="568"/>
      <c r="HC21" s="568"/>
      <c r="HD21" s="568"/>
      <c r="HE21" s="568"/>
      <c r="HF21" s="568"/>
      <c r="HG21" s="568"/>
      <c r="HH21" s="568"/>
      <c r="HI21" s="568"/>
      <c r="HJ21" s="568"/>
      <c r="HK21" s="568"/>
      <c r="HL21" s="568"/>
      <c r="HM21" s="568"/>
      <c r="HN21" s="568"/>
      <c r="HO21" s="568"/>
      <c r="HP21" s="568"/>
      <c r="HQ21" s="568"/>
      <c r="HR21" s="568"/>
      <c r="HS21" s="568"/>
      <c r="HT21" s="568"/>
      <c r="HU21" s="568"/>
      <c r="HV21" s="568"/>
      <c r="HW21" s="568"/>
      <c r="HX21" s="568"/>
      <c r="HY21" s="568"/>
      <c r="HZ21" s="568"/>
      <c r="IA21" s="568"/>
      <c r="IB21" s="568"/>
      <c r="IC21" s="568"/>
      <c r="ID21" s="568"/>
      <c r="IE21" s="568"/>
      <c r="IF21" s="568"/>
      <c r="IG21" s="568"/>
      <c r="IH21" s="568"/>
      <c r="II21" s="568"/>
      <c r="IJ21" s="568"/>
      <c r="IK21" s="568"/>
      <c r="IL21" s="568"/>
      <c r="IM21" s="568"/>
      <c r="IN21" s="568"/>
      <c r="IO21" s="568"/>
      <c r="IP21" s="568"/>
      <c r="IQ21" s="568"/>
      <c r="IR21" s="568"/>
      <c r="IS21" s="568"/>
    </row>
    <row r="22" spans="1:253" s="569" customFormat="1">
      <c r="A22" s="439" t="s">
        <v>145</v>
      </c>
      <c r="B22" s="436">
        <f>'Sources and Uses Budget'!$C21</f>
        <v>0</v>
      </c>
      <c r="C22" s="436">
        <f>'Sources and Uses Budget'!$C21</f>
        <v>0</v>
      </c>
      <c r="D22" s="440">
        <f t="shared" si="0"/>
        <v>0</v>
      </c>
      <c r="E22" s="438"/>
      <c r="F22" s="437"/>
      <c r="G22" s="573"/>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8"/>
      <c r="BO22" s="568"/>
      <c r="BP22" s="568"/>
      <c r="BQ22" s="568"/>
      <c r="BR22" s="568"/>
      <c r="BS22" s="568"/>
      <c r="BT22" s="568"/>
      <c r="BU22" s="568"/>
      <c r="BV22" s="568"/>
      <c r="BW22" s="568"/>
      <c r="BX22" s="568"/>
      <c r="BY22" s="568"/>
      <c r="BZ22" s="568"/>
      <c r="CA22" s="568"/>
      <c r="CB22" s="568"/>
      <c r="CC22" s="568"/>
      <c r="CD22" s="568"/>
      <c r="CE22" s="568"/>
      <c r="CF22" s="568"/>
      <c r="CG22" s="568"/>
      <c r="CH22" s="568"/>
      <c r="CI22" s="568"/>
      <c r="CJ22" s="568"/>
      <c r="CK22" s="568"/>
      <c r="CL22" s="568"/>
      <c r="CM22" s="568"/>
      <c r="CN22" s="568"/>
      <c r="CO22" s="568"/>
      <c r="CP22" s="568"/>
      <c r="CQ22" s="568"/>
      <c r="CR22" s="568"/>
      <c r="CS22" s="568"/>
      <c r="CT22" s="568"/>
      <c r="CU22" s="568"/>
      <c r="CV22" s="568"/>
      <c r="CW22" s="568"/>
      <c r="CX22" s="568"/>
      <c r="CY22" s="568"/>
      <c r="CZ22" s="568"/>
      <c r="DA22" s="568"/>
      <c r="DB22" s="568"/>
      <c r="DC22" s="568"/>
      <c r="DD22" s="568"/>
      <c r="DE22" s="568"/>
      <c r="DF22" s="568"/>
      <c r="DG22" s="568"/>
      <c r="DH22" s="568"/>
      <c r="DI22" s="568"/>
      <c r="DJ22" s="568"/>
      <c r="DK22" s="568"/>
      <c r="DL22" s="568"/>
      <c r="DM22" s="568"/>
      <c r="DN22" s="568"/>
      <c r="DO22" s="568"/>
      <c r="DP22" s="568"/>
      <c r="DQ22" s="568"/>
      <c r="DR22" s="568"/>
      <c r="DS22" s="568"/>
      <c r="DT22" s="568"/>
      <c r="DU22" s="568"/>
      <c r="DV22" s="568"/>
      <c r="DW22" s="568"/>
      <c r="DX22" s="568"/>
      <c r="DY22" s="568"/>
      <c r="DZ22" s="568"/>
      <c r="EA22" s="568"/>
      <c r="EB22" s="568"/>
      <c r="EC22" s="568"/>
      <c r="ED22" s="568"/>
      <c r="EE22" s="568"/>
      <c r="EF22" s="568"/>
      <c r="EG22" s="568"/>
      <c r="EH22" s="568"/>
      <c r="EI22" s="568"/>
      <c r="EJ22" s="568"/>
      <c r="EK22" s="568"/>
      <c r="EL22" s="568"/>
      <c r="EM22" s="568"/>
      <c r="EN22" s="568"/>
      <c r="EO22" s="568"/>
      <c r="EP22" s="568"/>
      <c r="EQ22" s="568"/>
      <c r="ER22" s="568"/>
      <c r="ES22" s="568"/>
      <c r="ET22" s="568"/>
      <c r="EU22" s="568"/>
      <c r="EV22" s="568"/>
      <c r="EW22" s="568"/>
      <c r="EX22" s="568"/>
      <c r="EY22" s="568"/>
      <c r="EZ22" s="568"/>
      <c r="FA22" s="568"/>
      <c r="FB22" s="568"/>
      <c r="FC22" s="568"/>
      <c r="FD22" s="568"/>
      <c r="FE22" s="568"/>
      <c r="FF22" s="568"/>
      <c r="FG22" s="568"/>
      <c r="FH22" s="568"/>
      <c r="FI22" s="568"/>
      <c r="FJ22" s="568"/>
      <c r="FK22" s="568"/>
      <c r="FL22" s="568"/>
      <c r="FM22" s="568"/>
      <c r="FN22" s="568"/>
      <c r="FO22" s="568"/>
      <c r="FP22" s="568"/>
      <c r="FQ22" s="568"/>
      <c r="FR22" s="568"/>
      <c r="FS22" s="568"/>
      <c r="FT22" s="568"/>
      <c r="FU22" s="568"/>
      <c r="FV22" s="568"/>
      <c r="FW22" s="568"/>
      <c r="FX22" s="568"/>
      <c r="FY22" s="568"/>
      <c r="FZ22" s="568"/>
      <c r="GA22" s="568"/>
      <c r="GB22" s="568"/>
      <c r="GC22" s="568"/>
      <c r="GD22" s="568"/>
      <c r="GE22" s="568"/>
      <c r="GF22" s="568"/>
      <c r="GG22" s="568"/>
      <c r="GH22" s="568"/>
      <c r="GI22" s="568"/>
      <c r="GJ22" s="568"/>
      <c r="GK22" s="568"/>
      <c r="GL22" s="568"/>
      <c r="GM22" s="568"/>
      <c r="GN22" s="568"/>
      <c r="GO22" s="568"/>
      <c r="GP22" s="568"/>
      <c r="GQ22" s="568"/>
      <c r="GR22" s="568"/>
      <c r="GS22" s="568"/>
      <c r="GT22" s="568"/>
      <c r="GU22" s="568"/>
      <c r="GV22" s="568"/>
      <c r="GW22" s="568"/>
      <c r="GX22" s="568"/>
      <c r="GY22" s="568"/>
      <c r="GZ22" s="568"/>
      <c r="HA22" s="568"/>
      <c r="HB22" s="568"/>
      <c r="HC22" s="568"/>
      <c r="HD22" s="568"/>
      <c r="HE22" s="568"/>
      <c r="HF22" s="568"/>
      <c r="HG22" s="568"/>
      <c r="HH22" s="568"/>
      <c r="HI22" s="568"/>
      <c r="HJ22" s="568"/>
      <c r="HK22" s="568"/>
      <c r="HL22" s="568"/>
      <c r="HM22" s="568"/>
      <c r="HN22" s="568"/>
      <c r="HO22" s="568"/>
      <c r="HP22" s="568"/>
      <c r="HQ22" s="568"/>
      <c r="HR22" s="568"/>
      <c r="HS22" s="568"/>
      <c r="HT22" s="568"/>
      <c r="HU22" s="568"/>
      <c r="HV22" s="568"/>
      <c r="HW22" s="568"/>
      <c r="HX22" s="568"/>
      <c r="HY22" s="568"/>
      <c r="HZ22" s="568"/>
      <c r="IA22" s="568"/>
      <c r="IB22" s="568"/>
      <c r="IC22" s="568"/>
      <c r="ID22" s="568"/>
      <c r="IE22" s="568"/>
      <c r="IF22" s="568"/>
      <c r="IG22" s="568"/>
      <c r="IH22" s="568"/>
      <c r="II22" s="568"/>
      <c r="IJ22" s="568"/>
      <c r="IK22" s="568"/>
      <c r="IL22" s="568"/>
      <c r="IM22" s="568"/>
      <c r="IN22" s="568"/>
      <c r="IO22" s="568"/>
      <c r="IP22" s="568"/>
      <c r="IQ22" s="568"/>
      <c r="IR22" s="568"/>
      <c r="IS22" s="568"/>
    </row>
    <row r="23" spans="1:253" s="569" customFormat="1">
      <c r="A23" s="439" t="s">
        <v>146</v>
      </c>
      <c r="B23" s="436">
        <f>'Sources and Uses Budget'!$C22</f>
        <v>0</v>
      </c>
      <c r="C23" s="436">
        <f>'Sources and Uses Budget'!$C22</f>
        <v>0</v>
      </c>
      <c r="D23" s="440">
        <f t="shared" si="0"/>
        <v>0</v>
      </c>
      <c r="E23" s="438"/>
      <c r="F23" s="437"/>
      <c r="G23" s="573"/>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c r="BT23" s="568"/>
      <c r="BU23" s="568"/>
      <c r="BV23" s="568"/>
      <c r="BW23" s="568"/>
      <c r="BX23" s="568"/>
      <c r="BY23" s="568"/>
      <c r="BZ23" s="568"/>
      <c r="CA23" s="568"/>
      <c r="CB23" s="568"/>
      <c r="CC23" s="568"/>
      <c r="CD23" s="568"/>
      <c r="CE23" s="568"/>
      <c r="CF23" s="568"/>
      <c r="CG23" s="568"/>
      <c r="CH23" s="568"/>
      <c r="CI23" s="568"/>
      <c r="CJ23" s="568"/>
      <c r="CK23" s="568"/>
      <c r="CL23" s="568"/>
      <c r="CM23" s="568"/>
      <c r="CN23" s="568"/>
      <c r="CO23" s="568"/>
      <c r="CP23" s="568"/>
      <c r="CQ23" s="568"/>
      <c r="CR23" s="568"/>
      <c r="CS23" s="568"/>
      <c r="CT23" s="568"/>
      <c r="CU23" s="568"/>
      <c r="CV23" s="568"/>
      <c r="CW23" s="568"/>
      <c r="CX23" s="568"/>
      <c r="CY23" s="568"/>
      <c r="CZ23" s="568"/>
      <c r="DA23" s="568"/>
      <c r="DB23" s="568"/>
      <c r="DC23" s="568"/>
      <c r="DD23" s="568"/>
      <c r="DE23" s="568"/>
      <c r="DF23" s="568"/>
      <c r="DG23" s="568"/>
      <c r="DH23" s="568"/>
      <c r="DI23" s="568"/>
      <c r="DJ23" s="568"/>
      <c r="DK23" s="568"/>
      <c r="DL23" s="568"/>
      <c r="DM23" s="568"/>
      <c r="DN23" s="568"/>
      <c r="DO23" s="568"/>
      <c r="DP23" s="568"/>
      <c r="DQ23" s="568"/>
      <c r="DR23" s="568"/>
      <c r="DS23" s="568"/>
      <c r="DT23" s="568"/>
      <c r="DU23" s="568"/>
      <c r="DV23" s="568"/>
      <c r="DW23" s="568"/>
      <c r="DX23" s="568"/>
      <c r="DY23" s="568"/>
      <c r="DZ23" s="568"/>
      <c r="EA23" s="568"/>
      <c r="EB23" s="568"/>
      <c r="EC23" s="568"/>
      <c r="ED23" s="568"/>
      <c r="EE23" s="568"/>
      <c r="EF23" s="568"/>
      <c r="EG23" s="568"/>
      <c r="EH23" s="568"/>
      <c r="EI23" s="568"/>
      <c r="EJ23" s="568"/>
      <c r="EK23" s="568"/>
      <c r="EL23" s="568"/>
      <c r="EM23" s="568"/>
      <c r="EN23" s="568"/>
      <c r="EO23" s="568"/>
      <c r="EP23" s="568"/>
      <c r="EQ23" s="568"/>
      <c r="ER23" s="568"/>
      <c r="ES23" s="568"/>
      <c r="ET23" s="568"/>
      <c r="EU23" s="568"/>
      <c r="EV23" s="568"/>
      <c r="EW23" s="568"/>
      <c r="EX23" s="568"/>
      <c r="EY23" s="568"/>
      <c r="EZ23" s="568"/>
      <c r="FA23" s="568"/>
      <c r="FB23" s="568"/>
      <c r="FC23" s="568"/>
      <c r="FD23" s="568"/>
      <c r="FE23" s="568"/>
      <c r="FF23" s="568"/>
      <c r="FG23" s="568"/>
      <c r="FH23" s="568"/>
      <c r="FI23" s="568"/>
      <c r="FJ23" s="568"/>
      <c r="FK23" s="568"/>
      <c r="FL23" s="568"/>
      <c r="FM23" s="568"/>
      <c r="FN23" s="568"/>
      <c r="FO23" s="568"/>
      <c r="FP23" s="568"/>
      <c r="FQ23" s="568"/>
      <c r="FR23" s="568"/>
      <c r="FS23" s="568"/>
      <c r="FT23" s="568"/>
      <c r="FU23" s="568"/>
      <c r="FV23" s="568"/>
      <c r="FW23" s="568"/>
      <c r="FX23" s="568"/>
      <c r="FY23" s="568"/>
      <c r="FZ23" s="568"/>
      <c r="GA23" s="568"/>
      <c r="GB23" s="568"/>
      <c r="GC23" s="568"/>
      <c r="GD23" s="568"/>
      <c r="GE23" s="568"/>
      <c r="GF23" s="568"/>
      <c r="GG23" s="568"/>
      <c r="GH23" s="568"/>
      <c r="GI23" s="568"/>
      <c r="GJ23" s="568"/>
      <c r="GK23" s="568"/>
      <c r="GL23" s="568"/>
      <c r="GM23" s="568"/>
      <c r="GN23" s="568"/>
      <c r="GO23" s="568"/>
      <c r="GP23" s="568"/>
      <c r="GQ23" s="568"/>
      <c r="GR23" s="568"/>
      <c r="GS23" s="568"/>
      <c r="GT23" s="568"/>
      <c r="GU23" s="568"/>
      <c r="GV23" s="568"/>
      <c r="GW23" s="568"/>
      <c r="GX23" s="568"/>
      <c r="GY23" s="568"/>
      <c r="GZ23" s="568"/>
      <c r="HA23" s="568"/>
      <c r="HB23" s="568"/>
      <c r="HC23" s="568"/>
      <c r="HD23" s="568"/>
      <c r="HE23" s="568"/>
      <c r="HF23" s="568"/>
      <c r="HG23" s="568"/>
      <c r="HH23" s="568"/>
      <c r="HI23" s="568"/>
      <c r="HJ23" s="568"/>
      <c r="HK23" s="568"/>
      <c r="HL23" s="568"/>
      <c r="HM23" s="568"/>
      <c r="HN23" s="568"/>
      <c r="HO23" s="568"/>
      <c r="HP23" s="568"/>
      <c r="HQ23" s="568"/>
      <c r="HR23" s="568"/>
      <c r="HS23" s="568"/>
      <c r="HT23" s="568"/>
      <c r="HU23" s="568"/>
      <c r="HV23" s="568"/>
      <c r="HW23" s="568"/>
      <c r="HX23" s="568"/>
      <c r="HY23" s="568"/>
      <c r="HZ23" s="568"/>
      <c r="IA23" s="568"/>
      <c r="IB23" s="568"/>
      <c r="IC23" s="568"/>
      <c r="ID23" s="568"/>
      <c r="IE23" s="568"/>
      <c r="IF23" s="568"/>
      <c r="IG23" s="568"/>
      <c r="IH23" s="568"/>
      <c r="II23" s="568"/>
      <c r="IJ23" s="568"/>
      <c r="IK23" s="568"/>
      <c r="IL23" s="568"/>
      <c r="IM23" s="568"/>
      <c r="IN23" s="568"/>
      <c r="IO23" s="568"/>
      <c r="IP23" s="568"/>
      <c r="IQ23" s="568"/>
      <c r="IR23" s="568"/>
      <c r="IS23" s="568"/>
    </row>
    <row r="24" spans="1:253" s="569" customFormat="1">
      <c r="A24" s="439" t="s">
        <v>147</v>
      </c>
      <c r="B24" s="436">
        <f>'Sources and Uses Budget'!$C23</f>
        <v>0</v>
      </c>
      <c r="C24" s="436">
        <f>'Sources and Uses Budget'!$C23</f>
        <v>0</v>
      </c>
      <c r="D24" s="440">
        <f t="shared" si="0"/>
        <v>0</v>
      </c>
      <c r="E24" s="438"/>
      <c r="F24" s="437"/>
      <c r="G24" s="573"/>
      <c r="H24" s="568"/>
      <c r="I24" s="568"/>
      <c r="J24" s="568"/>
      <c r="K24" s="568"/>
      <c r="L24" s="568"/>
      <c r="M24" s="568"/>
      <c r="N24" s="568"/>
      <c r="O24" s="568"/>
      <c r="P24" s="568"/>
      <c r="Q24" s="568"/>
      <c r="R24" s="568"/>
      <c r="S24" s="568"/>
      <c r="T24" s="568"/>
      <c r="U24" s="568"/>
      <c r="V24" s="568"/>
      <c r="W24" s="568"/>
      <c r="X24" s="568"/>
      <c r="Y24" s="568"/>
      <c r="Z24" s="568"/>
      <c r="AA24" s="568"/>
      <c r="AB24" s="568"/>
      <c r="AC24" s="568"/>
      <c r="AD24" s="568"/>
      <c r="AE24" s="568"/>
      <c r="AF24" s="568"/>
      <c r="AG24" s="568"/>
      <c r="AH24" s="568"/>
      <c r="AI24" s="568"/>
      <c r="AJ24" s="568"/>
      <c r="AK24" s="568"/>
      <c r="AL24" s="568"/>
      <c r="AM24" s="568"/>
      <c r="AN24" s="568"/>
      <c r="AO24" s="568"/>
      <c r="AP24" s="568"/>
      <c r="AQ24" s="568"/>
      <c r="AR24" s="568"/>
      <c r="AS24" s="568"/>
      <c r="AT24" s="568"/>
      <c r="AU24" s="568"/>
      <c r="AV24" s="568"/>
      <c r="AW24" s="568"/>
      <c r="AX24" s="568"/>
      <c r="AY24" s="568"/>
      <c r="AZ24" s="568"/>
      <c r="BA24" s="568"/>
      <c r="BB24" s="568"/>
      <c r="BC24" s="568"/>
      <c r="BD24" s="568"/>
      <c r="BE24" s="568"/>
      <c r="BF24" s="568"/>
      <c r="BG24" s="568"/>
      <c r="BH24" s="568"/>
      <c r="BI24" s="568"/>
      <c r="BJ24" s="568"/>
      <c r="BK24" s="568"/>
      <c r="BL24" s="568"/>
      <c r="BM24" s="568"/>
      <c r="BN24" s="568"/>
      <c r="BO24" s="568"/>
      <c r="BP24" s="568"/>
      <c r="BQ24" s="568"/>
      <c r="BR24" s="568"/>
      <c r="BS24" s="568"/>
      <c r="BT24" s="568"/>
      <c r="BU24" s="568"/>
      <c r="BV24" s="568"/>
      <c r="BW24" s="568"/>
      <c r="BX24" s="568"/>
      <c r="BY24" s="568"/>
      <c r="BZ24" s="568"/>
      <c r="CA24" s="568"/>
      <c r="CB24" s="568"/>
      <c r="CC24" s="568"/>
      <c r="CD24" s="568"/>
      <c r="CE24" s="568"/>
      <c r="CF24" s="568"/>
      <c r="CG24" s="568"/>
      <c r="CH24" s="568"/>
      <c r="CI24" s="568"/>
      <c r="CJ24" s="568"/>
      <c r="CK24" s="568"/>
      <c r="CL24" s="568"/>
      <c r="CM24" s="568"/>
      <c r="CN24" s="568"/>
      <c r="CO24" s="568"/>
      <c r="CP24" s="568"/>
      <c r="CQ24" s="568"/>
      <c r="CR24" s="568"/>
      <c r="CS24" s="568"/>
      <c r="CT24" s="568"/>
      <c r="CU24" s="568"/>
      <c r="CV24" s="568"/>
      <c r="CW24" s="568"/>
      <c r="CX24" s="568"/>
      <c r="CY24" s="568"/>
      <c r="CZ24" s="568"/>
      <c r="DA24" s="568"/>
      <c r="DB24" s="568"/>
      <c r="DC24" s="568"/>
      <c r="DD24" s="568"/>
      <c r="DE24" s="568"/>
      <c r="DF24" s="568"/>
      <c r="DG24" s="568"/>
      <c r="DH24" s="568"/>
      <c r="DI24" s="568"/>
      <c r="DJ24" s="568"/>
      <c r="DK24" s="568"/>
      <c r="DL24" s="568"/>
      <c r="DM24" s="568"/>
      <c r="DN24" s="568"/>
      <c r="DO24" s="568"/>
      <c r="DP24" s="568"/>
      <c r="DQ24" s="568"/>
      <c r="DR24" s="568"/>
      <c r="DS24" s="568"/>
      <c r="DT24" s="568"/>
      <c r="DU24" s="568"/>
      <c r="DV24" s="568"/>
      <c r="DW24" s="568"/>
      <c r="DX24" s="568"/>
      <c r="DY24" s="568"/>
      <c r="DZ24" s="568"/>
      <c r="EA24" s="568"/>
      <c r="EB24" s="568"/>
      <c r="EC24" s="568"/>
      <c r="ED24" s="568"/>
      <c r="EE24" s="568"/>
      <c r="EF24" s="568"/>
      <c r="EG24" s="568"/>
      <c r="EH24" s="568"/>
      <c r="EI24" s="568"/>
      <c r="EJ24" s="568"/>
      <c r="EK24" s="568"/>
      <c r="EL24" s="568"/>
      <c r="EM24" s="568"/>
      <c r="EN24" s="568"/>
      <c r="EO24" s="568"/>
      <c r="EP24" s="568"/>
      <c r="EQ24" s="568"/>
      <c r="ER24" s="568"/>
      <c r="ES24" s="568"/>
      <c r="ET24" s="568"/>
      <c r="EU24" s="568"/>
      <c r="EV24" s="568"/>
      <c r="EW24" s="568"/>
      <c r="EX24" s="568"/>
      <c r="EY24" s="568"/>
      <c r="EZ24" s="568"/>
      <c r="FA24" s="568"/>
      <c r="FB24" s="568"/>
      <c r="FC24" s="568"/>
      <c r="FD24" s="568"/>
      <c r="FE24" s="568"/>
      <c r="FF24" s="568"/>
      <c r="FG24" s="568"/>
      <c r="FH24" s="568"/>
      <c r="FI24" s="568"/>
      <c r="FJ24" s="568"/>
      <c r="FK24" s="568"/>
      <c r="FL24" s="568"/>
      <c r="FM24" s="568"/>
      <c r="FN24" s="568"/>
      <c r="FO24" s="568"/>
      <c r="FP24" s="568"/>
      <c r="FQ24" s="568"/>
      <c r="FR24" s="568"/>
      <c r="FS24" s="568"/>
      <c r="FT24" s="568"/>
      <c r="FU24" s="568"/>
      <c r="FV24" s="568"/>
      <c r="FW24" s="568"/>
      <c r="FX24" s="568"/>
      <c r="FY24" s="568"/>
      <c r="FZ24" s="568"/>
      <c r="GA24" s="568"/>
      <c r="GB24" s="568"/>
      <c r="GC24" s="568"/>
      <c r="GD24" s="568"/>
      <c r="GE24" s="568"/>
      <c r="GF24" s="568"/>
      <c r="GG24" s="568"/>
      <c r="GH24" s="568"/>
      <c r="GI24" s="568"/>
      <c r="GJ24" s="568"/>
      <c r="GK24" s="568"/>
      <c r="GL24" s="568"/>
      <c r="GM24" s="568"/>
      <c r="GN24" s="568"/>
      <c r="GO24" s="568"/>
      <c r="GP24" s="568"/>
      <c r="GQ24" s="568"/>
      <c r="GR24" s="568"/>
      <c r="GS24" s="568"/>
      <c r="GT24" s="568"/>
      <c r="GU24" s="568"/>
      <c r="GV24" s="568"/>
      <c r="GW24" s="568"/>
      <c r="GX24" s="568"/>
      <c r="GY24" s="568"/>
      <c r="GZ24" s="568"/>
      <c r="HA24" s="568"/>
      <c r="HB24" s="568"/>
      <c r="HC24" s="568"/>
      <c r="HD24" s="568"/>
      <c r="HE24" s="568"/>
      <c r="HF24" s="568"/>
      <c r="HG24" s="568"/>
      <c r="HH24" s="568"/>
      <c r="HI24" s="568"/>
      <c r="HJ24" s="568"/>
      <c r="HK24" s="568"/>
      <c r="HL24" s="568"/>
      <c r="HM24" s="568"/>
      <c r="HN24" s="568"/>
      <c r="HO24" s="568"/>
      <c r="HP24" s="568"/>
      <c r="HQ24" s="568"/>
      <c r="HR24" s="568"/>
      <c r="HS24" s="568"/>
      <c r="HT24" s="568"/>
      <c r="HU24" s="568"/>
      <c r="HV24" s="568"/>
      <c r="HW24" s="568"/>
      <c r="HX24" s="568"/>
      <c r="HY24" s="568"/>
      <c r="HZ24" s="568"/>
      <c r="IA24" s="568"/>
      <c r="IB24" s="568"/>
      <c r="IC24" s="568"/>
      <c r="ID24" s="568"/>
      <c r="IE24" s="568"/>
      <c r="IF24" s="568"/>
      <c r="IG24" s="568"/>
      <c r="IH24" s="568"/>
      <c r="II24" s="568"/>
      <c r="IJ24" s="568"/>
      <c r="IK24" s="568"/>
      <c r="IL24" s="568"/>
      <c r="IM24" s="568"/>
      <c r="IN24" s="568"/>
      <c r="IO24" s="568"/>
      <c r="IP24" s="568"/>
      <c r="IQ24" s="568"/>
      <c r="IR24" s="568"/>
      <c r="IS24" s="568"/>
    </row>
    <row r="25" spans="1:253" s="569" customFormat="1">
      <c r="A25" s="442" t="s">
        <v>37</v>
      </c>
      <c r="B25" s="436">
        <f>'Sources and Uses Budget'!$C24</f>
        <v>0</v>
      </c>
      <c r="C25" s="436">
        <f>'Sources and Uses Budget'!$C24</f>
        <v>0</v>
      </c>
      <c r="D25" s="440">
        <f t="shared" si="0"/>
        <v>0</v>
      </c>
      <c r="E25" s="438"/>
      <c r="F25" s="437"/>
      <c r="G25" s="573"/>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c r="AH25" s="568"/>
      <c r="AI25" s="568"/>
      <c r="AJ25" s="568"/>
      <c r="AK25" s="568"/>
      <c r="AL25" s="568"/>
      <c r="AM25" s="568"/>
      <c r="AN25" s="568"/>
      <c r="AO25" s="568"/>
      <c r="AP25" s="568"/>
      <c r="AQ25" s="568"/>
      <c r="AR25" s="568"/>
      <c r="AS25" s="568"/>
      <c r="AT25" s="568"/>
      <c r="AU25" s="568"/>
      <c r="AV25" s="568"/>
      <c r="AW25" s="568"/>
      <c r="AX25" s="568"/>
      <c r="AY25" s="568"/>
      <c r="AZ25" s="568"/>
      <c r="BA25" s="568"/>
      <c r="BB25" s="568"/>
      <c r="BC25" s="568"/>
      <c r="BD25" s="568"/>
      <c r="BE25" s="568"/>
      <c r="BF25" s="568"/>
      <c r="BG25" s="568"/>
      <c r="BH25" s="568"/>
      <c r="BI25" s="568"/>
      <c r="BJ25" s="568"/>
      <c r="BK25" s="568"/>
      <c r="BL25" s="568"/>
      <c r="BM25" s="568"/>
      <c r="BN25" s="568"/>
      <c r="BO25" s="568"/>
      <c r="BP25" s="568"/>
      <c r="BQ25" s="568"/>
      <c r="BR25" s="568"/>
      <c r="BS25" s="568"/>
      <c r="BT25" s="568"/>
      <c r="BU25" s="568"/>
      <c r="BV25" s="568"/>
      <c r="BW25" s="568"/>
      <c r="BX25" s="568"/>
      <c r="BY25" s="568"/>
      <c r="BZ25" s="568"/>
      <c r="CA25" s="568"/>
      <c r="CB25" s="568"/>
      <c r="CC25" s="568"/>
      <c r="CD25" s="568"/>
      <c r="CE25" s="568"/>
      <c r="CF25" s="568"/>
      <c r="CG25" s="568"/>
      <c r="CH25" s="568"/>
      <c r="CI25" s="568"/>
      <c r="CJ25" s="568"/>
      <c r="CK25" s="568"/>
      <c r="CL25" s="568"/>
      <c r="CM25" s="568"/>
      <c r="CN25" s="568"/>
      <c r="CO25" s="568"/>
      <c r="CP25" s="568"/>
      <c r="CQ25" s="568"/>
      <c r="CR25" s="568"/>
      <c r="CS25" s="568"/>
      <c r="CT25" s="568"/>
      <c r="CU25" s="568"/>
      <c r="CV25" s="568"/>
      <c r="CW25" s="568"/>
      <c r="CX25" s="568"/>
      <c r="CY25" s="568"/>
      <c r="CZ25" s="568"/>
      <c r="DA25" s="568"/>
      <c r="DB25" s="568"/>
      <c r="DC25" s="568"/>
      <c r="DD25" s="568"/>
      <c r="DE25" s="568"/>
      <c r="DF25" s="568"/>
      <c r="DG25" s="568"/>
      <c r="DH25" s="568"/>
      <c r="DI25" s="568"/>
      <c r="DJ25" s="568"/>
      <c r="DK25" s="568"/>
      <c r="DL25" s="568"/>
      <c r="DM25" s="568"/>
      <c r="DN25" s="568"/>
      <c r="DO25" s="568"/>
      <c r="DP25" s="568"/>
      <c r="DQ25" s="568"/>
      <c r="DR25" s="568"/>
      <c r="DS25" s="568"/>
      <c r="DT25" s="568"/>
      <c r="DU25" s="568"/>
      <c r="DV25" s="568"/>
      <c r="DW25" s="568"/>
      <c r="DX25" s="568"/>
      <c r="DY25" s="568"/>
      <c r="DZ25" s="568"/>
      <c r="EA25" s="568"/>
      <c r="EB25" s="568"/>
      <c r="EC25" s="568"/>
      <c r="ED25" s="568"/>
      <c r="EE25" s="568"/>
      <c r="EF25" s="568"/>
      <c r="EG25" s="568"/>
      <c r="EH25" s="568"/>
      <c r="EI25" s="568"/>
      <c r="EJ25" s="568"/>
      <c r="EK25" s="568"/>
      <c r="EL25" s="568"/>
      <c r="EM25" s="568"/>
      <c r="EN25" s="568"/>
      <c r="EO25" s="568"/>
      <c r="EP25" s="568"/>
      <c r="EQ25" s="568"/>
      <c r="ER25" s="568"/>
      <c r="ES25" s="568"/>
      <c r="ET25" s="568"/>
      <c r="EU25" s="568"/>
      <c r="EV25" s="568"/>
      <c r="EW25" s="568"/>
      <c r="EX25" s="568"/>
      <c r="EY25" s="568"/>
      <c r="EZ25" s="568"/>
      <c r="FA25" s="568"/>
      <c r="FB25" s="568"/>
      <c r="FC25" s="568"/>
      <c r="FD25" s="568"/>
      <c r="FE25" s="568"/>
      <c r="FF25" s="568"/>
      <c r="FG25" s="568"/>
      <c r="FH25" s="568"/>
      <c r="FI25" s="568"/>
      <c r="FJ25" s="568"/>
      <c r="FK25" s="568"/>
      <c r="FL25" s="568"/>
      <c r="FM25" s="568"/>
      <c r="FN25" s="568"/>
      <c r="FO25" s="568"/>
      <c r="FP25" s="568"/>
      <c r="FQ25" s="568"/>
      <c r="FR25" s="568"/>
      <c r="FS25" s="568"/>
      <c r="FT25" s="568"/>
      <c r="FU25" s="568"/>
      <c r="FV25" s="568"/>
      <c r="FW25" s="568"/>
      <c r="FX25" s="568"/>
      <c r="FY25" s="568"/>
      <c r="FZ25" s="568"/>
      <c r="GA25" s="568"/>
      <c r="GB25" s="568"/>
      <c r="GC25" s="568"/>
      <c r="GD25" s="568"/>
      <c r="GE25" s="568"/>
      <c r="GF25" s="568"/>
      <c r="GG25" s="568"/>
      <c r="GH25" s="568"/>
      <c r="GI25" s="568"/>
      <c r="GJ25" s="568"/>
      <c r="GK25" s="568"/>
      <c r="GL25" s="568"/>
      <c r="GM25" s="568"/>
      <c r="GN25" s="568"/>
      <c r="GO25" s="568"/>
      <c r="GP25" s="568"/>
      <c r="GQ25" s="568"/>
      <c r="GR25" s="568"/>
      <c r="GS25" s="568"/>
      <c r="GT25" s="568"/>
      <c r="GU25" s="568"/>
      <c r="GV25" s="568"/>
      <c r="GW25" s="568"/>
      <c r="GX25" s="568"/>
      <c r="GY25" s="568"/>
      <c r="GZ25" s="568"/>
      <c r="HA25" s="568"/>
      <c r="HB25" s="568"/>
      <c r="HC25" s="568"/>
      <c r="HD25" s="568"/>
      <c r="HE25" s="568"/>
      <c r="HF25" s="568"/>
      <c r="HG25" s="568"/>
      <c r="HH25" s="568"/>
      <c r="HI25" s="568"/>
      <c r="HJ25" s="568"/>
      <c r="HK25" s="568"/>
      <c r="HL25" s="568"/>
      <c r="HM25" s="568"/>
      <c r="HN25" s="568"/>
      <c r="HO25" s="568"/>
      <c r="HP25" s="568"/>
      <c r="HQ25" s="568"/>
      <c r="HR25" s="568"/>
      <c r="HS25" s="568"/>
      <c r="HT25" s="568"/>
      <c r="HU25" s="568"/>
      <c r="HV25" s="568"/>
      <c r="HW25" s="568"/>
      <c r="HX25" s="568"/>
      <c r="HY25" s="568"/>
      <c r="HZ25" s="568"/>
      <c r="IA25" s="568"/>
      <c r="IB25" s="568"/>
      <c r="IC25" s="568"/>
      <c r="ID25" s="568"/>
      <c r="IE25" s="568"/>
      <c r="IF25" s="568"/>
      <c r="IG25" s="568"/>
      <c r="IH25" s="568"/>
      <c r="II25" s="568"/>
      <c r="IJ25" s="568"/>
      <c r="IK25" s="568"/>
      <c r="IL25" s="568"/>
      <c r="IM25" s="568"/>
      <c r="IN25" s="568"/>
      <c r="IO25" s="568"/>
      <c r="IP25" s="568"/>
      <c r="IQ25" s="568"/>
      <c r="IR25" s="568"/>
      <c r="IS25" s="568"/>
    </row>
    <row r="26" spans="1:253" s="569" customFormat="1">
      <c r="A26" s="441" t="s">
        <v>140</v>
      </c>
      <c r="B26" s="440">
        <f>SUM(B18:B25)</f>
        <v>0</v>
      </c>
      <c r="C26" s="440">
        <f>SUM(C18:C25)</f>
        <v>0</v>
      </c>
      <c r="D26" s="440">
        <f t="shared" si="0"/>
        <v>0</v>
      </c>
      <c r="E26" s="438"/>
      <c r="F26" s="437"/>
      <c r="G26" s="573"/>
      <c r="H26" s="568"/>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c r="AG26" s="568"/>
      <c r="AH26" s="568"/>
      <c r="AI26" s="568"/>
      <c r="AJ26" s="568"/>
      <c r="AK26" s="568"/>
      <c r="AL26" s="568"/>
      <c r="AM26" s="568"/>
      <c r="AN26" s="568"/>
      <c r="AO26" s="568"/>
      <c r="AP26" s="568"/>
      <c r="AQ26" s="568"/>
      <c r="AR26" s="568"/>
      <c r="AS26" s="568"/>
      <c r="AT26" s="568"/>
      <c r="AU26" s="568"/>
      <c r="AV26" s="568"/>
      <c r="AW26" s="568"/>
      <c r="AX26" s="568"/>
      <c r="AY26" s="568"/>
      <c r="AZ26" s="568"/>
      <c r="BA26" s="568"/>
      <c r="BB26" s="568"/>
      <c r="BC26" s="568"/>
      <c r="BD26" s="568"/>
      <c r="BE26" s="568"/>
      <c r="BF26" s="568"/>
      <c r="BG26" s="568"/>
      <c r="BH26" s="568"/>
      <c r="BI26" s="568"/>
      <c r="BJ26" s="568"/>
      <c r="BK26" s="568"/>
      <c r="BL26" s="568"/>
      <c r="BM26" s="568"/>
      <c r="BN26" s="568"/>
      <c r="BO26" s="568"/>
      <c r="BP26" s="568"/>
      <c r="BQ26" s="568"/>
      <c r="BR26" s="568"/>
      <c r="BS26" s="568"/>
      <c r="BT26" s="568"/>
      <c r="BU26" s="568"/>
      <c r="BV26" s="568"/>
      <c r="BW26" s="568"/>
      <c r="BX26" s="568"/>
      <c r="BY26" s="568"/>
      <c r="BZ26" s="568"/>
      <c r="CA26" s="568"/>
      <c r="CB26" s="568"/>
      <c r="CC26" s="568"/>
      <c r="CD26" s="568"/>
      <c r="CE26" s="568"/>
      <c r="CF26" s="568"/>
      <c r="CG26" s="568"/>
      <c r="CH26" s="568"/>
      <c r="CI26" s="568"/>
      <c r="CJ26" s="568"/>
      <c r="CK26" s="568"/>
      <c r="CL26" s="568"/>
      <c r="CM26" s="568"/>
      <c r="CN26" s="568"/>
      <c r="CO26" s="568"/>
      <c r="CP26" s="568"/>
      <c r="CQ26" s="568"/>
      <c r="CR26" s="568"/>
      <c r="CS26" s="568"/>
      <c r="CT26" s="568"/>
      <c r="CU26" s="568"/>
      <c r="CV26" s="568"/>
      <c r="CW26" s="568"/>
      <c r="CX26" s="568"/>
      <c r="CY26" s="568"/>
      <c r="CZ26" s="568"/>
      <c r="DA26" s="568"/>
      <c r="DB26" s="568"/>
      <c r="DC26" s="568"/>
      <c r="DD26" s="568"/>
      <c r="DE26" s="568"/>
      <c r="DF26" s="568"/>
      <c r="DG26" s="568"/>
      <c r="DH26" s="568"/>
      <c r="DI26" s="568"/>
      <c r="DJ26" s="568"/>
      <c r="DK26" s="568"/>
      <c r="DL26" s="568"/>
      <c r="DM26" s="568"/>
      <c r="DN26" s="568"/>
      <c r="DO26" s="568"/>
      <c r="DP26" s="568"/>
      <c r="DQ26" s="568"/>
      <c r="DR26" s="568"/>
      <c r="DS26" s="568"/>
      <c r="DT26" s="568"/>
      <c r="DU26" s="568"/>
      <c r="DV26" s="568"/>
      <c r="DW26" s="568"/>
      <c r="DX26" s="568"/>
      <c r="DY26" s="568"/>
      <c r="DZ26" s="568"/>
      <c r="EA26" s="568"/>
      <c r="EB26" s="568"/>
      <c r="EC26" s="568"/>
      <c r="ED26" s="568"/>
      <c r="EE26" s="568"/>
      <c r="EF26" s="568"/>
      <c r="EG26" s="568"/>
      <c r="EH26" s="568"/>
      <c r="EI26" s="568"/>
      <c r="EJ26" s="568"/>
      <c r="EK26" s="568"/>
      <c r="EL26" s="568"/>
      <c r="EM26" s="568"/>
      <c r="EN26" s="568"/>
      <c r="EO26" s="568"/>
      <c r="EP26" s="568"/>
      <c r="EQ26" s="568"/>
      <c r="ER26" s="568"/>
      <c r="ES26" s="568"/>
      <c r="ET26" s="568"/>
      <c r="EU26" s="568"/>
      <c r="EV26" s="568"/>
      <c r="EW26" s="568"/>
      <c r="EX26" s="568"/>
      <c r="EY26" s="568"/>
      <c r="EZ26" s="568"/>
      <c r="FA26" s="568"/>
      <c r="FB26" s="568"/>
      <c r="FC26" s="568"/>
      <c r="FD26" s="568"/>
      <c r="FE26" s="568"/>
      <c r="FF26" s="568"/>
      <c r="FG26" s="568"/>
      <c r="FH26" s="568"/>
      <c r="FI26" s="568"/>
      <c r="FJ26" s="568"/>
      <c r="FK26" s="568"/>
      <c r="FL26" s="568"/>
      <c r="FM26" s="568"/>
      <c r="FN26" s="568"/>
      <c r="FO26" s="568"/>
      <c r="FP26" s="568"/>
      <c r="FQ26" s="568"/>
      <c r="FR26" s="568"/>
      <c r="FS26" s="568"/>
      <c r="FT26" s="568"/>
      <c r="FU26" s="568"/>
      <c r="FV26" s="568"/>
      <c r="FW26" s="568"/>
      <c r="FX26" s="568"/>
      <c r="FY26" s="568"/>
      <c r="FZ26" s="568"/>
      <c r="GA26" s="568"/>
      <c r="GB26" s="568"/>
      <c r="GC26" s="568"/>
      <c r="GD26" s="568"/>
      <c r="GE26" s="568"/>
      <c r="GF26" s="568"/>
      <c r="GG26" s="568"/>
      <c r="GH26" s="568"/>
      <c r="GI26" s="568"/>
      <c r="GJ26" s="568"/>
      <c r="GK26" s="568"/>
      <c r="GL26" s="568"/>
      <c r="GM26" s="568"/>
      <c r="GN26" s="568"/>
      <c r="GO26" s="568"/>
      <c r="GP26" s="568"/>
      <c r="GQ26" s="568"/>
      <c r="GR26" s="568"/>
      <c r="GS26" s="568"/>
      <c r="GT26" s="568"/>
      <c r="GU26" s="568"/>
      <c r="GV26" s="568"/>
      <c r="GW26" s="568"/>
      <c r="GX26" s="568"/>
      <c r="GY26" s="568"/>
      <c r="GZ26" s="568"/>
      <c r="HA26" s="568"/>
      <c r="HB26" s="568"/>
      <c r="HC26" s="568"/>
      <c r="HD26" s="568"/>
      <c r="HE26" s="568"/>
      <c r="HF26" s="568"/>
      <c r="HG26" s="568"/>
      <c r="HH26" s="568"/>
      <c r="HI26" s="568"/>
      <c r="HJ26" s="568"/>
      <c r="HK26" s="568"/>
      <c r="HL26" s="568"/>
      <c r="HM26" s="568"/>
      <c r="HN26" s="568"/>
      <c r="HO26" s="568"/>
      <c r="HP26" s="568"/>
      <c r="HQ26" s="568"/>
      <c r="HR26" s="568"/>
      <c r="HS26" s="568"/>
      <c r="HT26" s="568"/>
      <c r="HU26" s="568"/>
      <c r="HV26" s="568"/>
      <c r="HW26" s="568"/>
      <c r="HX26" s="568"/>
      <c r="HY26" s="568"/>
      <c r="HZ26" s="568"/>
      <c r="IA26" s="568"/>
      <c r="IB26" s="568"/>
      <c r="IC26" s="568"/>
      <c r="ID26" s="568"/>
      <c r="IE26" s="568"/>
      <c r="IF26" s="568"/>
      <c r="IG26" s="568"/>
      <c r="IH26" s="568"/>
      <c r="II26" s="568"/>
      <c r="IJ26" s="568"/>
      <c r="IK26" s="568"/>
      <c r="IL26" s="568"/>
      <c r="IM26" s="568"/>
      <c r="IN26" s="568"/>
      <c r="IO26" s="568"/>
      <c r="IP26" s="568"/>
      <c r="IQ26" s="568"/>
      <c r="IR26" s="568"/>
      <c r="IS26" s="568"/>
    </row>
    <row r="27" spans="1:253" s="569" customFormat="1">
      <c r="A27" s="441" t="s">
        <v>148</v>
      </c>
      <c r="B27" s="436">
        <f>'Sources and Uses Budget'!$C$26</f>
        <v>0</v>
      </c>
      <c r="C27" s="436">
        <f>'Sources and Uses Budget'!$C$26</f>
        <v>0</v>
      </c>
      <c r="D27" s="440">
        <f t="shared" si="0"/>
        <v>0</v>
      </c>
      <c r="E27" s="438"/>
      <c r="F27" s="437"/>
      <c r="G27" s="573"/>
      <c r="H27" s="568"/>
      <c r="I27" s="568"/>
      <c r="J27" s="568"/>
      <c r="K27" s="568"/>
      <c r="L27" s="568"/>
      <c r="M27" s="568"/>
      <c r="N27" s="568"/>
      <c r="O27" s="568"/>
      <c r="P27" s="568"/>
      <c r="Q27" s="568"/>
      <c r="R27" s="568"/>
      <c r="S27" s="568"/>
      <c r="T27" s="568"/>
      <c r="U27" s="568"/>
      <c r="V27" s="568"/>
      <c r="W27" s="568"/>
      <c r="X27" s="568"/>
      <c r="Y27" s="568"/>
      <c r="Z27" s="568"/>
      <c r="AA27" s="568"/>
      <c r="AB27" s="568"/>
      <c r="AC27" s="568"/>
      <c r="AD27" s="568"/>
      <c r="AE27" s="568"/>
      <c r="AF27" s="568"/>
      <c r="AG27" s="568"/>
      <c r="AH27" s="568"/>
      <c r="AI27" s="568"/>
      <c r="AJ27" s="568"/>
      <c r="AK27" s="568"/>
      <c r="AL27" s="568"/>
      <c r="AM27" s="568"/>
      <c r="AN27" s="568"/>
      <c r="AO27" s="568"/>
      <c r="AP27" s="568"/>
      <c r="AQ27" s="568"/>
      <c r="AR27" s="568"/>
      <c r="AS27" s="568"/>
      <c r="AT27" s="568"/>
      <c r="AU27" s="568"/>
      <c r="AV27" s="568"/>
      <c r="AW27" s="568"/>
      <c r="AX27" s="568"/>
      <c r="AY27" s="568"/>
      <c r="AZ27" s="568"/>
      <c r="BA27" s="568"/>
      <c r="BB27" s="568"/>
      <c r="BC27" s="568"/>
      <c r="BD27" s="568"/>
      <c r="BE27" s="568"/>
      <c r="BF27" s="568"/>
      <c r="BG27" s="568"/>
      <c r="BH27" s="568"/>
      <c r="BI27" s="568"/>
      <c r="BJ27" s="568"/>
      <c r="BK27" s="568"/>
      <c r="BL27" s="568"/>
      <c r="BM27" s="568"/>
      <c r="BN27" s="568"/>
      <c r="BO27" s="568"/>
      <c r="BP27" s="568"/>
      <c r="BQ27" s="568"/>
      <c r="BR27" s="568"/>
      <c r="BS27" s="568"/>
      <c r="BT27" s="568"/>
      <c r="BU27" s="568"/>
      <c r="BV27" s="568"/>
      <c r="BW27" s="568"/>
      <c r="BX27" s="568"/>
      <c r="BY27" s="568"/>
      <c r="BZ27" s="568"/>
      <c r="CA27" s="568"/>
      <c r="CB27" s="568"/>
      <c r="CC27" s="568"/>
      <c r="CD27" s="568"/>
      <c r="CE27" s="568"/>
      <c r="CF27" s="568"/>
      <c r="CG27" s="568"/>
      <c r="CH27" s="568"/>
      <c r="CI27" s="568"/>
      <c r="CJ27" s="568"/>
      <c r="CK27" s="568"/>
      <c r="CL27" s="568"/>
      <c r="CM27" s="568"/>
      <c r="CN27" s="568"/>
      <c r="CO27" s="568"/>
      <c r="CP27" s="568"/>
      <c r="CQ27" s="568"/>
      <c r="CR27" s="568"/>
      <c r="CS27" s="568"/>
      <c r="CT27" s="568"/>
      <c r="CU27" s="568"/>
      <c r="CV27" s="568"/>
      <c r="CW27" s="568"/>
      <c r="CX27" s="568"/>
      <c r="CY27" s="568"/>
      <c r="CZ27" s="568"/>
      <c r="DA27" s="568"/>
      <c r="DB27" s="568"/>
      <c r="DC27" s="568"/>
      <c r="DD27" s="568"/>
      <c r="DE27" s="568"/>
      <c r="DF27" s="568"/>
      <c r="DG27" s="568"/>
      <c r="DH27" s="568"/>
      <c r="DI27" s="568"/>
      <c r="DJ27" s="568"/>
      <c r="DK27" s="568"/>
      <c r="DL27" s="568"/>
      <c r="DM27" s="568"/>
      <c r="DN27" s="568"/>
      <c r="DO27" s="568"/>
      <c r="DP27" s="568"/>
      <c r="DQ27" s="568"/>
      <c r="DR27" s="568"/>
      <c r="DS27" s="568"/>
      <c r="DT27" s="568"/>
      <c r="DU27" s="568"/>
      <c r="DV27" s="568"/>
      <c r="DW27" s="568"/>
      <c r="DX27" s="568"/>
      <c r="DY27" s="568"/>
      <c r="DZ27" s="568"/>
      <c r="EA27" s="568"/>
      <c r="EB27" s="568"/>
      <c r="EC27" s="568"/>
      <c r="ED27" s="568"/>
      <c r="EE27" s="568"/>
      <c r="EF27" s="568"/>
      <c r="EG27" s="568"/>
      <c r="EH27" s="568"/>
      <c r="EI27" s="568"/>
      <c r="EJ27" s="568"/>
      <c r="EK27" s="568"/>
      <c r="EL27" s="568"/>
      <c r="EM27" s="568"/>
      <c r="EN27" s="568"/>
      <c r="EO27" s="568"/>
      <c r="EP27" s="568"/>
      <c r="EQ27" s="568"/>
      <c r="ER27" s="568"/>
      <c r="ES27" s="568"/>
      <c r="ET27" s="568"/>
      <c r="EU27" s="568"/>
      <c r="EV27" s="568"/>
      <c r="EW27" s="568"/>
      <c r="EX27" s="568"/>
      <c r="EY27" s="568"/>
      <c r="EZ27" s="568"/>
      <c r="FA27" s="568"/>
      <c r="FB27" s="568"/>
      <c r="FC27" s="568"/>
      <c r="FD27" s="568"/>
      <c r="FE27" s="568"/>
      <c r="FF27" s="568"/>
      <c r="FG27" s="568"/>
      <c r="FH27" s="568"/>
      <c r="FI27" s="568"/>
      <c r="FJ27" s="568"/>
      <c r="FK27" s="568"/>
      <c r="FL27" s="568"/>
      <c r="FM27" s="568"/>
      <c r="FN27" s="568"/>
      <c r="FO27" s="568"/>
      <c r="FP27" s="568"/>
      <c r="FQ27" s="568"/>
      <c r="FR27" s="568"/>
      <c r="FS27" s="568"/>
      <c r="FT27" s="568"/>
      <c r="FU27" s="568"/>
      <c r="FV27" s="568"/>
      <c r="FW27" s="568"/>
      <c r="FX27" s="568"/>
      <c r="FY27" s="568"/>
      <c r="FZ27" s="568"/>
      <c r="GA27" s="568"/>
      <c r="GB27" s="568"/>
      <c r="GC27" s="568"/>
      <c r="GD27" s="568"/>
      <c r="GE27" s="568"/>
      <c r="GF27" s="568"/>
      <c r="GG27" s="568"/>
      <c r="GH27" s="568"/>
      <c r="GI27" s="568"/>
      <c r="GJ27" s="568"/>
      <c r="GK27" s="568"/>
      <c r="GL27" s="568"/>
      <c r="GM27" s="568"/>
      <c r="GN27" s="568"/>
      <c r="GO27" s="568"/>
      <c r="GP27" s="568"/>
      <c r="GQ27" s="568"/>
      <c r="GR27" s="568"/>
      <c r="GS27" s="568"/>
      <c r="GT27" s="568"/>
      <c r="GU27" s="568"/>
      <c r="GV27" s="568"/>
      <c r="GW27" s="568"/>
      <c r="GX27" s="568"/>
      <c r="GY27" s="568"/>
      <c r="GZ27" s="568"/>
      <c r="HA27" s="568"/>
      <c r="HB27" s="568"/>
      <c r="HC27" s="568"/>
      <c r="HD27" s="568"/>
      <c r="HE27" s="568"/>
      <c r="HF27" s="568"/>
      <c r="HG27" s="568"/>
      <c r="HH27" s="568"/>
      <c r="HI27" s="568"/>
      <c r="HJ27" s="568"/>
      <c r="HK27" s="568"/>
      <c r="HL27" s="568"/>
      <c r="HM27" s="568"/>
      <c r="HN27" s="568"/>
      <c r="HO27" s="568"/>
      <c r="HP27" s="568"/>
      <c r="HQ27" s="568"/>
      <c r="HR27" s="568"/>
      <c r="HS27" s="568"/>
      <c r="HT27" s="568"/>
      <c r="HU27" s="568"/>
      <c r="HV27" s="568"/>
      <c r="HW27" s="568"/>
      <c r="HX27" s="568"/>
      <c r="HY27" s="568"/>
      <c r="HZ27" s="568"/>
      <c r="IA27" s="568"/>
      <c r="IB27" s="568"/>
      <c r="IC27" s="568"/>
      <c r="ID27" s="568"/>
      <c r="IE27" s="568"/>
      <c r="IF27" s="568"/>
      <c r="IG27" s="568"/>
      <c r="IH27" s="568"/>
      <c r="II27" s="568"/>
      <c r="IJ27" s="568"/>
      <c r="IK27" s="568"/>
      <c r="IL27" s="568"/>
      <c r="IM27" s="568"/>
      <c r="IN27" s="568"/>
      <c r="IO27" s="568"/>
      <c r="IP27" s="568"/>
      <c r="IQ27" s="568"/>
      <c r="IR27" s="568"/>
      <c r="IS27" s="568"/>
    </row>
    <row r="28" spans="1:253" s="569" customFormat="1">
      <c r="A28" s="434" t="s">
        <v>149</v>
      </c>
      <c r="B28" s="434"/>
      <c r="C28" s="434"/>
      <c r="D28" s="434"/>
      <c r="E28" s="454"/>
      <c r="F28" s="434"/>
      <c r="G28" s="573"/>
      <c r="H28" s="568"/>
      <c r="I28" s="568"/>
      <c r="J28" s="568"/>
      <c r="K28" s="568"/>
      <c r="L28" s="568"/>
      <c r="M28" s="568"/>
      <c r="N28" s="568"/>
      <c r="O28" s="568"/>
      <c r="P28" s="568"/>
      <c r="Q28" s="568"/>
      <c r="R28" s="568"/>
      <c r="S28" s="568"/>
      <c r="T28" s="568"/>
      <c r="U28" s="568"/>
      <c r="V28" s="568"/>
      <c r="W28" s="568"/>
      <c r="X28" s="568"/>
      <c r="Y28" s="568"/>
      <c r="Z28" s="568"/>
      <c r="AA28" s="568"/>
      <c r="AB28" s="568"/>
      <c r="AC28" s="568"/>
      <c r="AD28" s="568"/>
      <c r="AE28" s="568"/>
      <c r="AF28" s="568"/>
      <c r="AG28" s="568"/>
      <c r="AH28" s="568"/>
      <c r="AI28" s="568"/>
      <c r="AJ28" s="568"/>
      <c r="AK28" s="568"/>
      <c r="AL28" s="568"/>
      <c r="AM28" s="568"/>
      <c r="AN28" s="568"/>
      <c r="AO28" s="568"/>
      <c r="AP28" s="568"/>
      <c r="AQ28" s="568"/>
      <c r="AR28" s="568"/>
      <c r="AS28" s="568"/>
      <c r="AT28" s="568"/>
      <c r="AU28" s="568"/>
      <c r="AV28" s="568"/>
      <c r="AW28" s="568"/>
      <c r="AX28" s="568"/>
      <c r="AY28" s="568"/>
      <c r="AZ28" s="568"/>
      <c r="BA28" s="568"/>
      <c r="BB28" s="568"/>
      <c r="BC28" s="568"/>
      <c r="BD28" s="568"/>
      <c r="BE28" s="568"/>
      <c r="BF28" s="568"/>
      <c r="BG28" s="568"/>
      <c r="BH28" s="568"/>
      <c r="BI28" s="568"/>
      <c r="BJ28" s="568"/>
      <c r="BK28" s="568"/>
      <c r="BL28" s="568"/>
      <c r="BM28" s="568"/>
      <c r="BN28" s="568"/>
      <c r="BO28" s="568"/>
      <c r="BP28" s="568"/>
      <c r="BQ28" s="568"/>
      <c r="BR28" s="568"/>
      <c r="BS28" s="568"/>
      <c r="BT28" s="568"/>
      <c r="BU28" s="568"/>
      <c r="BV28" s="568"/>
      <c r="BW28" s="568"/>
      <c r="BX28" s="568"/>
      <c r="BY28" s="568"/>
      <c r="BZ28" s="568"/>
      <c r="CA28" s="568"/>
      <c r="CB28" s="568"/>
      <c r="CC28" s="568"/>
      <c r="CD28" s="568"/>
      <c r="CE28" s="568"/>
      <c r="CF28" s="568"/>
      <c r="CG28" s="568"/>
      <c r="CH28" s="568"/>
      <c r="CI28" s="568"/>
      <c r="CJ28" s="568"/>
      <c r="CK28" s="568"/>
      <c r="CL28" s="568"/>
      <c r="CM28" s="568"/>
      <c r="CN28" s="568"/>
      <c r="CO28" s="568"/>
      <c r="CP28" s="568"/>
      <c r="CQ28" s="568"/>
      <c r="CR28" s="568"/>
      <c r="CS28" s="568"/>
      <c r="CT28" s="568"/>
      <c r="CU28" s="568"/>
      <c r="CV28" s="568"/>
      <c r="CW28" s="568"/>
      <c r="CX28" s="568"/>
      <c r="CY28" s="568"/>
      <c r="CZ28" s="568"/>
      <c r="DA28" s="568"/>
      <c r="DB28" s="568"/>
      <c r="DC28" s="568"/>
      <c r="DD28" s="568"/>
      <c r="DE28" s="568"/>
      <c r="DF28" s="568"/>
      <c r="DG28" s="568"/>
      <c r="DH28" s="568"/>
      <c r="DI28" s="568"/>
      <c r="DJ28" s="568"/>
      <c r="DK28" s="568"/>
      <c r="DL28" s="568"/>
      <c r="DM28" s="568"/>
      <c r="DN28" s="568"/>
      <c r="DO28" s="568"/>
      <c r="DP28" s="568"/>
      <c r="DQ28" s="568"/>
      <c r="DR28" s="568"/>
      <c r="DS28" s="568"/>
      <c r="DT28" s="568"/>
      <c r="DU28" s="568"/>
      <c r="DV28" s="568"/>
      <c r="DW28" s="568"/>
      <c r="DX28" s="568"/>
      <c r="DY28" s="568"/>
      <c r="DZ28" s="568"/>
      <c r="EA28" s="568"/>
      <c r="EB28" s="568"/>
      <c r="EC28" s="568"/>
      <c r="ED28" s="568"/>
      <c r="EE28" s="568"/>
      <c r="EF28" s="568"/>
      <c r="EG28" s="568"/>
      <c r="EH28" s="568"/>
      <c r="EI28" s="568"/>
      <c r="EJ28" s="568"/>
      <c r="EK28" s="568"/>
      <c r="EL28" s="568"/>
      <c r="EM28" s="568"/>
      <c r="EN28" s="568"/>
      <c r="EO28" s="568"/>
      <c r="EP28" s="568"/>
      <c r="EQ28" s="568"/>
      <c r="ER28" s="568"/>
      <c r="ES28" s="568"/>
      <c r="ET28" s="568"/>
      <c r="EU28" s="568"/>
      <c r="EV28" s="568"/>
      <c r="EW28" s="568"/>
      <c r="EX28" s="568"/>
      <c r="EY28" s="568"/>
      <c r="EZ28" s="568"/>
      <c r="FA28" s="568"/>
      <c r="FB28" s="568"/>
      <c r="FC28" s="568"/>
      <c r="FD28" s="568"/>
      <c r="FE28" s="568"/>
      <c r="FF28" s="568"/>
      <c r="FG28" s="568"/>
      <c r="FH28" s="568"/>
      <c r="FI28" s="568"/>
      <c r="FJ28" s="568"/>
      <c r="FK28" s="568"/>
      <c r="FL28" s="568"/>
      <c r="FM28" s="568"/>
      <c r="FN28" s="568"/>
      <c r="FO28" s="568"/>
      <c r="FP28" s="568"/>
      <c r="FQ28" s="568"/>
      <c r="FR28" s="568"/>
      <c r="FS28" s="568"/>
      <c r="FT28" s="568"/>
      <c r="FU28" s="568"/>
      <c r="FV28" s="568"/>
      <c r="FW28" s="568"/>
      <c r="FX28" s="568"/>
      <c r="FY28" s="568"/>
      <c r="FZ28" s="568"/>
      <c r="GA28" s="568"/>
      <c r="GB28" s="568"/>
      <c r="GC28" s="568"/>
      <c r="GD28" s="568"/>
      <c r="GE28" s="568"/>
      <c r="GF28" s="568"/>
      <c r="GG28" s="568"/>
      <c r="GH28" s="568"/>
      <c r="GI28" s="568"/>
      <c r="GJ28" s="568"/>
      <c r="GK28" s="568"/>
      <c r="GL28" s="568"/>
      <c r="GM28" s="568"/>
      <c r="GN28" s="568"/>
      <c r="GO28" s="568"/>
      <c r="GP28" s="568"/>
      <c r="GQ28" s="568"/>
      <c r="GR28" s="568"/>
      <c r="GS28" s="568"/>
      <c r="GT28" s="568"/>
      <c r="GU28" s="568"/>
      <c r="GV28" s="568"/>
      <c r="GW28" s="568"/>
      <c r="GX28" s="568"/>
      <c r="GY28" s="568"/>
      <c r="GZ28" s="568"/>
      <c r="HA28" s="568"/>
      <c r="HB28" s="568"/>
      <c r="HC28" s="568"/>
      <c r="HD28" s="568"/>
      <c r="HE28" s="568"/>
      <c r="HF28" s="568"/>
      <c r="HG28" s="568"/>
      <c r="HH28" s="568"/>
      <c r="HI28" s="568"/>
      <c r="HJ28" s="568"/>
      <c r="HK28" s="568"/>
      <c r="HL28" s="568"/>
      <c r="HM28" s="568"/>
      <c r="HN28" s="568"/>
      <c r="HO28" s="568"/>
      <c r="HP28" s="568"/>
      <c r="HQ28" s="568"/>
      <c r="HR28" s="568"/>
      <c r="HS28" s="568"/>
      <c r="HT28" s="568"/>
      <c r="HU28" s="568"/>
      <c r="HV28" s="568"/>
      <c r="HW28" s="568"/>
      <c r="HX28" s="568"/>
      <c r="HY28" s="568"/>
      <c r="HZ28" s="568"/>
      <c r="IA28" s="568"/>
      <c r="IB28" s="568"/>
      <c r="IC28" s="568"/>
      <c r="ID28" s="568"/>
      <c r="IE28" s="568"/>
      <c r="IF28" s="568"/>
      <c r="IG28" s="568"/>
      <c r="IH28" s="568"/>
      <c r="II28" s="568"/>
      <c r="IJ28" s="568"/>
      <c r="IK28" s="568"/>
      <c r="IL28" s="568"/>
      <c r="IM28" s="568"/>
      <c r="IN28" s="568"/>
      <c r="IO28" s="568"/>
      <c r="IP28" s="568"/>
      <c r="IQ28" s="568"/>
      <c r="IR28" s="568"/>
      <c r="IS28" s="568"/>
    </row>
    <row r="29" spans="1:253" s="569" customFormat="1">
      <c r="A29" s="439" t="s">
        <v>647</v>
      </c>
      <c r="B29" s="436">
        <f>'Sources and Uses Budget'!$C28</f>
        <v>2628405</v>
      </c>
      <c r="C29" s="436">
        <f>'Sources and Uses Budget'!$C28</f>
        <v>2628405</v>
      </c>
      <c r="D29" s="440">
        <f t="shared" si="0"/>
        <v>0</v>
      </c>
      <c r="E29" s="438"/>
      <c r="F29" s="437"/>
      <c r="G29" s="573"/>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c r="AJ29" s="568"/>
      <c r="AK29" s="568"/>
      <c r="AL29" s="568"/>
      <c r="AM29" s="568"/>
      <c r="AN29" s="568"/>
      <c r="AO29" s="568"/>
      <c r="AP29" s="568"/>
      <c r="AQ29" s="568"/>
      <c r="AR29" s="568"/>
      <c r="AS29" s="568"/>
      <c r="AT29" s="568"/>
      <c r="AU29" s="568"/>
      <c r="AV29" s="568"/>
      <c r="AW29" s="568"/>
      <c r="AX29" s="568"/>
      <c r="AY29" s="568"/>
      <c r="AZ29" s="568"/>
      <c r="BA29" s="568"/>
      <c r="BB29" s="568"/>
      <c r="BC29" s="568"/>
      <c r="BD29" s="568"/>
      <c r="BE29" s="568"/>
      <c r="BF29" s="568"/>
      <c r="BG29" s="568"/>
      <c r="BH29" s="568"/>
      <c r="BI29" s="568"/>
      <c r="BJ29" s="568"/>
      <c r="BK29" s="568"/>
      <c r="BL29" s="568"/>
      <c r="BM29" s="568"/>
      <c r="BN29" s="568"/>
      <c r="BO29" s="568"/>
      <c r="BP29" s="568"/>
      <c r="BQ29" s="568"/>
      <c r="BR29" s="568"/>
      <c r="BS29" s="568"/>
      <c r="BT29" s="568"/>
      <c r="BU29" s="568"/>
      <c r="BV29" s="568"/>
      <c r="BW29" s="568"/>
      <c r="BX29" s="568"/>
      <c r="BY29" s="568"/>
      <c r="BZ29" s="568"/>
      <c r="CA29" s="568"/>
      <c r="CB29" s="568"/>
      <c r="CC29" s="568"/>
      <c r="CD29" s="568"/>
      <c r="CE29" s="568"/>
      <c r="CF29" s="568"/>
      <c r="CG29" s="568"/>
      <c r="CH29" s="568"/>
      <c r="CI29" s="568"/>
      <c r="CJ29" s="568"/>
      <c r="CK29" s="568"/>
      <c r="CL29" s="568"/>
      <c r="CM29" s="568"/>
      <c r="CN29" s="568"/>
      <c r="CO29" s="568"/>
      <c r="CP29" s="568"/>
      <c r="CQ29" s="568"/>
      <c r="CR29" s="568"/>
      <c r="CS29" s="568"/>
      <c r="CT29" s="568"/>
      <c r="CU29" s="568"/>
      <c r="CV29" s="568"/>
      <c r="CW29" s="568"/>
      <c r="CX29" s="568"/>
      <c r="CY29" s="568"/>
      <c r="CZ29" s="568"/>
      <c r="DA29" s="568"/>
      <c r="DB29" s="568"/>
      <c r="DC29" s="568"/>
      <c r="DD29" s="568"/>
      <c r="DE29" s="568"/>
      <c r="DF29" s="568"/>
      <c r="DG29" s="568"/>
      <c r="DH29" s="568"/>
      <c r="DI29" s="568"/>
      <c r="DJ29" s="568"/>
      <c r="DK29" s="568"/>
      <c r="DL29" s="568"/>
      <c r="DM29" s="568"/>
      <c r="DN29" s="568"/>
      <c r="DO29" s="568"/>
      <c r="DP29" s="568"/>
      <c r="DQ29" s="568"/>
      <c r="DR29" s="568"/>
      <c r="DS29" s="568"/>
      <c r="DT29" s="568"/>
      <c r="DU29" s="568"/>
      <c r="DV29" s="568"/>
      <c r="DW29" s="568"/>
      <c r="DX29" s="568"/>
      <c r="DY29" s="568"/>
      <c r="DZ29" s="568"/>
      <c r="EA29" s="568"/>
      <c r="EB29" s="568"/>
      <c r="EC29" s="568"/>
      <c r="ED29" s="568"/>
      <c r="EE29" s="568"/>
      <c r="EF29" s="568"/>
      <c r="EG29" s="568"/>
      <c r="EH29" s="568"/>
      <c r="EI29" s="568"/>
      <c r="EJ29" s="568"/>
      <c r="EK29" s="568"/>
      <c r="EL29" s="568"/>
      <c r="EM29" s="568"/>
      <c r="EN29" s="568"/>
      <c r="EO29" s="568"/>
      <c r="EP29" s="568"/>
      <c r="EQ29" s="568"/>
      <c r="ER29" s="568"/>
      <c r="ES29" s="568"/>
      <c r="ET29" s="568"/>
      <c r="EU29" s="568"/>
      <c r="EV29" s="568"/>
      <c r="EW29" s="568"/>
      <c r="EX29" s="568"/>
      <c r="EY29" s="568"/>
      <c r="EZ29" s="568"/>
      <c r="FA29" s="568"/>
      <c r="FB29" s="568"/>
      <c r="FC29" s="568"/>
      <c r="FD29" s="568"/>
      <c r="FE29" s="568"/>
      <c r="FF29" s="568"/>
      <c r="FG29" s="568"/>
      <c r="FH29" s="568"/>
      <c r="FI29" s="568"/>
      <c r="FJ29" s="568"/>
      <c r="FK29" s="568"/>
      <c r="FL29" s="568"/>
      <c r="FM29" s="568"/>
      <c r="FN29" s="568"/>
      <c r="FO29" s="568"/>
      <c r="FP29" s="568"/>
      <c r="FQ29" s="568"/>
      <c r="FR29" s="568"/>
      <c r="FS29" s="568"/>
      <c r="FT29" s="568"/>
      <c r="FU29" s="568"/>
      <c r="FV29" s="568"/>
      <c r="FW29" s="568"/>
      <c r="FX29" s="568"/>
      <c r="FY29" s="568"/>
      <c r="FZ29" s="568"/>
      <c r="GA29" s="568"/>
      <c r="GB29" s="568"/>
      <c r="GC29" s="568"/>
      <c r="GD29" s="568"/>
      <c r="GE29" s="568"/>
      <c r="GF29" s="568"/>
      <c r="GG29" s="568"/>
      <c r="GH29" s="568"/>
      <c r="GI29" s="568"/>
      <c r="GJ29" s="568"/>
      <c r="GK29" s="568"/>
      <c r="GL29" s="568"/>
      <c r="GM29" s="568"/>
      <c r="GN29" s="568"/>
      <c r="GO29" s="568"/>
      <c r="GP29" s="568"/>
      <c r="GQ29" s="568"/>
      <c r="GR29" s="568"/>
      <c r="GS29" s="568"/>
      <c r="GT29" s="568"/>
      <c r="GU29" s="568"/>
      <c r="GV29" s="568"/>
      <c r="GW29" s="568"/>
      <c r="GX29" s="568"/>
      <c r="GY29" s="568"/>
      <c r="GZ29" s="568"/>
      <c r="HA29" s="568"/>
      <c r="HB29" s="568"/>
      <c r="HC29" s="568"/>
      <c r="HD29" s="568"/>
      <c r="HE29" s="568"/>
      <c r="HF29" s="568"/>
      <c r="HG29" s="568"/>
      <c r="HH29" s="568"/>
      <c r="HI29" s="568"/>
      <c r="HJ29" s="568"/>
      <c r="HK29" s="568"/>
      <c r="HL29" s="568"/>
      <c r="HM29" s="568"/>
      <c r="HN29" s="568"/>
      <c r="HO29" s="568"/>
      <c r="HP29" s="568"/>
      <c r="HQ29" s="568"/>
      <c r="HR29" s="568"/>
      <c r="HS29" s="568"/>
      <c r="HT29" s="568"/>
      <c r="HU29" s="568"/>
      <c r="HV29" s="568"/>
      <c r="HW29" s="568"/>
      <c r="HX29" s="568"/>
      <c r="HY29" s="568"/>
      <c r="HZ29" s="568"/>
      <c r="IA29" s="568"/>
      <c r="IB29" s="568"/>
      <c r="IC29" s="568"/>
      <c r="ID29" s="568"/>
      <c r="IE29" s="568"/>
      <c r="IF29" s="568"/>
      <c r="IG29" s="568"/>
      <c r="IH29" s="568"/>
      <c r="II29" s="568"/>
      <c r="IJ29" s="568"/>
      <c r="IK29" s="568"/>
      <c r="IL29" s="568"/>
      <c r="IM29" s="568"/>
      <c r="IN29" s="568"/>
      <c r="IO29" s="568"/>
      <c r="IP29" s="568"/>
      <c r="IQ29" s="568"/>
      <c r="IR29" s="568"/>
      <c r="IS29" s="568"/>
    </row>
    <row r="30" spans="1:253" s="569" customFormat="1">
      <c r="A30" s="439" t="s">
        <v>648</v>
      </c>
      <c r="B30" s="436">
        <f>'Sources and Uses Budget'!$C29</f>
        <v>13006444</v>
      </c>
      <c r="C30" s="436">
        <f>'Sources and Uses Budget'!$C29</f>
        <v>13006444</v>
      </c>
      <c r="D30" s="440">
        <f t="shared" si="0"/>
        <v>0</v>
      </c>
      <c r="E30" s="438"/>
      <c r="F30" s="437"/>
      <c r="G30" s="573"/>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c r="AG30" s="568"/>
      <c r="AH30" s="568"/>
      <c r="AI30" s="568"/>
      <c r="AJ30" s="568"/>
      <c r="AK30" s="568"/>
      <c r="AL30" s="568"/>
      <c r="AM30" s="568"/>
      <c r="AN30" s="568"/>
      <c r="AO30" s="568"/>
      <c r="AP30" s="568"/>
      <c r="AQ30" s="568"/>
      <c r="AR30" s="568"/>
      <c r="AS30" s="568"/>
      <c r="AT30" s="568"/>
      <c r="AU30" s="568"/>
      <c r="AV30" s="568"/>
      <c r="AW30" s="568"/>
      <c r="AX30" s="568"/>
      <c r="AY30" s="568"/>
      <c r="AZ30" s="568"/>
      <c r="BA30" s="568"/>
      <c r="BB30" s="568"/>
      <c r="BC30" s="568"/>
      <c r="BD30" s="568"/>
      <c r="BE30" s="568"/>
      <c r="BF30" s="568"/>
      <c r="BG30" s="568"/>
      <c r="BH30" s="568"/>
      <c r="BI30" s="568"/>
      <c r="BJ30" s="568"/>
      <c r="BK30" s="568"/>
      <c r="BL30" s="568"/>
      <c r="BM30" s="568"/>
      <c r="BN30" s="568"/>
      <c r="BO30" s="568"/>
      <c r="BP30" s="568"/>
      <c r="BQ30" s="568"/>
      <c r="BR30" s="568"/>
      <c r="BS30" s="568"/>
      <c r="BT30" s="568"/>
      <c r="BU30" s="568"/>
      <c r="BV30" s="568"/>
      <c r="BW30" s="568"/>
      <c r="BX30" s="568"/>
      <c r="BY30" s="568"/>
      <c r="BZ30" s="568"/>
      <c r="CA30" s="568"/>
      <c r="CB30" s="568"/>
      <c r="CC30" s="568"/>
      <c r="CD30" s="568"/>
      <c r="CE30" s="568"/>
      <c r="CF30" s="568"/>
      <c r="CG30" s="568"/>
      <c r="CH30" s="568"/>
      <c r="CI30" s="568"/>
      <c r="CJ30" s="568"/>
      <c r="CK30" s="568"/>
      <c r="CL30" s="568"/>
      <c r="CM30" s="568"/>
      <c r="CN30" s="568"/>
      <c r="CO30" s="568"/>
      <c r="CP30" s="568"/>
      <c r="CQ30" s="568"/>
      <c r="CR30" s="568"/>
      <c r="CS30" s="568"/>
      <c r="CT30" s="568"/>
      <c r="CU30" s="568"/>
      <c r="CV30" s="568"/>
      <c r="CW30" s="568"/>
      <c r="CX30" s="568"/>
      <c r="CY30" s="568"/>
      <c r="CZ30" s="568"/>
      <c r="DA30" s="568"/>
      <c r="DB30" s="568"/>
      <c r="DC30" s="568"/>
      <c r="DD30" s="568"/>
      <c r="DE30" s="568"/>
      <c r="DF30" s="568"/>
      <c r="DG30" s="568"/>
      <c r="DH30" s="568"/>
      <c r="DI30" s="568"/>
      <c r="DJ30" s="568"/>
      <c r="DK30" s="568"/>
      <c r="DL30" s="568"/>
      <c r="DM30" s="568"/>
      <c r="DN30" s="568"/>
      <c r="DO30" s="568"/>
      <c r="DP30" s="568"/>
      <c r="DQ30" s="568"/>
      <c r="DR30" s="568"/>
      <c r="DS30" s="568"/>
      <c r="DT30" s="568"/>
      <c r="DU30" s="568"/>
      <c r="DV30" s="568"/>
      <c r="DW30" s="568"/>
      <c r="DX30" s="568"/>
      <c r="DY30" s="568"/>
      <c r="DZ30" s="568"/>
      <c r="EA30" s="568"/>
      <c r="EB30" s="568"/>
      <c r="EC30" s="568"/>
      <c r="ED30" s="568"/>
      <c r="EE30" s="568"/>
      <c r="EF30" s="568"/>
      <c r="EG30" s="568"/>
      <c r="EH30" s="568"/>
      <c r="EI30" s="568"/>
      <c r="EJ30" s="568"/>
      <c r="EK30" s="568"/>
      <c r="EL30" s="568"/>
      <c r="EM30" s="568"/>
      <c r="EN30" s="568"/>
      <c r="EO30" s="568"/>
      <c r="EP30" s="568"/>
      <c r="EQ30" s="568"/>
      <c r="ER30" s="568"/>
      <c r="ES30" s="568"/>
      <c r="ET30" s="568"/>
      <c r="EU30" s="568"/>
      <c r="EV30" s="568"/>
      <c r="EW30" s="568"/>
      <c r="EX30" s="568"/>
      <c r="EY30" s="568"/>
      <c r="EZ30" s="568"/>
      <c r="FA30" s="568"/>
      <c r="FB30" s="568"/>
      <c r="FC30" s="568"/>
      <c r="FD30" s="568"/>
      <c r="FE30" s="568"/>
      <c r="FF30" s="568"/>
      <c r="FG30" s="568"/>
      <c r="FH30" s="568"/>
      <c r="FI30" s="568"/>
      <c r="FJ30" s="568"/>
      <c r="FK30" s="568"/>
      <c r="FL30" s="568"/>
      <c r="FM30" s="568"/>
      <c r="FN30" s="568"/>
      <c r="FO30" s="568"/>
      <c r="FP30" s="568"/>
      <c r="FQ30" s="568"/>
      <c r="FR30" s="568"/>
      <c r="FS30" s="568"/>
      <c r="FT30" s="568"/>
      <c r="FU30" s="568"/>
      <c r="FV30" s="568"/>
      <c r="FW30" s="568"/>
      <c r="FX30" s="568"/>
      <c r="FY30" s="568"/>
      <c r="FZ30" s="568"/>
      <c r="GA30" s="568"/>
      <c r="GB30" s="568"/>
      <c r="GC30" s="568"/>
      <c r="GD30" s="568"/>
      <c r="GE30" s="568"/>
      <c r="GF30" s="568"/>
      <c r="GG30" s="568"/>
      <c r="GH30" s="568"/>
      <c r="GI30" s="568"/>
      <c r="GJ30" s="568"/>
      <c r="GK30" s="568"/>
      <c r="GL30" s="568"/>
      <c r="GM30" s="568"/>
      <c r="GN30" s="568"/>
      <c r="GO30" s="568"/>
      <c r="GP30" s="568"/>
      <c r="GQ30" s="568"/>
      <c r="GR30" s="568"/>
      <c r="GS30" s="568"/>
      <c r="GT30" s="568"/>
      <c r="GU30" s="568"/>
      <c r="GV30" s="568"/>
      <c r="GW30" s="568"/>
      <c r="GX30" s="568"/>
      <c r="GY30" s="568"/>
      <c r="GZ30" s="568"/>
      <c r="HA30" s="568"/>
      <c r="HB30" s="568"/>
      <c r="HC30" s="568"/>
      <c r="HD30" s="568"/>
      <c r="HE30" s="568"/>
      <c r="HF30" s="568"/>
      <c r="HG30" s="568"/>
      <c r="HH30" s="568"/>
      <c r="HI30" s="568"/>
      <c r="HJ30" s="568"/>
      <c r="HK30" s="568"/>
      <c r="HL30" s="568"/>
      <c r="HM30" s="568"/>
      <c r="HN30" s="568"/>
      <c r="HO30" s="568"/>
      <c r="HP30" s="568"/>
      <c r="HQ30" s="568"/>
      <c r="HR30" s="568"/>
      <c r="HS30" s="568"/>
      <c r="HT30" s="568"/>
      <c r="HU30" s="568"/>
      <c r="HV30" s="568"/>
      <c r="HW30" s="568"/>
      <c r="HX30" s="568"/>
      <c r="HY30" s="568"/>
      <c r="HZ30" s="568"/>
      <c r="IA30" s="568"/>
      <c r="IB30" s="568"/>
      <c r="IC30" s="568"/>
      <c r="ID30" s="568"/>
      <c r="IE30" s="568"/>
      <c r="IF30" s="568"/>
      <c r="IG30" s="568"/>
      <c r="IH30" s="568"/>
      <c r="II30" s="568"/>
      <c r="IJ30" s="568"/>
      <c r="IK30" s="568"/>
      <c r="IL30" s="568"/>
      <c r="IM30" s="568"/>
      <c r="IN30" s="568"/>
      <c r="IO30" s="568"/>
      <c r="IP30" s="568"/>
      <c r="IQ30" s="568"/>
      <c r="IR30" s="568"/>
      <c r="IS30" s="568"/>
    </row>
    <row r="31" spans="1:253" s="569" customFormat="1">
      <c r="A31" s="439" t="s">
        <v>649</v>
      </c>
      <c r="B31" s="436">
        <f>'Sources and Uses Budget'!$C30</f>
        <v>261604.5</v>
      </c>
      <c r="C31" s="436">
        <f>'Sources and Uses Budget'!$C30</f>
        <v>261604.5</v>
      </c>
      <c r="D31" s="440">
        <f t="shared" si="0"/>
        <v>0</v>
      </c>
      <c r="E31" s="438"/>
      <c r="F31" s="437"/>
      <c r="G31" s="573"/>
      <c r="H31" s="568"/>
      <c r="I31" s="568"/>
      <c r="J31" s="568"/>
      <c r="K31" s="568"/>
      <c r="L31" s="568"/>
      <c r="M31" s="568"/>
      <c r="N31" s="568"/>
      <c r="O31" s="568"/>
      <c r="P31" s="568"/>
      <c r="Q31" s="568"/>
      <c r="R31" s="568"/>
      <c r="S31" s="568"/>
      <c r="T31" s="568"/>
      <c r="U31" s="568"/>
      <c r="V31" s="568"/>
      <c r="W31" s="568"/>
      <c r="X31" s="568"/>
      <c r="Y31" s="568"/>
      <c r="Z31" s="568"/>
      <c r="AA31" s="568"/>
      <c r="AB31" s="568"/>
      <c r="AC31" s="568"/>
      <c r="AD31" s="568"/>
      <c r="AE31" s="568"/>
      <c r="AF31" s="568"/>
      <c r="AG31" s="568"/>
      <c r="AH31" s="568"/>
      <c r="AI31" s="568"/>
      <c r="AJ31" s="568"/>
      <c r="AK31" s="568"/>
      <c r="AL31" s="568"/>
      <c r="AM31" s="568"/>
      <c r="AN31" s="568"/>
      <c r="AO31" s="568"/>
      <c r="AP31" s="568"/>
      <c r="AQ31" s="568"/>
      <c r="AR31" s="568"/>
      <c r="AS31" s="568"/>
      <c r="AT31" s="568"/>
      <c r="AU31" s="568"/>
      <c r="AV31" s="568"/>
      <c r="AW31" s="568"/>
      <c r="AX31" s="568"/>
      <c r="AY31" s="568"/>
      <c r="AZ31" s="568"/>
      <c r="BA31" s="568"/>
      <c r="BB31" s="568"/>
      <c r="BC31" s="568"/>
      <c r="BD31" s="568"/>
      <c r="BE31" s="568"/>
      <c r="BF31" s="568"/>
      <c r="BG31" s="568"/>
      <c r="BH31" s="568"/>
      <c r="BI31" s="568"/>
      <c r="BJ31" s="568"/>
      <c r="BK31" s="568"/>
      <c r="BL31" s="568"/>
      <c r="BM31" s="568"/>
      <c r="BN31" s="568"/>
      <c r="BO31" s="568"/>
      <c r="BP31" s="568"/>
      <c r="BQ31" s="568"/>
      <c r="BR31" s="568"/>
      <c r="BS31" s="568"/>
      <c r="BT31" s="568"/>
      <c r="BU31" s="568"/>
      <c r="BV31" s="568"/>
      <c r="BW31" s="568"/>
      <c r="BX31" s="568"/>
      <c r="BY31" s="568"/>
      <c r="BZ31" s="568"/>
      <c r="CA31" s="568"/>
      <c r="CB31" s="568"/>
      <c r="CC31" s="568"/>
      <c r="CD31" s="568"/>
      <c r="CE31" s="568"/>
      <c r="CF31" s="568"/>
      <c r="CG31" s="568"/>
      <c r="CH31" s="568"/>
      <c r="CI31" s="568"/>
      <c r="CJ31" s="568"/>
      <c r="CK31" s="568"/>
      <c r="CL31" s="568"/>
      <c r="CM31" s="568"/>
      <c r="CN31" s="568"/>
      <c r="CO31" s="568"/>
      <c r="CP31" s="568"/>
      <c r="CQ31" s="568"/>
      <c r="CR31" s="568"/>
      <c r="CS31" s="568"/>
      <c r="CT31" s="568"/>
      <c r="CU31" s="568"/>
      <c r="CV31" s="568"/>
      <c r="CW31" s="568"/>
      <c r="CX31" s="568"/>
      <c r="CY31" s="568"/>
      <c r="CZ31" s="568"/>
      <c r="DA31" s="568"/>
      <c r="DB31" s="568"/>
      <c r="DC31" s="568"/>
      <c r="DD31" s="568"/>
      <c r="DE31" s="568"/>
      <c r="DF31" s="568"/>
      <c r="DG31" s="568"/>
      <c r="DH31" s="568"/>
      <c r="DI31" s="568"/>
      <c r="DJ31" s="568"/>
      <c r="DK31" s="568"/>
      <c r="DL31" s="568"/>
      <c r="DM31" s="568"/>
      <c r="DN31" s="568"/>
      <c r="DO31" s="568"/>
      <c r="DP31" s="568"/>
      <c r="DQ31" s="568"/>
      <c r="DR31" s="568"/>
      <c r="DS31" s="568"/>
      <c r="DT31" s="568"/>
      <c r="DU31" s="568"/>
      <c r="DV31" s="568"/>
      <c r="DW31" s="568"/>
      <c r="DX31" s="568"/>
      <c r="DY31" s="568"/>
      <c r="DZ31" s="568"/>
      <c r="EA31" s="568"/>
      <c r="EB31" s="568"/>
      <c r="EC31" s="568"/>
      <c r="ED31" s="568"/>
      <c r="EE31" s="568"/>
      <c r="EF31" s="568"/>
      <c r="EG31" s="568"/>
      <c r="EH31" s="568"/>
      <c r="EI31" s="568"/>
      <c r="EJ31" s="568"/>
      <c r="EK31" s="568"/>
      <c r="EL31" s="568"/>
      <c r="EM31" s="568"/>
      <c r="EN31" s="568"/>
      <c r="EO31" s="568"/>
      <c r="EP31" s="568"/>
      <c r="EQ31" s="568"/>
      <c r="ER31" s="568"/>
      <c r="ES31" s="568"/>
      <c r="ET31" s="568"/>
      <c r="EU31" s="568"/>
      <c r="EV31" s="568"/>
      <c r="EW31" s="568"/>
      <c r="EX31" s="568"/>
      <c r="EY31" s="568"/>
      <c r="EZ31" s="568"/>
      <c r="FA31" s="568"/>
      <c r="FB31" s="568"/>
      <c r="FC31" s="568"/>
      <c r="FD31" s="568"/>
      <c r="FE31" s="568"/>
      <c r="FF31" s="568"/>
      <c r="FG31" s="568"/>
      <c r="FH31" s="568"/>
      <c r="FI31" s="568"/>
      <c r="FJ31" s="568"/>
      <c r="FK31" s="568"/>
      <c r="FL31" s="568"/>
      <c r="FM31" s="568"/>
      <c r="FN31" s="568"/>
      <c r="FO31" s="568"/>
      <c r="FP31" s="568"/>
      <c r="FQ31" s="568"/>
      <c r="FR31" s="568"/>
      <c r="FS31" s="568"/>
      <c r="FT31" s="568"/>
      <c r="FU31" s="568"/>
      <c r="FV31" s="568"/>
      <c r="FW31" s="568"/>
      <c r="FX31" s="568"/>
      <c r="FY31" s="568"/>
      <c r="FZ31" s="568"/>
      <c r="GA31" s="568"/>
      <c r="GB31" s="568"/>
      <c r="GC31" s="568"/>
      <c r="GD31" s="568"/>
      <c r="GE31" s="568"/>
      <c r="GF31" s="568"/>
      <c r="GG31" s="568"/>
      <c r="GH31" s="568"/>
      <c r="GI31" s="568"/>
      <c r="GJ31" s="568"/>
      <c r="GK31" s="568"/>
      <c r="GL31" s="568"/>
      <c r="GM31" s="568"/>
      <c r="GN31" s="568"/>
      <c r="GO31" s="568"/>
      <c r="GP31" s="568"/>
      <c r="GQ31" s="568"/>
      <c r="GR31" s="568"/>
      <c r="GS31" s="568"/>
      <c r="GT31" s="568"/>
      <c r="GU31" s="568"/>
      <c r="GV31" s="568"/>
      <c r="GW31" s="568"/>
      <c r="GX31" s="568"/>
      <c r="GY31" s="568"/>
      <c r="GZ31" s="568"/>
      <c r="HA31" s="568"/>
      <c r="HB31" s="568"/>
      <c r="HC31" s="568"/>
      <c r="HD31" s="568"/>
      <c r="HE31" s="568"/>
      <c r="HF31" s="568"/>
      <c r="HG31" s="568"/>
      <c r="HH31" s="568"/>
      <c r="HI31" s="568"/>
      <c r="HJ31" s="568"/>
      <c r="HK31" s="568"/>
      <c r="HL31" s="568"/>
      <c r="HM31" s="568"/>
      <c r="HN31" s="568"/>
      <c r="HO31" s="568"/>
      <c r="HP31" s="568"/>
      <c r="HQ31" s="568"/>
      <c r="HR31" s="568"/>
      <c r="HS31" s="568"/>
      <c r="HT31" s="568"/>
      <c r="HU31" s="568"/>
      <c r="HV31" s="568"/>
      <c r="HW31" s="568"/>
      <c r="HX31" s="568"/>
      <c r="HY31" s="568"/>
      <c r="HZ31" s="568"/>
      <c r="IA31" s="568"/>
      <c r="IB31" s="568"/>
      <c r="IC31" s="568"/>
      <c r="ID31" s="568"/>
      <c r="IE31" s="568"/>
      <c r="IF31" s="568"/>
      <c r="IG31" s="568"/>
      <c r="IH31" s="568"/>
      <c r="II31" s="568"/>
      <c r="IJ31" s="568"/>
      <c r="IK31" s="568"/>
      <c r="IL31" s="568"/>
      <c r="IM31" s="568"/>
      <c r="IN31" s="568"/>
      <c r="IO31" s="568"/>
      <c r="IP31" s="568"/>
      <c r="IQ31" s="568"/>
      <c r="IR31" s="568"/>
      <c r="IS31" s="568"/>
    </row>
    <row r="32" spans="1:253" s="569" customFormat="1">
      <c r="A32" s="439" t="s">
        <v>144</v>
      </c>
      <c r="B32" s="436">
        <f>'Sources and Uses Budget'!$C31</f>
        <v>261604.5</v>
      </c>
      <c r="C32" s="436">
        <f>'Sources and Uses Budget'!$C31</f>
        <v>261604.5</v>
      </c>
      <c r="D32" s="440">
        <f t="shared" si="0"/>
        <v>0</v>
      </c>
      <c r="E32" s="438"/>
      <c r="F32" s="437"/>
      <c r="G32" s="573"/>
      <c r="H32" s="568"/>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8"/>
      <c r="AF32" s="568"/>
      <c r="AG32" s="568"/>
      <c r="AH32" s="568"/>
      <c r="AI32" s="568"/>
      <c r="AJ32" s="568"/>
      <c r="AK32" s="568"/>
      <c r="AL32" s="568"/>
      <c r="AM32" s="568"/>
      <c r="AN32" s="568"/>
      <c r="AO32" s="568"/>
      <c r="AP32" s="568"/>
      <c r="AQ32" s="568"/>
      <c r="AR32" s="568"/>
      <c r="AS32" s="568"/>
      <c r="AT32" s="568"/>
      <c r="AU32" s="568"/>
      <c r="AV32" s="568"/>
      <c r="AW32" s="568"/>
      <c r="AX32" s="568"/>
      <c r="AY32" s="568"/>
      <c r="AZ32" s="568"/>
      <c r="BA32" s="568"/>
      <c r="BB32" s="568"/>
      <c r="BC32" s="568"/>
      <c r="BD32" s="568"/>
      <c r="BE32" s="568"/>
      <c r="BF32" s="568"/>
      <c r="BG32" s="568"/>
      <c r="BH32" s="568"/>
      <c r="BI32" s="568"/>
      <c r="BJ32" s="568"/>
      <c r="BK32" s="568"/>
      <c r="BL32" s="568"/>
      <c r="BM32" s="568"/>
      <c r="BN32" s="568"/>
      <c r="BO32" s="568"/>
      <c r="BP32" s="568"/>
      <c r="BQ32" s="568"/>
      <c r="BR32" s="568"/>
      <c r="BS32" s="568"/>
      <c r="BT32" s="568"/>
      <c r="BU32" s="568"/>
      <c r="BV32" s="568"/>
      <c r="BW32" s="568"/>
      <c r="BX32" s="568"/>
      <c r="BY32" s="568"/>
      <c r="BZ32" s="568"/>
      <c r="CA32" s="568"/>
      <c r="CB32" s="568"/>
      <c r="CC32" s="568"/>
      <c r="CD32" s="568"/>
      <c r="CE32" s="568"/>
      <c r="CF32" s="568"/>
      <c r="CG32" s="568"/>
      <c r="CH32" s="568"/>
      <c r="CI32" s="568"/>
      <c r="CJ32" s="568"/>
      <c r="CK32" s="568"/>
      <c r="CL32" s="568"/>
      <c r="CM32" s="568"/>
      <c r="CN32" s="568"/>
      <c r="CO32" s="568"/>
      <c r="CP32" s="568"/>
      <c r="CQ32" s="568"/>
      <c r="CR32" s="568"/>
      <c r="CS32" s="568"/>
      <c r="CT32" s="568"/>
      <c r="CU32" s="568"/>
      <c r="CV32" s="568"/>
      <c r="CW32" s="568"/>
      <c r="CX32" s="568"/>
      <c r="CY32" s="568"/>
      <c r="CZ32" s="568"/>
      <c r="DA32" s="568"/>
      <c r="DB32" s="568"/>
      <c r="DC32" s="568"/>
      <c r="DD32" s="568"/>
      <c r="DE32" s="568"/>
      <c r="DF32" s="568"/>
      <c r="DG32" s="568"/>
      <c r="DH32" s="568"/>
      <c r="DI32" s="568"/>
      <c r="DJ32" s="568"/>
      <c r="DK32" s="568"/>
      <c r="DL32" s="568"/>
      <c r="DM32" s="568"/>
      <c r="DN32" s="568"/>
      <c r="DO32" s="568"/>
      <c r="DP32" s="568"/>
      <c r="DQ32" s="568"/>
      <c r="DR32" s="568"/>
      <c r="DS32" s="568"/>
      <c r="DT32" s="568"/>
      <c r="DU32" s="568"/>
      <c r="DV32" s="568"/>
      <c r="DW32" s="568"/>
      <c r="DX32" s="568"/>
      <c r="DY32" s="568"/>
      <c r="DZ32" s="568"/>
      <c r="EA32" s="568"/>
      <c r="EB32" s="568"/>
      <c r="EC32" s="568"/>
      <c r="ED32" s="568"/>
      <c r="EE32" s="568"/>
      <c r="EF32" s="568"/>
      <c r="EG32" s="568"/>
      <c r="EH32" s="568"/>
      <c r="EI32" s="568"/>
      <c r="EJ32" s="568"/>
      <c r="EK32" s="568"/>
      <c r="EL32" s="568"/>
      <c r="EM32" s="568"/>
      <c r="EN32" s="568"/>
      <c r="EO32" s="568"/>
      <c r="EP32" s="568"/>
      <c r="EQ32" s="568"/>
      <c r="ER32" s="568"/>
      <c r="ES32" s="568"/>
      <c r="ET32" s="568"/>
      <c r="EU32" s="568"/>
      <c r="EV32" s="568"/>
      <c r="EW32" s="568"/>
      <c r="EX32" s="568"/>
      <c r="EY32" s="568"/>
      <c r="EZ32" s="568"/>
      <c r="FA32" s="568"/>
      <c r="FB32" s="568"/>
      <c r="FC32" s="568"/>
      <c r="FD32" s="568"/>
      <c r="FE32" s="568"/>
      <c r="FF32" s="568"/>
      <c r="FG32" s="568"/>
      <c r="FH32" s="568"/>
      <c r="FI32" s="568"/>
      <c r="FJ32" s="568"/>
      <c r="FK32" s="568"/>
      <c r="FL32" s="568"/>
      <c r="FM32" s="568"/>
      <c r="FN32" s="568"/>
      <c r="FO32" s="568"/>
      <c r="FP32" s="568"/>
      <c r="FQ32" s="568"/>
      <c r="FR32" s="568"/>
      <c r="FS32" s="568"/>
      <c r="FT32" s="568"/>
      <c r="FU32" s="568"/>
      <c r="FV32" s="568"/>
      <c r="FW32" s="568"/>
      <c r="FX32" s="568"/>
      <c r="FY32" s="568"/>
      <c r="FZ32" s="568"/>
      <c r="GA32" s="568"/>
      <c r="GB32" s="568"/>
      <c r="GC32" s="568"/>
      <c r="GD32" s="568"/>
      <c r="GE32" s="568"/>
      <c r="GF32" s="568"/>
      <c r="GG32" s="568"/>
      <c r="GH32" s="568"/>
      <c r="GI32" s="568"/>
      <c r="GJ32" s="568"/>
      <c r="GK32" s="568"/>
      <c r="GL32" s="568"/>
      <c r="GM32" s="568"/>
      <c r="GN32" s="568"/>
      <c r="GO32" s="568"/>
      <c r="GP32" s="568"/>
      <c r="GQ32" s="568"/>
      <c r="GR32" s="568"/>
      <c r="GS32" s="568"/>
      <c r="GT32" s="568"/>
      <c r="GU32" s="568"/>
      <c r="GV32" s="568"/>
      <c r="GW32" s="568"/>
      <c r="GX32" s="568"/>
      <c r="GY32" s="568"/>
      <c r="GZ32" s="568"/>
      <c r="HA32" s="568"/>
      <c r="HB32" s="568"/>
      <c r="HC32" s="568"/>
      <c r="HD32" s="568"/>
      <c r="HE32" s="568"/>
      <c r="HF32" s="568"/>
      <c r="HG32" s="568"/>
      <c r="HH32" s="568"/>
      <c r="HI32" s="568"/>
      <c r="HJ32" s="568"/>
      <c r="HK32" s="568"/>
      <c r="HL32" s="568"/>
      <c r="HM32" s="568"/>
      <c r="HN32" s="568"/>
      <c r="HO32" s="568"/>
      <c r="HP32" s="568"/>
      <c r="HQ32" s="568"/>
      <c r="HR32" s="568"/>
      <c r="HS32" s="568"/>
      <c r="HT32" s="568"/>
      <c r="HU32" s="568"/>
      <c r="HV32" s="568"/>
      <c r="HW32" s="568"/>
      <c r="HX32" s="568"/>
      <c r="HY32" s="568"/>
      <c r="HZ32" s="568"/>
      <c r="IA32" s="568"/>
      <c r="IB32" s="568"/>
      <c r="IC32" s="568"/>
      <c r="ID32" s="568"/>
      <c r="IE32" s="568"/>
      <c r="IF32" s="568"/>
      <c r="IG32" s="568"/>
      <c r="IH32" s="568"/>
      <c r="II32" s="568"/>
      <c r="IJ32" s="568"/>
      <c r="IK32" s="568"/>
      <c r="IL32" s="568"/>
      <c r="IM32" s="568"/>
      <c r="IN32" s="568"/>
      <c r="IO32" s="568"/>
      <c r="IP32" s="568"/>
      <c r="IQ32" s="568"/>
      <c r="IR32" s="568"/>
      <c r="IS32" s="568"/>
    </row>
    <row r="33" spans="1:253" s="569" customFormat="1">
      <c r="A33" s="439" t="s">
        <v>145</v>
      </c>
      <c r="B33" s="436">
        <f>'Sources and Uses Budget'!$C32</f>
        <v>1092618</v>
      </c>
      <c r="C33" s="436">
        <f>'Sources and Uses Budget'!$C32</f>
        <v>1092618</v>
      </c>
      <c r="D33" s="440">
        <f t="shared" si="0"/>
        <v>0</v>
      </c>
      <c r="E33" s="438"/>
      <c r="F33" s="437"/>
      <c r="G33" s="573"/>
      <c r="H33" s="568"/>
      <c r="I33" s="568"/>
      <c r="J33" s="568"/>
      <c r="K33" s="568"/>
      <c r="L33" s="568"/>
      <c r="M33" s="568"/>
      <c r="N33" s="568"/>
      <c r="O33" s="568"/>
      <c r="P33" s="568"/>
      <c r="Q33" s="568"/>
      <c r="R33" s="568"/>
      <c r="S33" s="568"/>
      <c r="T33" s="568"/>
      <c r="U33" s="568"/>
      <c r="V33" s="568"/>
      <c r="W33" s="568"/>
      <c r="X33" s="568"/>
      <c r="Y33" s="568"/>
      <c r="Z33" s="568"/>
      <c r="AA33" s="568"/>
      <c r="AB33" s="568"/>
      <c r="AC33" s="568"/>
      <c r="AD33" s="568"/>
      <c r="AE33" s="568"/>
      <c r="AF33" s="568"/>
      <c r="AG33" s="568"/>
      <c r="AH33" s="568"/>
      <c r="AI33" s="568"/>
      <c r="AJ33" s="568"/>
      <c r="AK33" s="568"/>
      <c r="AL33" s="568"/>
      <c r="AM33" s="568"/>
      <c r="AN33" s="568"/>
      <c r="AO33" s="568"/>
      <c r="AP33" s="568"/>
      <c r="AQ33" s="568"/>
      <c r="AR33" s="568"/>
      <c r="AS33" s="568"/>
      <c r="AT33" s="568"/>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568"/>
      <c r="BS33" s="568"/>
      <c r="BT33" s="568"/>
      <c r="BU33" s="568"/>
      <c r="BV33" s="568"/>
      <c r="BW33" s="568"/>
      <c r="BX33" s="568"/>
      <c r="BY33" s="568"/>
      <c r="BZ33" s="568"/>
      <c r="CA33" s="568"/>
      <c r="CB33" s="568"/>
      <c r="CC33" s="568"/>
      <c r="CD33" s="568"/>
      <c r="CE33" s="568"/>
      <c r="CF33" s="568"/>
      <c r="CG33" s="568"/>
      <c r="CH33" s="568"/>
      <c r="CI33" s="568"/>
      <c r="CJ33" s="568"/>
      <c r="CK33" s="568"/>
      <c r="CL33" s="568"/>
      <c r="CM33" s="568"/>
      <c r="CN33" s="568"/>
      <c r="CO33" s="568"/>
      <c r="CP33" s="568"/>
      <c r="CQ33" s="568"/>
      <c r="CR33" s="568"/>
      <c r="CS33" s="568"/>
      <c r="CT33" s="568"/>
      <c r="CU33" s="568"/>
      <c r="CV33" s="568"/>
      <c r="CW33" s="568"/>
      <c r="CX33" s="568"/>
      <c r="CY33" s="568"/>
      <c r="CZ33" s="568"/>
      <c r="DA33" s="568"/>
      <c r="DB33" s="568"/>
      <c r="DC33" s="568"/>
      <c r="DD33" s="568"/>
      <c r="DE33" s="568"/>
      <c r="DF33" s="568"/>
      <c r="DG33" s="568"/>
      <c r="DH33" s="568"/>
      <c r="DI33" s="568"/>
      <c r="DJ33" s="568"/>
      <c r="DK33" s="568"/>
      <c r="DL33" s="568"/>
      <c r="DM33" s="568"/>
      <c r="DN33" s="568"/>
      <c r="DO33" s="568"/>
      <c r="DP33" s="568"/>
      <c r="DQ33" s="568"/>
      <c r="DR33" s="568"/>
      <c r="DS33" s="568"/>
      <c r="DT33" s="568"/>
      <c r="DU33" s="568"/>
      <c r="DV33" s="568"/>
      <c r="DW33" s="568"/>
      <c r="DX33" s="568"/>
      <c r="DY33" s="568"/>
      <c r="DZ33" s="568"/>
      <c r="EA33" s="568"/>
      <c r="EB33" s="568"/>
      <c r="EC33" s="568"/>
      <c r="ED33" s="568"/>
      <c r="EE33" s="568"/>
      <c r="EF33" s="568"/>
      <c r="EG33" s="568"/>
      <c r="EH33" s="568"/>
      <c r="EI33" s="568"/>
      <c r="EJ33" s="568"/>
      <c r="EK33" s="568"/>
      <c r="EL33" s="568"/>
      <c r="EM33" s="568"/>
      <c r="EN33" s="568"/>
      <c r="EO33" s="568"/>
      <c r="EP33" s="568"/>
      <c r="EQ33" s="568"/>
      <c r="ER33" s="568"/>
      <c r="ES33" s="568"/>
      <c r="ET33" s="568"/>
      <c r="EU33" s="568"/>
      <c r="EV33" s="568"/>
      <c r="EW33" s="568"/>
      <c r="EX33" s="568"/>
      <c r="EY33" s="568"/>
      <c r="EZ33" s="568"/>
      <c r="FA33" s="568"/>
      <c r="FB33" s="568"/>
      <c r="FC33" s="568"/>
      <c r="FD33" s="568"/>
      <c r="FE33" s="568"/>
      <c r="FF33" s="568"/>
      <c r="FG33" s="568"/>
      <c r="FH33" s="568"/>
      <c r="FI33" s="568"/>
      <c r="FJ33" s="568"/>
      <c r="FK33" s="568"/>
      <c r="FL33" s="568"/>
      <c r="FM33" s="568"/>
      <c r="FN33" s="568"/>
      <c r="FO33" s="568"/>
      <c r="FP33" s="568"/>
      <c r="FQ33" s="568"/>
      <c r="FR33" s="568"/>
      <c r="FS33" s="568"/>
      <c r="FT33" s="568"/>
      <c r="FU33" s="568"/>
      <c r="FV33" s="568"/>
      <c r="FW33" s="568"/>
      <c r="FX33" s="568"/>
      <c r="FY33" s="568"/>
      <c r="FZ33" s="568"/>
      <c r="GA33" s="568"/>
      <c r="GB33" s="568"/>
      <c r="GC33" s="568"/>
      <c r="GD33" s="568"/>
      <c r="GE33" s="568"/>
      <c r="GF33" s="568"/>
      <c r="GG33" s="568"/>
      <c r="GH33" s="568"/>
      <c r="GI33" s="568"/>
      <c r="GJ33" s="568"/>
      <c r="GK33" s="568"/>
      <c r="GL33" s="568"/>
      <c r="GM33" s="568"/>
      <c r="GN33" s="568"/>
      <c r="GO33" s="568"/>
      <c r="GP33" s="568"/>
      <c r="GQ33" s="568"/>
      <c r="GR33" s="568"/>
      <c r="GS33" s="568"/>
      <c r="GT33" s="568"/>
      <c r="GU33" s="568"/>
      <c r="GV33" s="568"/>
      <c r="GW33" s="568"/>
      <c r="GX33" s="568"/>
      <c r="GY33" s="568"/>
      <c r="GZ33" s="568"/>
      <c r="HA33" s="568"/>
      <c r="HB33" s="568"/>
      <c r="HC33" s="568"/>
      <c r="HD33" s="568"/>
      <c r="HE33" s="568"/>
      <c r="HF33" s="568"/>
      <c r="HG33" s="568"/>
      <c r="HH33" s="568"/>
      <c r="HI33" s="568"/>
      <c r="HJ33" s="568"/>
      <c r="HK33" s="568"/>
      <c r="HL33" s="568"/>
      <c r="HM33" s="568"/>
      <c r="HN33" s="568"/>
      <c r="HO33" s="568"/>
      <c r="HP33" s="568"/>
      <c r="HQ33" s="568"/>
      <c r="HR33" s="568"/>
      <c r="HS33" s="568"/>
      <c r="HT33" s="568"/>
      <c r="HU33" s="568"/>
      <c r="HV33" s="568"/>
      <c r="HW33" s="568"/>
      <c r="HX33" s="568"/>
      <c r="HY33" s="568"/>
      <c r="HZ33" s="568"/>
      <c r="IA33" s="568"/>
      <c r="IB33" s="568"/>
      <c r="IC33" s="568"/>
      <c r="ID33" s="568"/>
      <c r="IE33" s="568"/>
      <c r="IF33" s="568"/>
      <c r="IG33" s="568"/>
      <c r="IH33" s="568"/>
      <c r="II33" s="568"/>
      <c r="IJ33" s="568"/>
      <c r="IK33" s="568"/>
      <c r="IL33" s="568"/>
      <c r="IM33" s="568"/>
      <c r="IN33" s="568"/>
      <c r="IO33" s="568"/>
      <c r="IP33" s="568"/>
      <c r="IQ33" s="568"/>
      <c r="IR33" s="568"/>
      <c r="IS33" s="568"/>
    </row>
    <row r="34" spans="1:253" s="569" customFormat="1">
      <c r="A34" s="439" t="s">
        <v>146</v>
      </c>
      <c r="B34" s="436">
        <f>'Sources and Uses Budget'!$C33</f>
        <v>0</v>
      </c>
      <c r="C34" s="436">
        <f>'Sources and Uses Budget'!$C33</f>
        <v>0</v>
      </c>
      <c r="D34" s="440">
        <f t="shared" si="0"/>
        <v>0</v>
      </c>
      <c r="E34" s="438"/>
      <c r="F34" s="437"/>
      <c r="G34" s="573"/>
      <c r="H34" s="568"/>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8"/>
      <c r="AF34" s="568"/>
      <c r="AG34" s="568"/>
      <c r="AH34" s="568"/>
      <c r="AI34" s="568"/>
      <c r="AJ34" s="568"/>
      <c r="AK34" s="568"/>
      <c r="AL34" s="568"/>
      <c r="AM34" s="568"/>
      <c r="AN34" s="568"/>
      <c r="AO34" s="568"/>
      <c r="AP34" s="568"/>
      <c r="AQ34" s="568"/>
      <c r="AR34" s="568"/>
      <c r="AS34" s="568"/>
      <c r="AT34" s="568"/>
      <c r="AU34" s="568"/>
      <c r="AV34" s="568"/>
      <c r="AW34" s="568"/>
      <c r="AX34" s="568"/>
      <c r="AY34" s="568"/>
      <c r="AZ34" s="568"/>
      <c r="BA34" s="568"/>
      <c r="BB34" s="568"/>
      <c r="BC34" s="568"/>
      <c r="BD34" s="568"/>
      <c r="BE34" s="568"/>
      <c r="BF34" s="568"/>
      <c r="BG34" s="568"/>
      <c r="BH34" s="568"/>
      <c r="BI34" s="568"/>
      <c r="BJ34" s="568"/>
      <c r="BK34" s="568"/>
      <c r="BL34" s="568"/>
      <c r="BM34" s="568"/>
      <c r="BN34" s="568"/>
      <c r="BO34" s="568"/>
      <c r="BP34" s="568"/>
      <c r="BQ34" s="568"/>
      <c r="BR34" s="568"/>
      <c r="BS34" s="568"/>
      <c r="BT34" s="568"/>
      <c r="BU34" s="568"/>
      <c r="BV34" s="568"/>
      <c r="BW34" s="568"/>
      <c r="BX34" s="568"/>
      <c r="BY34" s="568"/>
      <c r="BZ34" s="568"/>
      <c r="CA34" s="568"/>
      <c r="CB34" s="568"/>
      <c r="CC34" s="568"/>
      <c r="CD34" s="568"/>
      <c r="CE34" s="568"/>
      <c r="CF34" s="568"/>
      <c r="CG34" s="568"/>
      <c r="CH34" s="568"/>
      <c r="CI34" s="568"/>
      <c r="CJ34" s="568"/>
      <c r="CK34" s="568"/>
      <c r="CL34" s="568"/>
      <c r="CM34" s="568"/>
      <c r="CN34" s="568"/>
      <c r="CO34" s="568"/>
      <c r="CP34" s="568"/>
      <c r="CQ34" s="568"/>
      <c r="CR34" s="568"/>
      <c r="CS34" s="568"/>
      <c r="CT34" s="568"/>
      <c r="CU34" s="568"/>
      <c r="CV34" s="568"/>
      <c r="CW34" s="568"/>
      <c r="CX34" s="568"/>
      <c r="CY34" s="568"/>
      <c r="CZ34" s="568"/>
      <c r="DA34" s="568"/>
      <c r="DB34" s="568"/>
      <c r="DC34" s="568"/>
      <c r="DD34" s="568"/>
      <c r="DE34" s="568"/>
      <c r="DF34" s="568"/>
      <c r="DG34" s="568"/>
      <c r="DH34" s="568"/>
      <c r="DI34" s="568"/>
      <c r="DJ34" s="568"/>
      <c r="DK34" s="568"/>
      <c r="DL34" s="568"/>
      <c r="DM34" s="568"/>
      <c r="DN34" s="568"/>
      <c r="DO34" s="568"/>
      <c r="DP34" s="568"/>
      <c r="DQ34" s="568"/>
      <c r="DR34" s="568"/>
      <c r="DS34" s="568"/>
      <c r="DT34" s="568"/>
      <c r="DU34" s="568"/>
      <c r="DV34" s="568"/>
      <c r="DW34" s="568"/>
      <c r="DX34" s="568"/>
      <c r="DY34" s="568"/>
      <c r="DZ34" s="568"/>
      <c r="EA34" s="568"/>
      <c r="EB34" s="568"/>
      <c r="EC34" s="568"/>
      <c r="ED34" s="568"/>
      <c r="EE34" s="568"/>
      <c r="EF34" s="568"/>
      <c r="EG34" s="568"/>
      <c r="EH34" s="568"/>
      <c r="EI34" s="568"/>
      <c r="EJ34" s="568"/>
      <c r="EK34" s="568"/>
      <c r="EL34" s="568"/>
      <c r="EM34" s="568"/>
      <c r="EN34" s="568"/>
      <c r="EO34" s="568"/>
      <c r="EP34" s="568"/>
      <c r="EQ34" s="568"/>
      <c r="ER34" s="568"/>
      <c r="ES34" s="568"/>
      <c r="ET34" s="568"/>
      <c r="EU34" s="568"/>
      <c r="EV34" s="568"/>
      <c r="EW34" s="568"/>
      <c r="EX34" s="568"/>
      <c r="EY34" s="568"/>
      <c r="EZ34" s="568"/>
      <c r="FA34" s="568"/>
      <c r="FB34" s="568"/>
      <c r="FC34" s="568"/>
      <c r="FD34" s="568"/>
      <c r="FE34" s="568"/>
      <c r="FF34" s="568"/>
      <c r="FG34" s="568"/>
      <c r="FH34" s="568"/>
      <c r="FI34" s="568"/>
      <c r="FJ34" s="568"/>
      <c r="FK34" s="568"/>
      <c r="FL34" s="568"/>
      <c r="FM34" s="568"/>
      <c r="FN34" s="568"/>
      <c r="FO34" s="568"/>
      <c r="FP34" s="568"/>
      <c r="FQ34" s="568"/>
      <c r="FR34" s="568"/>
      <c r="FS34" s="568"/>
      <c r="FT34" s="568"/>
      <c r="FU34" s="568"/>
      <c r="FV34" s="568"/>
      <c r="FW34" s="568"/>
      <c r="FX34" s="568"/>
      <c r="FY34" s="568"/>
      <c r="FZ34" s="568"/>
      <c r="GA34" s="568"/>
      <c r="GB34" s="568"/>
      <c r="GC34" s="568"/>
      <c r="GD34" s="568"/>
      <c r="GE34" s="568"/>
      <c r="GF34" s="568"/>
      <c r="GG34" s="568"/>
      <c r="GH34" s="568"/>
      <c r="GI34" s="568"/>
      <c r="GJ34" s="568"/>
      <c r="GK34" s="568"/>
      <c r="GL34" s="568"/>
      <c r="GM34" s="568"/>
      <c r="GN34" s="568"/>
      <c r="GO34" s="568"/>
      <c r="GP34" s="568"/>
      <c r="GQ34" s="568"/>
      <c r="GR34" s="568"/>
      <c r="GS34" s="568"/>
      <c r="GT34" s="568"/>
      <c r="GU34" s="568"/>
      <c r="GV34" s="568"/>
      <c r="GW34" s="568"/>
      <c r="GX34" s="568"/>
      <c r="GY34" s="568"/>
      <c r="GZ34" s="568"/>
      <c r="HA34" s="568"/>
      <c r="HB34" s="568"/>
      <c r="HC34" s="568"/>
      <c r="HD34" s="568"/>
      <c r="HE34" s="568"/>
      <c r="HF34" s="568"/>
      <c r="HG34" s="568"/>
      <c r="HH34" s="568"/>
      <c r="HI34" s="568"/>
      <c r="HJ34" s="568"/>
      <c r="HK34" s="568"/>
      <c r="HL34" s="568"/>
      <c r="HM34" s="568"/>
      <c r="HN34" s="568"/>
      <c r="HO34" s="568"/>
      <c r="HP34" s="568"/>
      <c r="HQ34" s="568"/>
      <c r="HR34" s="568"/>
      <c r="HS34" s="568"/>
      <c r="HT34" s="568"/>
      <c r="HU34" s="568"/>
      <c r="HV34" s="568"/>
      <c r="HW34" s="568"/>
      <c r="HX34" s="568"/>
      <c r="HY34" s="568"/>
      <c r="HZ34" s="568"/>
      <c r="IA34" s="568"/>
      <c r="IB34" s="568"/>
      <c r="IC34" s="568"/>
      <c r="ID34" s="568"/>
      <c r="IE34" s="568"/>
      <c r="IF34" s="568"/>
      <c r="IG34" s="568"/>
      <c r="IH34" s="568"/>
      <c r="II34" s="568"/>
      <c r="IJ34" s="568"/>
      <c r="IK34" s="568"/>
      <c r="IL34" s="568"/>
      <c r="IM34" s="568"/>
      <c r="IN34" s="568"/>
      <c r="IO34" s="568"/>
      <c r="IP34" s="568"/>
      <c r="IQ34" s="568"/>
      <c r="IR34" s="568"/>
      <c r="IS34" s="568"/>
    </row>
    <row r="35" spans="1:253" s="569" customFormat="1">
      <c r="A35" s="439" t="s">
        <v>147</v>
      </c>
      <c r="B35" s="436">
        <f>'Sources and Uses Budget'!$C34</f>
        <v>405588</v>
      </c>
      <c r="C35" s="436">
        <f>'Sources and Uses Budget'!$C34</f>
        <v>405588</v>
      </c>
      <c r="D35" s="440">
        <f t="shared" si="0"/>
        <v>0</v>
      </c>
      <c r="E35" s="438"/>
      <c r="F35" s="437"/>
      <c r="G35" s="573"/>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c r="AJ35" s="568"/>
      <c r="AK35" s="568"/>
      <c r="AL35" s="568"/>
      <c r="AM35" s="568"/>
      <c r="AN35" s="568"/>
      <c r="AO35" s="568"/>
      <c r="AP35" s="568"/>
      <c r="AQ35" s="568"/>
      <c r="AR35" s="568"/>
      <c r="AS35" s="568"/>
      <c r="AT35" s="568"/>
      <c r="AU35" s="568"/>
      <c r="AV35" s="568"/>
      <c r="AW35" s="568"/>
      <c r="AX35" s="568"/>
      <c r="AY35" s="568"/>
      <c r="AZ35" s="568"/>
      <c r="BA35" s="568"/>
      <c r="BB35" s="568"/>
      <c r="BC35" s="568"/>
      <c r="BD35" s="568"/>
      <c r="BE35" s="568"/>
      <c r="BF35" s="568"/>
      <c r="BG35" s="568"/>
      <c r="BH35" s="568"/>
      <c r="BI35" s="568"/>
      <c r="BJ35" s="568"/>
      <c r="BK35" s="568"/>
      <c r="BL35" s="568"/>
      <c r="BM35" s="568"/>
      <c r="BN35" s="568"/>
      <c r="BO35" s="568"/>
      <c r="BP35" s="568"/>
      <c r="BQ35" s="568"/>
      <c r="BR35" s="568"/>
      <c r="BS35" s="568"/>
      <c r="BT35" s="568"/>
      <c r="BU35" s="568"/>
      <c r="BV35" s="568"/>
      <c r="BW35" s="568"/>
      <c r="BX35" s="568"/>
      <c r="BY35" s="568"/>
      <c r="BZ35" s="568"/>
      <c r="CA35" s="568"/>
      <c r="CB35" s="568"/>
      <c r="CC35" s="568"/>
      <c r="CD35" s="568"/>
      <c r="CE35" s="568"/>
      <c r="CF35" s="568"/>
      <c r="CG35" s="568"/>
      <c r="CH35" s="568"/>
      <c r="CI35" s="568"/>
      <c r="CJ35" s="568"/>
      <c r="CK35" s="568"/>
      <c r="CL35" s="568"/>
      <c r="CM35" s="568"/>
      <c r="CN35" s="568"/>
      <c r="CO35" s="568"/>
      <c r="CP35" s="568"/>
      <c r="CQ35" s="568"/>
      <c r="CR35" s="568"/>
      <c r="CS35" s="568"/>
      <c r="CT35" s="568"/>
      <c r="CU35" s="568"/>
      <c r="CV35" s="568"/>
      <c r="CW35" s="568"/>
      <c r="CX35" s="568"/>
      <c r="CY35" s="568"/>
      <c r="CZ35" s="568"/>
      <c r="DA35" s="568"/>
      <c r="DB35" s="568"/>
      <c r="DC35" s="568"/>
      <c r="DD35" s="568"/>
      <c r="DE35" s="568"/>
      <c r="DF35" s="568"/>
      <c r="DG35" s="568"/>
      <c r="DH35" s="568"/>
      <c r="DI35" s="568"/>
      <c r="DJ35" s="568"/>
      <c r="DK35" s="568"/>
      <c r="DL35" s="568"/>
      <c r="DM35" s="568"/>
      <c r="DN35" s="568"/>
      <c r="DO35" s="568"/>
      <c r="DP35" s="568"/>
      <c r="DQ35" s="568"/>
      <c r="DR35" s="568"/>
      <c r="DS35" s="568"/>
      <c r="DT35" s="568"/>
      <c r="DU35" s="568"/>
      <c r="DV35" s="568"/>
      <c r="DW35" s="568"/>
      <c r="DX35" s="568"/>
      <c r="DY35" s="568"/>
      <c r="DZ35" s="568"/>
      <c r="EA35" s="568"/>
      <c r="EB35" s="568"/>
      <c r="EC35" s="568"/>
      <c r="ED35" s="568"/>
      <c r="EE35" s="568"/>
      <c r="EF35" s="568"/>
      <c r="EG35" s="568"/>
      <c r="EH35" s="568"/>
      <c r="EI35" s="568"/>
      <c r="EJ35" s="568"/>
      <c r="EK35" s="568"/>
      <c r="EL35" s="568"/>
      <c r="EM35" s="568"/>
      <c r="EN35" s="568"/>
      <c r="EO35" s="568"/>
      <c r="EP35" s="568"/>
      <c r="EQ35" s="568"/>
      <c r="ER35" s="568"/>
      <c r="ES35" s="568"/>
      <c r="ET35" s="568"/>
      <c r="EU35" s="568"/>
      <c r="EV35" s="568"/>
      <c r="EW35" s="568"/>
      <c r="EX35" s="568"/>
      <c r="EY35" s="568"/>
      <c r="EZ35" s="568"/>
      <c r="FA35" s="568"/>
      <c r="FB35" s="568"/>
      <c r="FC35" s="568"/>
      <c r="FD35" s="568"/>
      <c r="FE35" s="568"/>
      <c r="FF35" s="568"/>
      <c r="FG35" s="568"/>
      <c r="FH35" s="568"/>
      <c r="FI35" s="568"/>
      <c r="FJ35" s="568"/>
      <c r="FK35" s="568"/>
      <c r="FL35" s="568"/>
      <c r="FM35" s="568"/>
      <c r="FN35" s="568"/>
      <c r="FO35" s="568"/>
      <c r="FP35" s="568"/>
      <c r="FQ35" s="568"/>
      <c r="FR35" s="568"/>
      <c r="FS35" s="568"/>
      <c r="FT35" s="568"/>
      <c r="FU35" s="568"/>
      <c r="FV35" s="568"/>
      <c r="FW35" s="568"/>
      <c r="FX35" s="568"/>
      <c r="FY35" s="568"/>
      <c r="FZ35" s="568"/>
      <c r="GA35" s="568"/>
      <c r="GB35" s="568"/>
      <c r="GC35" s="568"/>
      <c r="GD35" s="568"/>
      <c r="GE35" s="568"/>
      <c r="GF35" s="568"/>
      <c r="GG35" s="568"/>
      <c r="GH35" s="568"/>
      <c r="GI35" s="568"/>
      <c r="GJ35" s="568"/>
      <c r="GK35" s="568"/>
      <c r="GL35" s="568"/>
      <c r="GM35" s="568"/>
      <c r="GN35" s="568"/>
      <c r="GO35" s="568"/>
      <c r="GP35" s="568"/>
      <c r="GQ35" s="568"/>
      <c r="GR35" s="568"/>
      <c r="GS35" s="568"/>
      <c r="GT35" s="568"/>
      <c r="GU35" s="568"/>
      <c r="GV35" s="568"/>
      <c r="GW35" s="568"/>
      <c r="GX35" s="568"/>
      <c r="GY35" s="568"/>
      <c r="GZ35" s="568"/>
      <c r="HA35" s="568"/>
      <c r="HB35" s="568"/>
      <c r="HC35" s="568"/>
      <c r="HD35" s="568"/>
      <c r="HE35" s="568"/>
      <c r="HF35" s="568"/>
      <c r="HG35" s="568"/>
      <c r="HH35" s="568"/>
      <c r="HI35" s="568"/>
      <c r="HJ35" s="568"/>
      <c r="HK35" s="568"/>
      <c r="HL35" s="568"/>
      <c r="HM35" s="568"/>
      <c r="HN35" s="568"/>
      <c r="HO35" s="568"/>
      <c r="HP35" s="568"/>
      <c r="HQ35" s="568"/>
      <c r="HR35" s="568"/>
      <c r="HS35" s="568"/>
      <c r="HT35" s="568"/>
      <c r="HU35" s="568"/>
      <c r="HV35" s="568"/>
      <c r="HW35" s="568"/>
      <c r="HX35" s="568"/>
      <c r="HY35" s="568"/>
      <c r="HZ35" s="568"/>
      <c r="IA35" s="568"/>
      <c r="IB35" s="568"/>
      <c r="IC35" s="568"/>
      <c r="ID35" s="568"/>
      <c r="IE35" s="568"/>
      <c r="IF35" s="568"/>
      <c r="IG35" s="568"/>
      <c r="IH35" s="568"/>
      <c r="II35" s="568"/>
      <c r="IJ35" s="568"/>
      <c r="IK35" s="568"/>
      <c r="IL35" s="568"/>
      <c r="IM35" s="568"/>
      <c r="IN35" s="568"/>
      <c r="IO35" s="568"/>
      <c r="IP35" s="568"/>
      <c r="IQ35" s="568"/>
      <c r="IR35" s="568"/>
      <c r="IS35" s="568"/>
    </row>
    <row r="36" spans="1:253" s="569" customFormat="1">
      <c r="A36" s="442" t="s">
        <v>37</v>
      </c>
      <c r="B36" s="436">
        <f>'Sources and Uses Budget'!$C35</f>
        <v>887900</v>
      </c>
      <c r="C36" s="436">
        <f>'Sources and Uses Budget'!$C35</f>
        <v>887900</v>
      </c>
      <c r="D36" s="440">
        <f t="shared" si="0"/>
        <v>0</v>
      </c>
      <c r="E36" s="438"/>
      <c r="F36" s="437"/>
      <c r="G36" s="573"/>
      <c r="H36" s="568"/>
      <c r="I36" s="568"/>
      <c r="J36" s="568"/>
      <c r="K36" s="568"/>
      <c r="L36" s="568"/>
      <c r="M36" s="568"/>
      <c r="N36" s="568"/>
      <c r="O36" s="568"/>
      <c r="P36" s="568"/>
      <c r="Q36" s="568"/>
      <c r="R36" s="568"/>
      <c r="S36" s="568"/>
      <c r="T36" s="568"/>
      <c r="U36" s="568"/>
      <c r="V36" s="568"/>
      <c r="W36" s="568"/>
      <c r="X36" s="568"/>
      <c r="Y36" s="568"/>
      <c r="Z36" s="568"/>
      <c r="AA36" s="568"/>
      <c r="AB36" s="568"/>
      <c r="AC36" s="568"/>
      <c r="AD36" s="568"/>
      <c r="AE36" s="568"/>
      <c r="AF36" s="568"/>
      <c r="AG36" s="568"/>
      <c r="AH36" s="568"/>
      <c r="AI36" s="568"/>
      <c r="AJ36" s="568"/>
      <c r="AK36" s="568"/>
      <c r="AL36" s="568"/>
      <c r="AM36" s="568"/>
      <c r="AN36" s="568"/>
      <c r="AO36" s="568"/>
      <c r="AP36" s="568"/>
      <c r="AQ36" s="568"/>
      <c r="AR36" s="568"/>
      <c r="AS36" s="568"/>
      <c r="AT36" s="568"/>
      <c r="AU36" s="568"/>
      <c r="AV36" s="568"/>
      <c r="AW36" s="568"/>
      <c r="AX36" s="568"/>
      <c r="AY36" s="568"/>
      <c r="AZ36" s="568"/>
      <c r="BA36" s="568"/>
      <c r="BB36" s="568"/>
      <c r="BC36" s="568"/>
      <c r="BD36" s="568"/>
      <c r="BE36" s="568"/>
      <c r="BF36" s="568"/>
      <c r="BG36" s="568"/>
      <c r="BH36" s="568"/>
      <c r="BI36" s="568"/>
      <c r="BJ36" s="568"/>
      <c r="BK36" s="568"/>
      <c r="BL36" s="568"/>
      <c r="BM36" s="568"/>
      <c r="BN36" s="568"/>
      <c r="BO36" s="568"/>
      <c r="BP36" s="568"/>
      <c r="BQ36" s="568"/>
      <c r="BR36" s="568"/>
      <c r="BS36" s="568"/>
      <c r="BT36" s="568"/>
      <c r="BU36" s="568"/>
      <c r="BV36" s="568"/>
      <c r="BW36" s="568"/>
      <c r="BX36" s="568"/>
      <c r="BY36" s="568"/>
      <c r="BZ36" s="568"/>
      <c r="CA36" s="568"/>
      <c r="CB36" s="568"/>
      <c r="CC36" s="568"/>
      <c r="CD36" s="568"/>
      <c r="CE36" s="568"/>
      <c r="CF36" s="568"/>
      <c r="CG36" s="568"/>
      <c r="CH36" s="568"/>
      <c r="CI36" s="568"/>
      <c r="CJ36" s="568"/>
      <c r="CK36" s="568"/>
      <c r="CL36" s="568"/>
      <c r="CM36" s="568"/>
      <c r="CN36" s="568"/>
      <c r="CO36" s="568"/>
      <c r="CP36" s="568"/>
      <c r="CQ36" s="568"/>
      <c r="CR36" s="568"/>
      <c r="CS36" s="568"/>
      <c r="CT36" s="568"/>
      <c r="CU36" s="568"/>
      <c r="CV36" s="568"/>
      <c r="CW36" s="568"/>
      <c r="CX36" s="568"/>
      <c r="CY36" s="568"/>
      <c r="CZ36" s="568"/>
      <c r="DA36" s="568"/>
      <c r="DB36" s="568"/>
      <c r="DC36" s="568"/>
      <c r="DD36" s="568"/>
      <c r="DE36" s="568"/>
      <c r="DF36" s="568"/>
      <c r="DG36" s="568"/>
      <c r="DH36" s="568"/>
      <c r="DI36" s="568"/>
      <c r="DJ36" s="568"/>
      <c r="DK36" s="568"/>
      <c r="DL36" s="568"/>
      <c r="DM36" s="568"/>
      <c r="DN36" s="568"/>
      <c r="DO36" s="568"/>
      <c r="DP36" s="568"/>
      <c r="DQ36" s="568"/>
      <c r="DR36" s="568"/>
      <c r="DS36" s="568"/>
      <c r="DT36" s="568"/>
      <c r="DU36" s="568"/>
      <c r="DV36" s="568"/>
      <c r="DW36" s="568"/>
      <c r="DX36" s="568"/>
      <c r="DY36" s="568"/>
      <c r="DZ36" s="568"/>
      <c r="EA36" s="568"/>
      <c r="EB36" s="568"/>
      <c r="EC36" s="568"/>
      <c r="ED36" s="568"/>
      <c r="EE36" s="568"/>
      <c r="EF36" s="568"/>
      <c r="EG36" s="568"/>
      <c r="EH36" s="568"/>
      <c r="EI36" s="568"/>
      <c r="EJ36" s="568"/>
      <c r="EK36" s="568"/>
      <c r="EL36" s="568"/>
      <c r="EM36" s="568"/>
      <c r="EN36" s="568"/>
      <c r="EO36" s="568"/>
      <c r="EP36" s="568"/>
      <c r="EQ36" s="568"/>
      <c r="ER36" s="568"/>
      <c r="ES36" s="568"/>
      <c r="ET36" s="568"/>
      <c r="EU36" s="568"/>
      <c r="EV36" s="568"/>
      <c r="EW36" s="568"/>
      <c r="EX36" s="568"/>
      <c r="EY36" s="568"/>
      <c r="EZ36" s="568"/>
      <c r="FA36" s="568"/>
      <c r="FB36" s="568"/>
      <c r="FC36" s="568"/>
      <c r="FD36" s="568"/>
      <c r="FE36" s="568"/>
      <c r="FF36" s="568"/>
      <c r="FG36" s="568"/>
      <c r="FH36" s="568"/>
      <c r="FI36" s="568"/>
      <c r="FJ36" s="568"/>
      <c r="FK36" s="568"/>
      <c r="FL36" s="568"/>
      <c r="FM36" s="568"/>
      <c r="FN36" s="568"/>
      <c r="FO36" s="568"/>
      <c r="FP36" s="568"/>
      <c r="FQ36" s="568"/>
      <c r="FR36" s="568"/>
      <c r="FS36" s="568"/>
      <c r="FT36" s="568"/>
      <c r="FU36" s="568"/>
      <c r="FV36" s="568"/>
      <c r="FW36" s="568"/>
      <c r="FX36" s="568"/>
      <c r="FY36" s="568"/>
      <c r="FZ36" s="568"/>
      <c r="GA36" s="568"/>
      <c r="GB36" s="568"/>
      <c r="GC36" s="568"/>
      <c r="GD36" s="568"/>
      <c r="GE36" s="568"/>
      <c r="GF36" s="568"/>
      <c r="GG36" s="568"/>
      <c r="GH36" s="568"/>
      <c r="GI36" s="568"/>
      <c r="GJ36" s="568"/>
      <c r="GK36" s="568"/>
      <c r="GL36" s="568"/>
      <c r="GM36" s="568"/>
      <c r="GN36" s="568"/>
      <c r="GO36" s="568"/>
      <c r="GP36" s="568"/>
      <c r="GQ36" s="568"/>
      <c r="GR36" s="568"/>
      <c r="GS36" s="568"/>
      <c r="GT36" s="568"/>
      <c r="GU36" s="568"/>
      <c r="GV36" s="568"/>
      <c r="GW36" s="568"/>
      <c r="GX36" s="568"/>
      <c r="GY36" s="568"/>
      <c r="GZ36" s="568"/>
      <c r="HA36" s="568"/>
      <c r="HB36" s="568"/>
      <c r="HC36" s="568"/>
      <c r="HD36" s="568"/>
      <c r="HE36" s="568"/>
      <c r="HF36" s="568"/>
      <c r="HG36" s="568"/>
      <c r="HH36" s="568"/>
      <c r="HI36" s="568"/>
      <c r="HJ36" s="568"/>
      <c r="HK36" s="568"/>
      <c r="HL36" s="568"/>
      <c r="HM36" s="568"/>
      <c r="HN36" s="568"/>
      <c r="HO36" s="568"/>
      <c r="HP36" s="568"/>
      <c r="HQ36" s="568"/>
      <c r="HR36" s="568"/>
      <c r="HS36" s="568"/>
      <c r="HT36" s="568"/>
      <c r="HU36" s="568"/>
      <c r="HV36" s="568"/>
      <c r="HW36" s="568"/>
      <c r="HX36" s="568"/>
      <c r="HY36" s="568"/>
      <c r="HZ36" s="568"/>
      <c r="IA36" s="568"/>
      <c r="IB36" s="568"/>
      <c r="IC36" s="568"/>
      <c r="ID36" s="568"/>
      <c r="IE36" s="568"/>
      <c r="IF36" s="568"/>
      <c r="IG36" s="568"/>
      <c r="IH36" s="568"/>
      <c r="II36" s="568"/>
      <c r="IJ36" s="568"/>
      <c r="IK36" s="568"/>
      <c r="IL36" s="568"/>
      <c r="IM36" s="568"/>
      <c r="IN36" s="568"/>
      <c r="IO36" s="568"/>
      <c r="IP36" s="568"/>
      <c r="IQ36" s="568"/>
      <c r="IR36" s="568"/>
      <c r="IS36" s="568"/>
    </row>
    <row r="37" spans="1:253" s="569" customFormat="1">
      <c r="A37" s="441" t="s">
        <v>150</v>
      </c>
      <c r="B37" s="440">
        <f>SUM(B29:B36)</f>
        <v>18544164</v>
      </c>
      <c r="C37" s="440">
        <f>SUM(C29:C36)</f>
        <v>18544164</v>
      </c>
      <c r="D37" s="440">
        <f t="shared" si="0"/>
        <v>0</v>
      </c>
      <c r="E37" s="438"/>
      <c r="F37" s="437"/>
      <c r="G37" s="573"/>
      <c r="H37" s="568"/>
      <c r="I37" s="568"/>
      <c r="J37" s="568"/>
      <c r="K37" s="568"/>
      <c r="L37" s="568"/>
      <c r="M37" s="568"/>
      <c r="N37" s="568"/>
      <c r="O37" s="568"/>
      <c r="P37" s="568"/>
      <c r="Q37" s="568"/>
      <c r="R37" s="568"/>
      <c r="S37" s="568"/>
      <c r="T37" s="568"/>
      <c r="U37" s="568"/>
      <c r="V37" s="568"/>
      <c r="W37" s="568"/>
      <c r="X37" s="568"/>
      <c r="Y37" s="568"/>
      <c r="Z37" s="568"/>
      <c r="AA37" s="568"/>
      <c r="AB37" s="568"/>
      <c r="AC37" s="568"/>
      <c r="AD37" s="568"/>
      <c r="AE37" s="568"/>
      <c r="AF37" s="568"/>
      <c r="AG37" s="568"/>
      <c r="AH37" s="568"/>
      <c r="AI37" s="568"/>
      <c r="AJ37" s="568"/>
      <c r="AK37" s="568"/>
      <c r="AL37" s="568"/>
      <c r="AM37" s="568"/>
      <c r="AN37" s="568"/>
      <c r="AO37" s="568"/>
      <c r="AP37" s="568"/>
      <c r="AQ37" s="568"/>
      <c r="AR37" s="568"/>
      <c r="AS37" s="568"/>
      <c r="AT37" s="568"/>
      <c r="AU37" s="568"/>
      <c r="AV37" s="568"/>
      <c r="AW37" s="568"/>
      <c r="AX37" s="568"/>
      <c r="AY37" s="568"/>
      <c r="AZ37" s="568"/>
      <c r="BA37" s="568"/>
      <c r="BB37" s="568"/>
      <c r="BC37" s="568"/>
      <c r="BD37" s="568"/>
      <c r="BE37" s="568"/>
      <c r="BF37" s="568"/>
      <c r="BG37" s="568"/>
      <c r="BH37" s="568"/>
      <c r="BI37" s="568"/>
      <c r="BJ37" s="568"/>
      <c r="BK37" s="568"/>
      <c r="BL37" s="568"/>
      <c r="BM37" s="568"/>
      <c r="BN37" s="568"/>
      <c r="BO37" s="568"/>
      <c r="BP37" s="568"/>
      <c r="BQ37" s="568"/>
      <c r="BR37" s="568"/>
      <c r="BS37" s="568"/>
      <c r="BT37" s="568"/>
      <c r="BU37" s="568"/>
      <c r="BV37" s="568"/>
      <c r="BW37" s="568"/>
      <c r="BX37" s="568"/>
      <c r="BY37" s="568"/>
      <c r="BZ37" s="568"/>
      <c r="CA37" s="568"/>
      <c r="CB37" s="568"/>
      <c r="CC37" s="568"/>
      <c r="CD37" s="568"/>
      <c r="CE37" s="568"/>
      <c r="CF37" s="568"/>
      <c r="CG37" s="568"/>
      <c r="CH37" s="568"/>
      <c r="CI37" s="568"/>
      <c r="CJ37" s="568"/>
      <c r="CK37" s="568"/>
      <c r="CL37" s="568"/>
      <c r="CM37" s="568"/>
      <c r="CN37" s="568"/>
      <c r="CO37" s="568"/>
      <c r="CP37" s="568"/>
      <c r="CQ37" s="568"/>
      <c r="CR37" s="568"/>
      <c r="CS37" s="568"/>
      <c r="CT37" s="568"/>
      <c r="CU37" s="568"/>
      <c r="CV37" s="568"/>
      <c r="CW37" s="568"/>
      <c r="CX37" s="568"/>
      <c r="CY37" s="568"/>
      <c r="CZ37" s="568"/>
      <c r="DA37" s="568"/>
      <c r="DB37" s="568"/>
      <c r="DC37" s="568"/>
      <c r="DD37" s="568"/>
      <c r="DE37" s="568"/>
      <c r="DF37" s="568"/>
      <c r="DG37" s="568"/>
      <c r="DH37" s="568"/>
      <c r="DI37" s="568"/>
      <c r="DJ37" s="568"/>
      <c r="DK37" s="568"/>
      <c r="DL37" s="568"/>
      <c r="DM37" s="568"/>
      <c r="DN37" s="568"/>
      <c r="DO37" s="568"/>
      <c r="DP37" s="568"/>
      <c r="DQ37" s="568"/>
      <c r="DR37" s="568"/>
      <c r="DS37" s="568"/>
      <c r="DT37" s="568"/>
      <c r="DU37" s="568"/>
      <c r="DV37" s="568"/>
      <c r="DW37" s="568"/>
      <c r="DX37" s="568"/>
      <c r="DY37" s="568"/>
      <c r="DZ37" s="568"/>
      <c r="EA37" s="568"/>
      <c r="EB37" s="568"/>
      <c r="EC37" s="568"/>
      <c r="ED37" s="568"/>
      <c r="EE37" s="568"/>
      <c r="EF37" s="568"/>
      <c r="EG37" s="568"/>
      <c r="EH37" s="568"/>
      <c r="EI37" s="568"/>
      <c r="EJ37" s="568"/>
      <c r="EK37" s="568"/>
      <c r="EL37" s="568"/>
      <c r="EM37" s="568"/>
      <c r="EN37" s="568"/>
      <c r="EO37" s="568"/>
      <c r="EP37" s="568"/>
      <c r="EQ37" s="568"/>
      <c r="ER37" s="568"/>
      <c r="ES37" s="568"/>
      <c r="ET37" s="568"/>
      <c r="EU37" s="568"/>
      <c r="EV37" s="568"/>
      <c r="EW37" s="568"/>
      <c r="EX37" s="568"/>
      <c r="EY37" s="568"/>
      <c r="EZ37" s="568"/>
      <c r="FA37" s="568"/>
      <c r="FB37" s="568"/>
      <c r="FC37" s="568"/>
      <c r="FD37" s="568"/>
      <c r="FE37" s="568"/>
      <c r="FF37" s="568"/>
      <c r="FG37" s="568"/>
      <c r="FH37" s="568"/>
      <c r="FI37" s="568"/>
      <c r="FJ37" s="568"/>
      <c r="FK37" s="568"/>
      <c r="FL37" s="568"/>
      <c r="FM37" s="568"/>
      <c r="FN37" s="568"/>
      <c r="FO37" s="568"/>
      <c r="FP37" s="568"/>
      <c r="FQ37" s="568"/>
      <c r="FR37" s="568"/>
      <c r="FS37" s="568"/>
      <c r="FT37" s="568"/>
      <c r="FU37" s="568"/>
      <c r="FV37" s="568"/>
      <c r="FW37" s="568"/>
      <c r="FX37" s="568"/>
      <c r="FY37" s="568"/>
      <c r="FZ37" s="568"/>
      <c r="GA37" s="568"/>
      <c r="GB37" s="568"/>
      <c r="GC37" s="568"/>
      <c r="GD37" s="568"/>
      <c r="GE37" s="568"/>
      <c r="GF37" s="568"/>
      <c r="GG37" s="568"/>
      <c r="GH37" s="568"/>
      <c r="GI37" s="568"/>
      <c r="GJ37" s="568"/>
      <c r="GK37" s="568"/>
      <c r="GL37" s="568"/>
      <c r="GM37" s="568"/>
      <c r="GN37" s="568"/>
      <c r="GO37" s="568"/>
      <c r="GP37" s="568"/>
      <c r="GQ37" s="568"/>
      <c r="GR37" s="568"/>
      <c r="GS37" s="568"/>
      <c r="GT37" s="568"/>
      <c r="GU37" s="568"/>
      <c r="GV37" s="568"/>
      <c r="GW37" s="568"/>
      <c r="GX37" s="568"/>
      <c r="GY37" s="568"/>
      <c r="GZ37" s="568"/>
      <c r="HA37" s="568"/>
      <c r="HB37" s="568"/>
      <c r="HC37" s="568"/>
      <c r="HD37" s="568"/>
      <c r="HE37" s="568"/>
      <c r="HF37" s="568"/>
      <c r="HG37" s="568"/>
      <c r="HH37" s="568"/>
      <c r="HI37" s="568"/>
      <c r="HJ37" s="568"/>
      <c r="HK37" s="568"/>
      <c r="HL37" s="568"/>
      <c r="HM37" s="568"/>
      <c r="HN37" s="568"/>
      <c r="HO37" s="568"/>
      <c r="HP37" s="568"/>
      <c r="HQ37" s="568"/>
      <c r="HR37" s="568"/>
      <c r="HS37" s="568"/>
      <c r="HT37" s="568"/>
      <c r="HU37" s="568"/>
      <c r="HV37" s="568"/>
      <c r="HW37" s="568"/>
      <c r="HX37" s="568"/>
      <c r="HY37" s="568"/>
      <c r="HZ37" s="568"/>
      <c r="IA37" s="568"/>
      <c r="IB37" s="568"/>
      <c r="IC37" s="568"/>
      <c r="ID37" s="568"/>
      <c r="IE37" s="568"/>
      <c r="IF37" s="568"/>
      <c r="IG37" s="568"/>
      <c r="IH37" s="568"/>
      <c r="II37" s="568"/>
      <c r="IJ37" s="568"/>
      <c r="IK37" s="568"/>
      <c r="IL37" s="568"/>
      <c r="IM37" s="568"/>
      <c r="IN37" s="568"/>
      <c r="IO37" s="568"/>
      <c r="IP37" s="568"/>
      <c r="IQ37" s="568"/>
      <c r="IR37" s="568"/>
      <c r="IS37" s="568"/>
    </row>
    <row r="38" spans="1:253" s="569" customFormat="1">
      <c r="A38" s="434" t="s">
        <v>151</v>
      </c>
      <c r="B38" s="434"/>
      <c r="C38" s="434"/>
      <c r="D38" s="434"/>
      <c r="E38" s="454"/>
      <c r="F38" s="434"/>
      <c r="G38" s="573"/>
      <c r="H38" s="568"/>
      <c r="I38" s="568"/>
      <c r="J38" s="568"/>
      <c r="K38" s="568"/>
      <c r="L38" s="568"/>
      <c r="M38" s="568"/>
      <c r="N38" s="568"/>
      <c r="O38" s="568"/>
      <c r="P38" s="568"/>
      <c r="Q38" s="568"/>
      <c r="R38" s="568"/>
      <c r="S38" s="568"/>
      <c r="T38" s="568"/>
      <c r="U38" s="568"/>
      <c r="V38" s="568"/>
      <c r="W38" s="568"/>
      <c r="X38" s="568"/>
      <c r="Y38" s="568"/>
      <c r="Z38" s="568"/>
      <c r="AA38" s="568"/>
      <c r="AB38" s="568"/>
      <c r="AC38" s="568"/>
      <c r="AD38" s="568"/>
      <c r="AE38" s="568"/>
      <c r="AF38" s="568"/>
      <c r="AG38" s="568"/>
      <c r="AH38" s="568"/>
      <c r="AI38" s="568"/>
      <c r="AJ38" s="568"/>
      <c r="AK38" s="568"/>
      <c r="AL38" s="568"/>
      <c r="AM38" s="568"/>
      <c r="AN38" s="568"/>
      <c r="AO38" s="568"/>
      <c r="AP38" s="568"/>
      <c r="AQ38" s="568"/>
      <c r="AR38" s="568"/>
      <c r="AS38" s="568"/>
      <c r="AT38" s="568"/>
      <c r="AU38" s="568"/>
      <c r="AV38" s="568"/>
      <c r="AW38" s="568"/>
      <c r="AX38" s="568"/>
      <c r="AY38" s="568"/>
      <c r="AZ38" s="568"/>
      <c r="BA38" s="568"/>
      <c r="BB38" s="568"/>
      <c r="BC38" s="568"/>
      <c r="BD38" s="568"/>
      <c r="BE38" s="568"/>
      <c r="BF38" s="568"/>
      <c r="BG38" s="568"/>
      <c r="BH38" s="568"/>
      <c r="BI38" s="568"/>
      <c r="BJ38" s="568"/>
      <c r="BK38" s="568"/>
      <c r="BL38" s="568"/>
      <c r="BM38" s="568"/>
      <c r="BN38" s="568"/>
      <c r="BO38" s="568"/>
      <c r="BP38" s="568"/>
      <c r="BQ38" s="568"/>
      <c r="BR38" s="568"/>
      <c r="BS38" s="568"/>
      <c r="BT38" s="568"/>
      <c r="BU38" s="568"/>
      <c r="BV38" s="568"/>
      <c r="BW38" s="568"/>
      <c r="BX38" s="568"/>
      <c r="BY38" s="568"/>
      <c r="BZ38" s="568"/>
      <c r="CA38" s="568"/>
      <c r="CB38" s="568"/>
      <c r="CC38" s="568"/>
      <c r="CD38" s="568"/>
      <c r="CE38" s="568"/>
      <c r="CF38" s="568"/>
      <c r="CG38" s="568"/>
      <c r="CH38" s="568"/>
      <c r="CI38" s="568"/>
      <c r="CJ38" s="568"/>
      <c r="CK38" s="568"/>
      <c r="CL38" s="568"/>
      <c r="CM38" s="568"/>
      <c r="CN38" s="568"/>
      <c r="CO38" s="568"/>
      <c r="CP38" s="568"/>
      <c r="CQ38" s="568"/>
      <c r="CR38" s="568"/>
      <c r="CS38" s="568"/>
      <c r="CT38" s="568"/>
      <c r="CU38" s="568"/>
      <c r="CV38" s="568"/>
      <c r="CW38" s="568"/>
      <c r="CX38" s="568"/>
      <c r="CY38" s="568"/>
      <c r="CZ38" s="568"/>
      <c r="DA38" s="568"/>
      <c r="DB38" s="568"/>
      <c r="DC38" s="568"/>
      <c r="DD38" s="568"/>
      <c r="DE38" s="568"/>
      <c r="DF38" s="568"/>
      <c r="DG38" s="568"/>
      <c r="DH38" s="568"/>
      <c r="DI38" s="568"/>
      <c r="DJ38" s="568"/>
      <c r="DK38" s="568"/>
      <c r="DL38" s="568"/>
      <c r="DM38" s="568"/>
      <c r="DN38" s="568"/>
      <c r="DO38" s="568"/>
      <c r="DP38" s="568"/>
      <c r="DQ38" s="568"/>
      <c r="DR38" s="568"/>
      <c r="DS38" s="568"/>
      <c r="DT38" s="568"/>
      <c r="DU38" s="568"/>
      <c r="DV38" s="568"/>
      <c r="DW38" s="568"/>
      <c r="DX38" s="568"/>
      <c r="DY38" s="568"/>
      <c r="DZ38" s="568"/>
      <c r="EA38" s="568"/>
      <c r="EB38" s="568"/>
      <c r="EC38" s="568"/>
      <c r="ED38" s="568"/>
      <c r="EE38" s="568"/>
      <c r="EF38" s="568"/>
      <c r="EG38" s="568"/>
      <c r="EH38" s="568"/>
      <c r="EI38" s="568"/>
      <c r="EJ38" s="568"/>
      <c r="EK38" s="568"/>
      <c r="EL38" s="568"/>
      <c r="EM38" s="568"/>
      <c r="EN38" s="568"/>
      <c r="EO38" s="568"/>
      <c r="EP38" s="568"/>
      <c r="EQ38" s="568"/>
      <c r="ER38" s="568"/>
      <c r="ES38" s="568"/>
      <c r="ET38" s="568"/>
      <c r="EU38" s="568"/>
      <c r="EV38" s="568"/>
      <c r="EW38" s="568"/>
      <c r="EX38" s="568"/>
      <c r="EY38" s="568"/>
      <c r="EZ38" s="568"/>
      <c r="FA38" s="568"/>
      <c r="FB38" s="568"/>
      <c r="FC38" s="568"/>
      <c r="FD38" s="568"/>
      <c r="FE38" s="568"/>
      <c r="FF38" s="568"/>
      <c r="FG38" s="568"/>
      <c r="FH38" s="568"/>
      <c r="FI38" s="568"/>
      <c r="FJ38" s="568"/>
      <c r="FK38" s="568"/>
      <c r="FL38" s="568"/>
      <c r="FM38" s="568"/>
      <c r="FN38" s="568"/>
      <c r="FO38" s="568"/>
      <c r="FP38" s="568"/>
      <c r="FQ38" s="568"/>
      <c r="FR38" s="568"/>
      <c r="FS38" s="568"/>
      <c r="FT38" s="568"/>
      <c r="FU38" s="568"/>
      <c r="FV38" s="568"/>
      <c r="FW38" s="568"/>
      <c r="FX38" s="568"/>
      <c r="FY38" s="568"/>
      <c r="FZ38" s="568"/>
      <c r="GA38" s="568"/>
      <c r="GB38" s="568"/>
      <c r="GC38" s="568"/>
      <c r="GD38" s="568"/>
      <c r="GE38" s="568"/>
      <c r="GF38" s="568"/>
      <c r="GG38" s="568"/>
      <c r="GH38" s="568"/>
      <c r="GI38" s="568"/>
      <c r="GJ38" s="568"/>
      <c r="GK38" s="568"/>
      <c r="GL38" s="568"/>
      <c r="GM38" s="568"/>
      <c r="GN38" s="568"/>
      <c r="GO38" s="568"/>
      <c r="GP38" s="568"/>
      <c r="GQ38" s="568"/>
      <c r="GR38" s="568"/>
      <c r="GS38" s="568"/>
      <c r="GT38" s="568"/>
      <c r="GU38" s="568"/>
      <c r="GV38" s="568"/>
      <c r="GW38" s="568"/>
      <c r="GX38" s="568"/>
      <c r="GY38" s="568"/>
      <c r="GZ38" s="568"/>
      <c r="HA38" s="568"/>
      <c r="HB38" s="568"/>
      <c r="HC38" s="568"/>
      <c r="HD38" s="568"/>
      <c r="HE38" s="568"/>
      <c r="HF38" s="568"/>
      <c r="HG38" s="568"/>
      <c r="HH38" s="568"/>
      <c r="HI38" s="568"/>
      <c r="HJ38" s="568"/>
      <c r="HK38" s="568"/>
      <c r="HL38" s="568"/>
      <c r="HM38" s="568"/>
      <c r="HN38" s="568"/>
      <c r="HO38" s="568"/>
      <c r="HP38" s="568"/>
      <c r="HQ38" s="568"/>
      <c r="HR38" s="568"/>
      <c r="HS38" s="568"/>
      <c r="HT38" s="568"/>
      <c r="HU38" s="568"/>
      <c r="HV38" s="568"/>
      <c r="HW38" s="568"/>
      <c r="HX38" s="568"/>
      <c r="HY38" s="568"/>
      <c r="HZ38" s="568"/>
      <c r="IA38" s="568"/>
      <c r="IB38" s="568"/>
      <c r="IC38" s="568"/>
      <c r="ID38" s="568"/>
      <c r="IE38" s="568"/>
      <c r="IF38" s="568"/>
      <c r="IG38" s="568"/>
      <c r="IH38" s="568"/>
      <c r="II38" s="568"/>
      <c r="IJ38" s="568"/>
      <c r="IK38" s="568"/>
      <c r="IL38" s="568"/>
      <c r="IM38" s="568"/>
      <c r="IN38" s="568"/>
      <c r="IO38" s="568"/>
      <c r="IP38" s="568"/>
      <c r="IQ38" s="568"/>
      <c r="IR38" s="568"/>
      <c r="IS38" s="568"/>
    </row>
    <row r="39" spans="1:253" s="569" customFormat="1">
      <c r="A39" s="439" t="s">
        <v>152</v>
      </c>
      <c r="B39" s="436">
        <f>'Sources and Uses Budget'!$C38</f>
        <v>636331</v>
      </c>
      <c r="C39" s="436">
        <f>'Sources and Uses Budget'!$C38</f>
        <v>636331</v>
      </c>
      <c r="D39" s="440">
        <f t="shared" si="0"/>
        <v>0</v>
      </c>
      <c r="E39" s="438"/>
      <c r="F39" s="437"/>
      <c r="G39" s="573"/>
      <c r="H39" s="568"/>
      <c r="I39" s="568"/>
      <c r="J39" s="568"/>
      <c r="K39" s="568"/>
      <c r="L39" s="568"/>
      <c r="M39" s="568"/>
      <c r="N39" s="568"/>
      <c r="O39" s="568"/>
      <c r="P39" s="568"/>
      <c r="Q39" s="568"/>
      <c r="R39" s="568"/>
      <c r="S39" s="568"/>
      <c r="T39" s="568"/>
      <c r="U39" s="568"/>
      <c r="V39" s="568"/>
      <c r="W39" s="568"/>
      <c r="X39" s="568"/>
      <c r="Y39" s="568"/>
      <c r="Z39" s="568"/>
      <c r="AA39" s="568"/>
      <c r="AB39" s="568"/>
      <c r="AC39" s="568"/>
      <c r="AD39" s="568"/>
      <c r="AE39" s="568"/>
      <c r="AF39" s="568"/>
      <c r="AG39" s="568"/>
      <c r="AH39" s="568"/>
      <c r="AI39" s="568"/>
      <c r="AJ39" s="568"/>
      <c r="AK39" s="568"/>
      <c r="AL39" s="568"/>
      <c r="AM39" s="568"/>
      <c r="AN39" s="568"/>
      <c r="AO39" s="568"/>
      <c r="AP39" s="568"/>
      <c r="AQ39" s="568"/>
      <c r="AR39" s="568"/>
      <c r="AS39" s="568"/>
      <c r="AT39" s="568"/>
      <c r="AU39" s="568"/>
      <c r="AV39" s="568"/>
      <c r="AW39" s="568"/>
      <c r="AX39" s="568"/>
      <c r="AY39" s="568"/>
      <c r="AZ39" s="568"/>
      <c r="BA39" s="568"/>
      <c r="BB39" s="568"/>
      <c r="BC39" s="568"/>
      <c r="BD39" s="568"/>
      <c r="BE39" s="568"/>
      <c r="BF39" s="568"/>
      <c r="BG39" s="568"/>
      <c r="BH39" s="568"/>
      <c r="BI39" s="568"/>
      <c r="BJ39" s="568"/>
      <c r="BK39" s="568"/>
      <c r="BL39" s="568"/>
      <c r="BM39" s="568"/>
      <c r="BN39" s="568"/>
      <c r="BO39" s="568"/>
      <c r="BP39" s="568"/>
      <c r="BQ39" s="568"/>
      <c r="BR39" s="568"/>
      <c r="BS39" s="568"/>
      <c r="BT39" s="568"/>
      <c r="BU39" s="568"/>
      <c r="BV39" s="568"/>
      <c r="BW39" s="568"/>
      <c r="BX39" s="568"/>
      <c r="BY39" s="568"/>
      <c r="BZ39" s="568"/>
      <c r="CA39" s="568"/>
      <c r="CB39" s="568"/>
      <c r="CC39" s="568"/>
      <c r="CD39" s="568"/>
      <c r="CE39" s="568"/>
      <c r="CF39" s="568"/>
      <c r="CG39" s="568"/>
      <c r="CH39" s="568"/>
      <c r="CI39" s="568"/>
      <c r="CJ39" s="568"/>
      <c r="CK39" s="568"/>
      <c r="CL39" s="568"/>
      <c r="CM39" s="568"/>
      <c r="CN39" s="568"/>
      <c r="CO39" s="568"/>
      <c r="CP39" s="568"/>
      <c r="CQ39" s="568"/>
      <c r="CR39" s="568"/>
      <c r="CS39" s="568"/>
      <c r="CT39" s="568"/>
      <c r="CU39" s="568"/>
      <c r="CV39" s="568"/>
      <c r="CW39" s="568"/>
      <c r="CX39" s="568"/>
      <c r="CY39" s="568"/>
      <c r="CZ39" s="568"/>
      <c r="DA39" s="568"/>
      <c r="DB39" s="568"/>
      <c r="DC39" s="568"/>
      <c r="DD39" s="568"/>
      <c r="DE39" s="568"/>
      <c r="DF39" s="568"/>
      <c r="DG39" s="568"/>
      <c r="DH39" s="568"/>
      <c r="DI39" s="568"/>
      <c r="DJ39" s="568"/>
      <c r="DK39" s="568"/>
      <c r="DL39" s="568"/>
      <c r="DM39" s="568"/>
      <c r="DN39" s="568"/>
      <c r="DO39" s="568"/>
      <c r="DP39" s="568"/>
      <c r="DQ39" s="568"/>
      <c r="DR39" s="568"/>
      <c r="DS39" s="568"/>
      <c r="DT39" s="568"/>
      <c r="DU39" s="568"/>
      <c r="DV39" s="568"/>
      <c r="DW39" s="568"/>
      <c r="DX39" s="568"/>
      <c r="DY39" s="568"/>
      <c r="DZ39" s="568"/>
      <c r="EA39" s="568"/>
      <c r="EB39" s="568"/>
      <c r="EC39" s="568"/>
      <c r="ED39" s="568"/>
      <c r="EE39" s="568"/>
      <c r="EF39" s="568"/>
      <c r="EG39" s="568"/>
      <c r="EH39" s="568"/>
      <c r="EI39" s="568"/>
      <c r="EJ39" s="568"/>
      <c r="EK39" s="568"/>
      <c r="EL39" s="568"/>
      <c r="EM39" s="568"/>
      <c r="EN39" s="568"/>
      <c r="EO39" s="568"/>
      <c r="EP39" s="568"/>
      <c r="EQ39" s="568"/>
      <c r="ER39" s="568"/>
      <c r="ES39" s="568"/>
      <c r="ET39" s="568"/>
      <c r="EU39" s="568"/>
      <c r="EV39" s="568"/>
      <c r="EW39" s="568"/>
      <c r="EX39" s="568"/>
      <c r="EY39" s="568"/>
      <c r="EZ39" s="568"/>
      <c r="FA39" s="568"/>
      <c r="FB39" s="568"/>
      <c r="FC39" s="568"/>
      <c r="FD39" s="568"/>
      <c r="FE39" s="568"/>
      <c r="FF39" s="568"/>
      <c r="FG39" s="568"/>
      <c r="FH39" s="568"/>
      <c r="FI39" s="568"/>
      <c r="FJ39" s="568"/>
      <c r="FK39" s="568"/>
      <c r="FL39" s="568"/>
      <c r="FM39" s="568"/>
      <c r="FN39" s="568"/>
      <c r="FO39" s="568"/>
      <c r="FP39" s="568"/>
      <c r="FQ39" s="568"/>
      <c r="FR39" s="568"/>
      <c r="FS39" s="568"/>
      <c r="FT39" s="568"/>
      <c r="FU39" s="568"/>
      <c r="FV39" s="568"/>
      <c r="FW39" s="568"/>
      <c r="FX39" s="568"/>
      <c r="FY39" s="568"/>
      <c r="FZ39" s="568"/>
      <c r="GA39" s="568"/>
      <c r="GB39" s="568"/>
      <c r="GC39" s="568"/>
      <c r="GD39" s="568"/>
      <c r="GE39" s="568"/>
      <c r="GF39" s="568"/>
      <c r="GG39" s="568"/>
      <c r="GH39" s="568"/>
      <c r="GI39" s="568"/>
      <c r="GJ39" s="568"/>
      <c r="GK39" s="568"/>
      <c r="GL39" s="568"/>
      <c r="GM39" s="568"/>
      <c r="GN39" s="568"/>
      <c r="GO39" s="568"/>
      <c r="GP39" s="568"/>
      <c r="GQ39" s="568"/>
      <c r="GR39" s="568"/>
      <c r="GS39" s="568"/>
      <c r="GT39" s="568"/>
      <c r="GU39" s="568"/>
      <c r="GV39" s="568"/>
      <c r="GW39" s="568"/>
      <c r="GX39" s="568"/>
      <c r="GY39" s="568"/>
      <c r="GZ39" s="568"/>
      <c r="HA39" s="568"/>
      <c r="HB39" s="568"/>
      <c r="HC39" s="568"/>
      <c r="HD39" s="568"/>
      <c r="HE39" s="568"/>
      <c r="HF39" s="568"/>
      <c r="HG39" s="568"/>
      <c r="HH39" s="568"/>
      <c r="HI39" s="568"/>
      <c r="HJ39" s="568"/>
      <c r="HK39" s="568"/>
      <c r="HL39" s="568"/>
      <c r="HM39" s="568"/>
      <c r="HN39" s="568"/>
      <c r="HO39" s="568"/>
      <c r="HP39" s="568"/>
      <c r="HQ39" s="568"/>
      <c r="HR39" s="568"/>
      <c r="HS39" s="568"/>
      <c r="HT39" s="568"/>
      <c r="HU39" s="568"/>
      <c r="HV39" s="568"/>
      <c r="HW39" s="568"/>
      <c r="HX39" s="568"/>
      <c r="HY39" s="568"/>
      <c r="HZ39" s="568"/>
      <c r="IA39" s="568"/>
      <c r="IB39" s="568"/>
      <c r="IC39" s="568"/>
      <c r="ID39" s="568"/>
      <c r="IE39" s="568"/>
      <c r="IF39" s="568"/>
      <c r="IG39" s="568"/>
      <c r="IH39" s="568"/>
      <c r="II39" s="568"/>
      <c r="IJ39" s="568"/>
      <c r="IK39" s="568"/>
      <c r="IL39" s="568"/>
      <c r="IM39" s="568"/>
      <c r="IN39" s="568"/>
      <c r="IO39" s="568"/>
      <c r="IP39" s="568"/>
      <c r="IQ39" s="568"/>
      <c r="IR39" s="568"/>
      <c r="IS39" s="568"/>
    </row>
    <row r="40" spans="1:253" s="569" customFormat="1">
      <c r="A40" s="439" t="s">
        <v>153</v>
      </c>
      <c r="B40" s="436">
        <f>'Sources and Uses Budget'!$C39</f>
        <v>85000</v>
      </c>
      <c r="C40" s="436">
        <f>'Sources and Uses Budget'!$C39</f>
        <v>85000</v>
      </c>
      <c r="D40" s="440">
        <f t="shared" si="0"/>
        <v>0</v>
      </c>
      <c r="E40" s="438"/>
      <c r="F40" s="437"/>
      <c r="G40" s="573"/>
      <c r="H40" s="568"/>
      <c r="I40" s="568"/>
      <c r="J40" s="568"/>
      <c r="K40" s="568"/>
      <c r="L40" s="568"/>
      <c r="M40" s="568"/>
      <c r="N40" s="568"/>
      <c r="O40" s="568"/>
      <c r="P40" s="568"/>
      <c r="Q40" s="568"/>
      <c r="R40" s="568"/>
      <c r="S40" s="568"/>
      <c r="T40" s="568"/>
      <c r="U40" s="568"/>
      <c r="V40" s="568"/>
      <c r="W40" s="568"/>
      <c r="X40" s="568"/>
      <c r="Y40" s="568"/>
      <c r="Z40" s="568"/>
      <c r="AA40" s="568"/>
      <c r="AB40" s="568"/>
      <c r="AC40" s="568"/>
      <c r="AD40" s="568"/>
      <c r="AE40" s="568"/>
      <c r="AF40" s="568"/>
      <c r="AG40" s="568"/>
      <c r="AH40" s="568"/>
      <c r="AI40" s="568"/>
      <c r="AJ40" s="568"/>
      <c r="AK40" s="568"/>
      <c r="AL40" s="568"/>
      <c r="AM40" s="568"/>
      <c r="AN40" s="568"/>
      <c r="AO40" s="568"/>
      <c r="AP40" s="568"/>
      <c r="AQ40" s="568"/>
      <c r="AR40" s="568"/>
      <c r="AS40" s="568"/>
      <c r="AT40" s="568"/>
      <c r="AU40" s="568"/>
      <c r="AV40" s="568"/>
      <c r="AW40" s="568"/>
      <c r="AX40" s="568"/>
      <c r="AY40" s="568"/>
      <c r="AZ40" s="568"/>
      <c r="BA40" s="568"/>
      <c r="BB40" s="568"/>
      <c r="BC40" s="568"/>
      <c r="BD40" s="568"/>
      <c r="BE40" s="568"/>
      <c r="BF40" s="568"/>
      <c r="BG40" s="568"/>
      <c r="BH40" s="568"/>
      <c r="BI40" s="568"/>
      <c r="BJ40" s="568"/>
      <c r="BK40" s="568"/>
      <c r="BL40" s="568"/>
      <c r="BM40" s="568"/>
      <c r="BN40" s="568"/>
      <c r="BO40" s="568"/>
      <c r="BP40" s="568"/>
      <c r="BQ40" s="568"/>
      <c r="BR40" s="568"/>
      <c r="BS40" s="568"/>
      <c r="BT40" s="568"/>
      <c r="BU40" s="568"/>
      <c r="BV40" s="568"/>
      <c r="BW40" s="568"/>
      <c r="BX40" s="568"/>
      <c r="BY40" s="568"/>
      <c r="BZ40" s="568"/>
      <c r="CA40" s="568"/>
      <c r="CB40" s="568"/>
      <c r="CC40" s="568"/>
      <c r="CD40" s="568"/>
      <c r="CE40" s="568"/>
      <c r="CF40" s="568"/>
      <c r="CG40" s="568"/>
      <c r="CH40" s="568"/>
      <c r="CI40" s="568"/>
      <c r="CJ40" s="568"/>
      <c r="CK40" s="568"/>
      <c r="CL40" s="568"/>
      <c r="CM40" s="568"/>
      <c r="CN40" s="568"/>
      <c r="CO40" s="568"/>
      <c r="CP40" s="568"/>
      <c r="CQ40" s="568"/>
      <c r="CR40" s="568"/>
      <c r="CS40" s="568"/>
      <c r="CT40" s="568"/>
      <c r="CU40" s="568"/>
      <c r="CV40" s="568"/>
      <c r="CW40" s="568"/>
      <c r="CX40" s="568"/>
      <c r="CY40" s="568"/>
      <c r="CZ40" s="568"/>
      <c r="DA40" s="568"/>
      <c r="DB40" s="568"/>
      <c r="DC40" s="568"/>
      <c r="DD40" s="568"/>
      <c r="DE40" s="568"/>
      <c r="DF40" s="568"/>
      <c r="DG40" s="568"/>
      <c r="DH40" s="568"/>
      <c r="DI40" s="568"/>
      <c r="DJ40" s="568"/>
      <c r="DK40" s="568"/>
      <c r="DL40" s="568"/>
      <c r="DM40" s="568"/>
      <c r="DN40" s="568"/>
      <c r="DO40" s="568"/>
      <c r="DP40" s="568"/>
      <c r="DQ40" s="568"/>
      <c r="DR40" s="568"/>
      <c r="DS40" s="568"/>
      <c r="DT40" s="568"/>
      <c r="DU40" s="568"/>
      <c r="DV40" s="568"/>
      <c r="DW40" s="568"/>
      <c r="DX40" s="568"/>
      <c r="DY40" s="568"/>
      <c r="DZ40" s="568"/>
      <c r="EA40" s="568"/>
      <c r="EB40" s="568"/>
      <c r="EC40" s="568"/>
      <c r="ED40" s="568"/>
      <c r="EE40" s="568"/>
      <c r="EF40" s="568"/>
      <c r="EG40" s="568"/>
      <c r="EH40" s="568"/>
      <c r="EI40" s="568"/>
      <c r="EJ40" s="568"/>
      <c r="EK40" s="568"/>
      <c r="EL40" s="568"/>
      <c r="EM40" s="568"/>
      <c r="EN40" s="568"/>
      <c r="EO40" s="568"/>
      <c r="EP40" s="568"/>
      <c r="EQ40" s="568"/>
      <c r="ER40" s="568"/>
      <c r="ES40" s="568"/>
      <c r="ET40" s="568"/>
      <c r="EU40" s="568"/>
      <c r="EV40" s="568"/>
      <c r="EW40" s="568"/>
      <c r="EX40" s="568"/>
      <c r="EY40" s="568"/>
      <c r="EZ40" s="568"/>
      <c r="FA40" s="568"/>
      <c r="FB40" s="568"/>
      <c r="FC40" s="568"/>
      <c r="FD40" s="568"/>
      <c r="FE40" s="568"/>
      <c r="FF40" s="568"/>
      <c r="FG40" s="568"/>
      <c r="FH40" s="568"/>
      <c r="FI40" s="568"/>
      <c r="FJ40" s="568"/>
      <c r="FK40" s="568"/>
      <c r="FL40" s="568"/>
      <c r="FM40" s="568"/>
      <c r="FN40" s="568"/>
      <c r="FO40" s="568"/>
      <c r="FP40" s="568"/>
      <c r="FQ40" s="568"/>
      <c r="FR40" s="568"/>
      <c r="FS40" s="568"/>
      <c r="FT40" s="568"/>
      <c r="FU40" s="568"/>
      <c r="FV40" s="568"/>
      <c r="FW40" s="568"/>
      <c r="FX40" s="568"/>
      <c r="FY40" s="568"/>
      <c r="FZ40" s="568"/>
      <c r="GA40" s="568"/>
      <c r="GB40" s="568"/>
      <c r="GC40" s="568"/>
      <c r="GD40" s="568"/>
      <c r="GE40" s="568"/>
      <c r="GF40" s="568"/>
      <c r="GG40" s="568"/>
      <c r="GH40" s="568"/>
      <c r="GI40" s="568"/>
      <c r="GJ40" s="568"/>
      <c r="GK40" s="568"/>
      <c r="GL40" s="568"/>
      <c r="GM40" s="568"/>
      <c r="GN40" s="568"/>
      <c r="GO40" s="568"/>
      <c r="GP40" s="568"/>
      <c r="GQ40" s="568"/>
      <c r="GR40" s="568"/>
      <c r="GS40" s="568"/>
      <c r="GT40" s="568"/>
      <c r="GU40" s="568"/>
      <c r="GV40" s="568"/>
      <c r="GW40" s="568"/>
      <c r="GX40" s="568"/>
      <c r="GY40" s="568"/>
      <c r="GZ40" s="568"/>
      <c r="HA40" s="568"/>
      <c r="HB40" s="568"/>
      <c r="HC40" s="568"/>
      <c r="HD40" s="568"/>
      <c r="HE40" s="568"/>
      <c r="HF40" s="568"/>
      <c r="HG40" s="568"/>
      <c r="HH40" s="568"/>
      <c r="HI40" s="568"/>
      <c r="HJ40" s="568"/>
      <c r="HK40" s="568"/>
      <c r="HL40" s="568"/>
      <c r="HM40" s="568"/>
      <c r="HN40" s="568"/>
      <c r="HO40" s="568"/>
      <c r="HP40" s="568"/>
      <c r="HQ40" s="568"/>
      <c r="HR40" s="568"/>
      <c r="HS40" s="568"/>
      <c r="HT40" s="568"/>
      <c r="HU40" s="568"/>
      <c r="HV40" s="568"/>
      <c r="HW40" s="568"/>
      <c r="HX40" s="568"/>
      <c r="HY40" s="568"/>
      <c r="HZ40" s="568"/>
      <c r="IA40" s="568"/>
      <c r="IB40" s="568"/>
      <c r="IC40" s="568"/>
      <c r="ID40" s="568"/>
      <c r="IE40" s="568"/>
      <c r="IF40" s="568"/>
      <c r="IG40" s="568"/>
      <c r="IH40" s="568"/>
      <c r="II40" s="568"/>
      <c r="IJ40" s="568"/>
      <c r="IK40" s="568"/>
      <c r="IL40" s="568"/>
      <c r="IM40" s="568"/>
      <c r="IN40" s="568"/>
      <c r="IO40" s="568"/>
      <c r="IP40" s="568"/>
      <c r="IQ40" s="568"/>
      <c r="IR40" s="568"/>
      <c r="IS40" s="568"/>
    </row>
    <row r="41" spans="1:253" s="569" customFormat="1">
      <c r="A41" s="441" t="s">
        <v>154</v>
      </c>
      <c r="B41" s="440">
        <f>SUM(B39:B40)</f>
        <v>721331</v>
      </c>
      <c r="C41" s="440">
        <f>SUM(C39:C40)</f>
        <v>721331</v>
      </c>
      <c r="D41" s="440">
        <f t="shared" si="0"/>
        <v>0</v>
      </c>
      <c r="E41" s="438"/>
      <c r="F41" s="437"/>
      <c r="G41" s="573"/>
      <c r="H41" s="568"/>
      <c r="I41" s="568"/>
      <c r="J41" s="568"/>
      <c r="K41" s="568"/>
      <c r="L41" s="568"/>
      <c r="M41" s="568"/>
      <c r="N41" s="568"/>
      <c r="O41" s="568"/>
      <c r="P41" s="568"/>
      <c r="Q41" s="568"/>
      <c r="R41" s="568"/>
      <c r="S41" s="568"/>
      <c r="T41" s="568"/>
      <c r="U41" s="568"/>
      <c r="V41" s="568"/>
      <c r="W41" s="568"/>
      <c r="X41" s="568"/>
      <c r="Y41" s="568"/>
      <c r="Z41" s="568"/>
      <c r="AA41" s="568"/>
      <c r="AB41" s="568"/>
      <c r="AC41" s="568"/>
      <c r="AD41" s="568"/>
      <c r="AE41" s="568"/>
      <c r="AF41" s="568"/>
      <c r="AG41" s="568"/>
      <c r="AH41" s="568"/>
      <c r="AI41" s="568"/>
      <c r="AJ41" s="568"/>
      <c r="AK41" s="568"/>
      <c r="AL41" s="568"/>
      <c r="AM41" s="568"/>
      <c r="AN41" s="568"/>
      <c r="AO41" s="568"/>
      <c r="AP41" s="568"/>
      <c r="AQ41" s="568"/>
      <c r="AR41" s="568"/>
      <c r="AS41" s="568"/>
      <c r="AT41" s="568"/>
      <c r="AU41" s="568"/>
      <c r="AV41" s="568"/>
      <c r="AW41" s="568"/>
      <c r="AX41" s="568"/>
      <c r="AY41" s="568"/>
      <c r="AZ41" s="568"/>
      <c r="BA41" s="568"/>
      <c r="BB41" s="568"/>
      <c r="BC41" s="568"/>
      <c r="BD41" s="568"/>
      <c r="BE41" s="568"/>
      <c r="BF41" s="568"/>
      <c r="BG41" s="568"/>
      <c r="BH41" s="568"/>
      <c r="BI41" s="568"/>
      <c r="BJ41" s="568"/>
      <c r="BK41" s="568"/>
      <c r="BL41" s="568"/>
      <c r="BM41" s="568"/>
      <c r="BN41" s="568"/>
      <c r="BO41" s="568"/>
      <c r="BP41" s="568"/>
      <c r="BQ41" s="568"/>
      <c r="BR41" s="568"/>
      <c r="BS41" s="568"/>
      <c r="BT41" s="568"/>
      <c r="BU41" s="568"/>
      <c r="BV41" s="568"/>
      <c r="BW41" s="568"/>
      <c r="BX41" s="568"/>
      <c r="BY41" s="568"/>
      <c r="BZ41" s="568"/>
      <c r="CA41" s="568"/>
      <c r="CB41" s="568"/>
      <c r="CC41" s="568"/>
      <c r="CD41" s="568"/>
      <c r="CE41" s="568"/>
      <c r="CF41" s="568"/>
      <c r="CG41" s="568"/>
      <c r="CH41" s="568"/>
      <c r="CI41" s="568"/>
      <c r="CJ41" s="568"/>
      <c r="CK41" s="568"/>
      <c r="CL41" s="568"/>
      <c r="CM41" s="568"/>
      <c r="CN41" s="568"/>
      <c r="CO41" s="568"/>
      <c r="CP41" s="568"/>
      <c r="CQ41" s="568"/>
      <c r="CR41" s="568"/>
      <c r="CS41" s="568"/>
      <c r="CT41" s="568"/>
      <c r="CU41" s="568"/>
      <c r="CV41" s="568"/>
      <c r="CW41" s="568"/>
      <c r="CX41" s="568"/>
      <c r="CY41" s="568"/>
      <c r="CZ41" s="568"/>
      <c r="DA41" s="568"/>
      <c r="DB41" s="568"/>
      <c r="DC41" s="568"/>
      <c r="DD41" s="568"/>
      <c r="DE41" s="568"/>
      <c r="DF41" s="568"/>
      <c r="DG41" s="568"/>
      <c r="DH41" s="568"/>
      <c r="DI41" s="568"/>
      <c r="DJ41" s="568"/>
      <c r="DK41" s="568"/>
      <c r="DL41" s="568"/>
      <c r="DM41" s="568"/>
      <c r="DN41" s="568"/>
      <c r="DO41" s="568"/>
      <c r="DP41" s="568"/>
      <c r="DQ41" s="568"/>
      <c r="DR41" s="568"/>
      <c r="DS41" s="568"/>
      <c r="DT41" s="568"/>
      <c r="DU41" s="568"/>
      <c r="DV41" s="568"/>
      <c r="DW41" s="568"/>
      <c r="DX41" s="568"/>
      <c r="DY41" s="568"/>
      <c r="DZ41" s="568"/>
      <c r="EA41" s="568"/>
      <c r="EB41" s="568"/>
      <c r="EC41" s="568"/>
      <c r="ED41" s="568"/>
      <c r="EE41" s="568"/>
      <c r="EF41" s="568"/>
      <c r="EG41" s="568"/>
      <c r="EH41" s="568"/>
      <c r="EI41" s="568"/>
      <c r="EJ41" s="568"/>
      <c r="EK41" s="568"/>
      <c r="EL41" s="568"/>
      <c r="EM41" s="568"/>
      <c r="EN41" s="568"/>
      <c r="EO41" s="568"/>
      <c r="EP41" s="568"/>
      <c r="EQ41" s="568"/>
      <c r="ER41" s="568"/>
      <c r="ES41" s="568"/>
      <c r="ET41" s="568"/>
      <c r="EU41" s="568"/>
      <c r="EV41" s="568"/>
      <c r="EW41" s="568"/>
      <c r="EX41" s="568"/>
      <c r="EY41" s="568"/>
      <c r="EZ41" s="568"/>
      <c r="FA41" s="568"/>
      <c r="FB41" s="568"/>
      <c r="FC41" s="568"/>
      <c r="FD41" s="568"/>
      <c r="FE41" s="568"/>
      <c r="FF41" s="568"/>
      <c r="FG41" s="568"/>
      <c r="FH41" s="568"/>
      <c r="FI41" s="568"/>
      <c r="FJ41" s="568"/>
      <c r="FK41" s="568"/>
      <c r="FL41" s="568"/>
      <c r="FM41" s="568"/>
      <c r="FN41" s="568"/>
      <c r="FO41" s="568"/>
      <c r="FP41" s="568"/>
      <c r="FQ41" s="568"/>
      <c r="FR41" s="568"/>
      <c r="FS41" s="568"/>
      <c r="FT41" s="568"/>
      <c r="FU41" s="568"/>
      <c r="FV41" s="568"/>
      <c r="FW41" s="568"/>
      <c r="FX41" s="568"/>
      <c r="FY41" s="568"/>
      <c r="FZ41" s="568"/>
      <c r="GA41" s="568"/>
      <c r="GB41" s="568"/>
      <c r="GC41" s="568"/>
      <c r="GD41" s="568"/>
      <c r="GE41" s="568"/>
      <c r="GF41" s="568"/>
      <c r="GG41" s="568"/>
      <c r="GH41" s="568"/>
      <c r="GI41" s="568"/>
      <c r="GJ41" s="568"/>
      <c r="GK41" s="568"/>
      <c r="GL41" s="568"/>
      <c r="GM41" s="568"/>
      <c r="GN41" s="568"/>
      <c r="GO41" s="568"/>
      <c r="GP41" s="568"/>
      <c r="GQ41" s="568"/>
      <c r="GR41" s="568"/>
      <c r="GS41" s="568"/>
      <c r="GT41" s="568"/>
      <c r="GU41" s="568"/>
      <c r="GV41" s="568"/>
      <c r="GW41" s="568"/>
      <c r="GX41" s="568"/>
      <c r="GY41" s="568"/>
      <c r="GZ41" s="568"/>
      <c r="HA41" s="568"/>
      <c r="HB41" s="568"/>
      <c r="HC41" s="568"/>
      <c r="HD41" s="568"/>
      <c r="HE41" s="568"/>
      <c r="HF41" s="568"/>
      <c r="HG41" s="568"/>
      <c r="HH41" s="568"/>
      <c r="HI41" s="568"/>
      <c r="HJ41" s="568"/>
      <c r="HK41" s="568"/>
      <c r="HL41" s="568"/>
      <c r="HM41" s="568"/>
      <c r="HN41" s="568"/>
      <c r="HO41" s="568"/>
      <c r="HP41" s="568"/>
      <c r="HQ41" s="568"/>
      <c r="HR41" s="568"/>
      <c r="HS41" s="568"/>
      <c r="HT41" s="568"/>
      <c r="HU41" s="568"/>
      <c r="HV41" s="568"/>
      <c r="HW41" s="568"/>
      <c r="HX41" s="568"/>
      <c r="HY41" s="568"/>
      <c r="HZ41" s="568"/>
      <c r="IA41" s="568"/>
      <c r="IB41" s="568"/>
      <c r="IC41" s="568"/>
      <c r="ID41" s="568"/>
      <c r="IE41" s="568"/>
      <c r="IF41" s="568"/>
      <c r="IG41" s="568"/>
      <c r="IH41" s="568"/>
      <c r="II41" s="568"/>
      <c r="IJ41" s="568"/>
      <c r="IK41" s="568"/>
      <c r="IL41" s="568"/>
      <c r="IM41" s="568"/>
      <c r="IN41" s="568"/>
      <c r="IO41" s="568"/>
      <c r="IP41" s="568"/>
      <c r="IQ41" s="568"/>
      <c r="IR41" s="568"/>
      <c r="IS41" s="568"/>
    </row>
    <row r="42" spans="1:253" s="569" customFormat="1">
      <c r="A42" s="441" t="s">
        <v>155</v>
      </c>
      <c r="B42" s="436">
        <f>'Sources and Uses Budget'!$C41</f>
        <v>244571</v>
      </c>
      <c r="C42" s="436">
        <f>'Sources and Uses Budget'!$C41</f>
        <v>244571</v>
      </c>
      <c r="D42" s="440">
        <f t="shared" si="0"/>
        <v>0</v>
      </c>
      <c r="E42" s="438"/>
      <c r="F42" s="437"/>
      <c r="G42" s="573"/>
      <c r="H42" s="568"/>
      <c r="I42" s="568"/>
      <c r="J42" s="568"/>
      <c r="K42" s="568"/>
      <c r="L42" s="568"/>
      <c r="M42" s="568"/>
      <c r="N42" s="568"/>
      <c r="O42" s="568"/>
      <c r="P42" s="568"/>
      <c r="Q42" s="568"/>
      <c r="R42" s="568"/>
      <c r="S42" s="568"/>
      <c r="T42" s="568"/>
      <c r="U42" s="568"/>
      <c r="V42" s="568"/>
      <c r="W42" s="568"/>
      <c r="X42" s="568"/>
      <c r="Y42" s="568"/>
      <c r="Z42" s="568"/>
      <c r="AA42" s="568"/>
      <c r="AB42" s="568"/>
      <c r="AC42" s="568"/>
      <c r="AD42" s="568"/>
      <c r="AE42" s="568"/>
      <c r="AF42" s="568"/>
      <c r="AG42" s="568"/>
      <c r="AH42" s="568"/>
      <c r="AI42" s="568"/>
      <c r="AJ42" s="568"/>
      <c r="AK42" s="568"/>
      <c r="AL42" s="568"/>
      <c r="AM42" s="568"/>
      <c r="AN42" s="568"/>
      <c r="AO42" s="568"/>
      <c r="AP42" s="568"/>
      <c r="AQ42" s="568"/>
      <c r="AR42" s="568"/>
      <c r="AS42" s="568"/>
      <c r="AT42" s="568"/>
      <c r="AU42" s="568"/>
      <c r="AV42" s="568"/>
      <c r="AW42" s="568"/>
      <c r="AX42" s="568"/>
      <c r="AY42" s="568"/>
      <c r="AZ42" s="568"/>
      <c r="BA42" s="568"/>
      <c r="BB42" s="568"/>
      <c r="BC42" s="568"/>
      <c r="BD42" s="568"/>
      <c r="BE42" s="568"/>
      <c r="BF42" s="568"/>
      <c r="BG42" s="568"/>
      <c r="BH42" s="568"/>
      <c r="BI42" s="568"/>
      <c r="BJ42" s="568"/>
      <c r="BK42" s="568"/>
      <c r="BL42" s="568"/>
      <c r="BM42" s="568"/>
      <c r="BN42" s="568"/>
      <c r="BO42" s="568"/>
      <c r="BP42" s="568"/>
      <c r="BQ42" s="568"/>
      <c r="BR42" s="568"/>
      <c r="BS42" s="568"/>
      <c r="BT42" s="568"/>
      <c r="BU42" s="568"/>
      <c r="BV42" s="568"/>
      <c r="BW42" s="568"/>
      <c r="BX42" s="568"/>
      <c r="BY42" s="568"/>
      <c r="BZ42" s="568"/>
      <c r="CA42" s="568"/>
      <c r="CB42" s="568"/>
      <c r="CC42" s="568"/>
      <c r="CD42" s="568"/>
      <c r="CE42" s="568"/>
      <c r="CF42" s="568"/>
      <c r="CG42" s="568"/>
      <c r="CH42" s="568"/>
      <c r="CI42" s="568"/>
      <c r="CJ42" s="568"/>
      <c r="CK42" s="568"/>
      <c r="CL42" s="568"/>
      <c r="CM42" s="568"/>
      <c r="CN42" s="568"/>
      <c r="CO42" s="568"/>
      <c r="CP42" s="568"/>
      <c r="CQ42" s="568"/>
      <c r="CR42" s="568"/>
      <c r="CS42" s="568"/>
      <c r="CT42" s="568"/>
      <c r="CU42" s="568"/>
      <c r="CV42" s="568"/>
      <c r="CW42" s="568"/>
      <c r="CX42" s="568"/>
      <c r="CY42" s="568"/>
      <c r="CZ42" s="568"/>
      <c r="DA42" s="568"/>
      <c r="DB42" s="568"/>
      <c r="DC42" s="568"/>
      <c r="DD42" s="568"/>
      <c r="DE42" s="568"/>
      <c r="DF42" s="568"/>
      <c r="DG42" s="568"/>
      <c r="DH42" s="568"/>
      <c r="DI42" s="568"/>
      <c r="DJ42" s="568"/>
      <c r="DK42" s="568"/>
      <c r="DL42" s="568"/>
      <c r="DM42" s="568"/>
      <c r="DN42" s="568"/>
      <c r="DO42" s="568"/>
      <c r="DP42" s="568"/>
      <c r="DQ42" s="568"/>
      <c r="DR42" s="568"/>
      <c r="DS42" s="568"/>
      <c r="DT42" s="568"/>
      <c r="DU42" s="568"/>
      <c r="DV42" s="568"/>
      <c r="DW42" s="568"/>
      <c r="DX42" s="568"/>
      <c r="DY42" s="568"/>
      <c r="DZ42" s="568"/>
      <c r="EA42" s="568"/>
      <c r="EB42" s="568"/>
      <c r="EC42" s="568"/>
      <c r="ED42" s="568"/>
      <c r="EE42" s="568"/>
      <c r="EF42" s="568"/>
      <c r="EG42" s="568"/>
      <c r="EH42" s="568"/>
      <c r="EI42" s="568"/>
      <c r="EJ42" s="568"/>
      <c r="EK42" s="568"/>
      <c r="EL42" s="568"/>
      <c r="EM42" s="568"/>
      <c r="EN42" s="568"/>
      <c r="EO42" s="568"/>
      <c r="EP42" s="568"/>
      <c r="EQ42" s="568"/>
      <c r="ER42" s="568"/>
      <c r="ES42" s="568"/>
      <c r="ET42" s="568"/>
      <c r="EU42" s="568"/>
      <c r="EV42" s="568"/>
      <c r="EW42" s="568"/>
      <c r="EX42" s="568"/>
      <c r="EY42" s="568"/>
      <c r="EZ42" s="568"/>
      <c r="FA42" s="568"/>
      <c r="FB42" s="568"/>
      <c r="FC42" s="568"/>
      <c r="FD42" s="568"/>
      <c r="FE42" s="568"/>
      <c r="FF42" s="568"/>
      <c r="FG42" s="568"/>
      <c r="FH42" s="568"/>
      <c r="FI42" s="568"/>
      <c r="FJ42" s="568"/>
      <c r="FK42" s="568"/>
      <c r="FL42" s="568"/>
      <c r="FM42" s="568"/>
      <c r="FN42" s="568"/>
      <c r="FO42" s="568"/>
      <c r="FP42" s="568"/>
      <c r="FQ42" s="568"/>
      <c r="FR42" s="568"/>
      <c r="FS42" s="568"/>
      <c r="FT42" s="568"/>
      <c r="FU42" s="568"/>
      <c r="FV42" s="568"/>
      <c r="FW42" s="568"/>
      <c r="FX42" s="568"/>
      <c r="FY42" s="568"/>
      <c r="FZ42" s="568"/>
      <c r="GA42" s="568"/>
      <c r="GB42" s="568"/>
      <c r="GC42" s="568"/>
      <c r="GD42" s="568"/>
      <c r="GE42" s="568"/>
      <c r="GF42" s="568"/>
      <c r="GG42" s="568"/>
      <c r="GH42" s="568"/>
      <c r="GI42" s="568"/>
      <c r="GJ42" s="568"/>
      <c r="GK42" s="568"/>
      <c r="GL42" s="568"/>
      <c r="GM42" s="568"/>
      <c r="GN42" s="568"/>
      <c r="GO42" s="568"/>
      <c r="GP42" s="568"/>
      <c r="GQ42" s="568"/>
      <c r="GR42" s="568"/>
      <c r="GS42" s="568"/>
      <c r="GT42" s="568"/>
      <c r="GU42" s="568"/>
      <c r="GV42" s="568"/>
      <c r="GW42" s="568"/>
      <c r="GX42" s="568"/>
      <c r="GY42" s="568"/>
      <c r="GZ42" s="568"/>
      <c r="HA42" s="568"/>
      <c r="HB42" s="568"/>
      <c r="HC42" s="568"/>
      <c r="HD42" s="568"/>
      <c r="HE42" s="568"/>
      <c r="HF42" s="568"/>
      <c r="HG42" s="568"/>
      <c r="HH42" s="568"/>
      <c r="HI42" s="568"/>
      <c r="HJ42" s="568"/>
      <c r="HK42" s="568"/>
      <c r="HL42" s="568"/>
      <c r="HM42" s="568"/>
      <c r="HN42" s="568"/>
      <c r="HO42" s="568"/>
      <c r="HP42" s="568"/>
      <c r="HQ42" s="568"/>
      <c r="HR42" s="568"/>
      <c r="HS42" s="568"/>
      <c r="HT42" s="568"/>
      <c r="HU42" s="568"/>
      <c r="HV42" s="568"/>
      <c r="HW42" s="568"/>
      <c r="HX42" s="568"/>
      <c r="HY42" s="568"/>
      <c r="HZ42" s="568"/>
      <c r="IA42" s="568"/>
      <c r="IB42" s="568"/>
      <c r="IC42" s="568"/>
      <c r="ID42" s="568"/>
      <c r="IE42" s="568"/>
      <c r="IF42" s="568"/>
      <c r="IG42" s="568"/>
      <c r="IH42" s="568"/>
      <c r="II42" s="568"/>
      <c r="IJ42" s="568"/>
      <c r="IK42" s="568"/>
      <c r="IL42" s="568"/>
      <c r="IM42" s="568"/>
      <c r="IN42" s="568"/>
      <c r="IO42" s="568"/>
      <c r="IP42" s="568"/>
      <c r="IQ42" s="568"/>
      <c r="IR42" s="568"/>
      <c r="IS42" s="568"/>
    </row>
    <row r="43" spans="1:253" s="569" customFormat="1" ht="12" customHeight="1">
      <c r="A43" s="434" t="s">
        <v>156</v>
      </c>
      <c r="B43" s="434"/>
      <c r="C43" s="434"/>
      <c r="D43" s="434"/>
      <c r="E43" s="454"/>
      <c r="F43" s="434"/>
      <c r="G43" s="573"/>
      <c r="H43" s="568"/>
      <c r="I43" s="568"/>
      <c r="J43" s="568"/>
      <c r="K43" s="568"/>
      <c r="L43" s="568"/>
      <c r="M43" s="568"/>
      <c r="N43" s="568"/>
      <c r="O43" s="568"/>
      <c r="P43" s="568"/>
      <c r="Q43" s="568"/>
      <c r="R43" s="568"/>
      <c r="S43" s="568"/>
      <c r="T43" s="568"/>
      <c r="U43" s="568"/>
      <c r="V43" s="568"/>
      <c r="W43" s="568"/>
      <c r="X43" s="568"/>
      <c r="Y43" s="568"/>
      <c r="Z43" s="568"/>
      <c r="AA43" s="568"/>
      <c r="AB43" s="568"/>
      <c r="AC43" s="568"/>
      <c r="AD43" s="568"/>
      <c r="AE43" s="568"/>
      <c r="AF43" s="568"/>
      <c r="AG43" s="568"/>
      <c r="AH43" s="568"/>
      <c r="AI43" s="568"/>
      <c r="AJ43" s="568"/>
      <c r="AK43" s="568"/>
      <c r="AL43" s="568"/>
      <c r="AM43" s="568"/>
      <c r="AN43" s="568"/>
      <c r="AO43" s="568"/>
      <c r="AP43" s="568"/>
      <c r="AQ43" s="568"/>
      <c r="AR43" s="568"/>
      <c r="AS43" s="568"/>
      <c r="AT43" s="568"/>
      <c r="AU43" s="568"/>
      <c r="AV43" s="568"/>
      <c r="AW43" s="568"/>
      <c r="AX43" s="568"/>
      <c r="AY43" s="568"/>
      <c r="AZ43" s="568"/>
      <c r="BA43" s="568"/>
      <c r="BB43" s="568"/>
      <c r="BC43" s="568"/>
      <c r="BD43" s="568"/>
      <c r="BE43" s="568"/>
      <c r="BF43" s="568"/>
      <c r="BG43" s="568"/>
      <c r="BH43" s="568"/>
      <c r="BI43" s="568"/>
      <c r="BJ43" s="568"/>
      <c r="BK43" s="568"/>
      <c r="BL43" s="568"/>
      <c r="BM43" s="568"/>
      <c r="BN43" s="568"/>
      <c r="BO43" s="568"/>
      <c r="BP43" s="568"/>
      <c r="BQ43" s="568"/>
      <c r="BR43" s="568"/>
      <c r="BS43" s="568"/>
      <c r="BT43" s="568"/>
      <c r="BU43" s="568"/>
      <c r="BV43" s="568"/>
      <c r="BW43" s="568"/>
      <c r="BX43" s="568"/>
      <c r="BY43" s="568"/>
      <c r="BZ43" s="568"/>
      <c r="CA43" s="568"/>
      <c r="CB43" s="568"/>
      <c r="CC43" s="568"/>
      <c r="CD43" s="568"/>
      <c r="CE43" s="568"/>
      <c r="CF43" s="568"/>
      <c r="CG43" s="568"/>
      <c r="CH43" s="568"/>
      <c r="CI43" s="568"/>
      <c r="CJ43" s="568"/>
      <c r="CK43" s="568"/>
      <c r="CL43" s="568"/>
      <c r="CM43" s="568"/>
      <c r="CN43" s="568"/>
      <c r="CO43" s="568"/>
      <c r="CP43" s="568"/>
      <c r="CQ43" s="568"/>
      <c r="CR43" s="568"/>
      <c r="CS43" s="568"/>
      <c r="CT43" s="568"/>
      <c r="CU43" s="568"/>
      <c r="CV43" s="568"/>
      <c r="CW43" s="568"/>
      <c r="CX43" s="568"/>
      <c r="CY43" s="568"/>
      <c r="CZ43" s="568"/>
      <c r="DA43" s="568"/>
      <c r="DB43" s="568"/>
      <c r="DC43" s="568"/>
      <c r="DD43" s="568"/>
      <c r="DE43" s="568"/>
      <c r="DF43" s="568"/>
      <c r="DG43" s="568"/>
      <c r="DH43" s="568"/>
      <c r="DI43" s="568"/>
      <c r="DJ43" s="568"/>
      <c r="DK43" s="568"/>
      <c r="DL43" s="568"/>
      <c r="DM43" s="568"/>
      <c r="DN43" s="568"/>
      <c r="DO43" s="568"/>
      <c r="DP43" s="568"/>
      <c r="DQ43" s="568"/>
      <c r="DR43" s="568"/>
      <c r="DS43" s="568"/>
      <c r="DT43" s="568"/>
      <c r="DU43" s="568"/>
      <c r="DV43" s="568"/>
      <c r="DW43" s="568"/>
      <c r="DX43" s="568"/>
      <c r="DY43" s="568"/>
      <c r="DZ43" s="568"/>
      <c r="EA43" s="568"/>
      <c r="EB43" s="568"/>
      <c r="EC43" s="568"/>
      <c r="ED43" s="568"/>
      <c r="EE43" s="568"/>
      <c r="EF43" s="568"/>
      <c r="EG43" s="568"/>
      <c r="EH43" s="568"/>
      <c r="EI43" s="568"/>
      <c r="EJ43" s="568"/>
      <c r="EK43" s="568"/>
      <c r="EL43" s="568"/>
      <c r="EM43" s="568"/>
      <c r="EN43" s="568"/>
      <c r="EO43" s="568"/>
      <c r="EP43" s="568"/>
      <c r="EQ43" s="568"/>
      <c r="ER43" s="568"/>
      <c r="ES43" s="568"/>
      <c r="ET43" s="568"/>
      <c r="EU43" s="568"/>
      <c r="EV43" s="568"/>
      <c r="EW43" s="568"/>
      <c r="EX43" s="568"/>
      <c r="EY43" s="568"/>
      <c r="EZ43" s="568"/>
      <c r="FA43" s="568"/>
      <c r="FB43" s="568"/>
      <c r="FC43" s="568"/>
      <c r="FD43" s="568"/>
      <c r="FE43" s="568"/>
      <c r="FF43" s="568"/>
      <c r="FG43" s="568"/>
      <c r="FH43" s="568"/>
      <c r="FI43" s="568"/>
      <c r="FJ43" s="568"/>
      <c r="FK43" s="568"/>
      <c r="FL43" s="568"/>
      <c r="FM43" s="568"/>
      <c r="FN43" s="568"/>
      <c r="FO43" s="568"/>
      <c r="FP43" s="568"/>
      <c r="FQ43" s="568"/>
      <c r="FR43" s="568"/>
      <c r="FS43" s="568"/>
      <c r="FT43" s="568"/>
      <c r="FU43" s="568"/>
      <c r="FV43" s="568"/>
      <c r="FW43" s="568"/>
      <c r="FX43" s="568"/>
      <c r="FY43" s="568"/>
      <c r="FZ43" s="568"/>
      <c r="GA43" s="568"/>
      <c r="GB43" s="568"/>
      <c r="GC43" s="568"/>
      <c r="GD43" s="568"/>
      <c r="GE43" s="568"/>
      <c r="GF43" s="568"/>
      <c r="GG43" s="568"/>
      <c r="GH43" s="568"/>
      <c r="GI43" s="568"/>
      <c r="GJ43" s="568"/>
      <c r="GK43" s="568"/>
      <c r="GL43" s="568"/>
      <c r="GM43" s="568"/>
      <c r="GN43" s="568"/>
      <c r="GO43" s="568"/>
      <c r="GP43" s="568"/>
      <c r="GQ43" s="568"/>
      <c r="GR43" s="568"/>
      <c r="GS43" s="568"/>
      <c r="GT43" s="568"/>
      <c r="GU43" s="568"/>
      <c r="GV43" s="568"/>
      <c r="GW43" s="568"/>
      <c r="GX43" s="568"/>
      <c r="GY43" s="568"/>
      <c r="GZ43" s="568"/>
      <c r="HA43" s="568"/>
      <c r="HB43" s="568"/>
      <c r="HC43" s="568"/>
      <c r="HD43" s="568"/>
      <c r="HE43" s="568"/>
      <c r="HF43" s="568"/>
      <c r="HG43" s="568"/>
      <c r="HH43" s="568"/>
      <c r="HI43" s="568"/>
      <c r="HJ43" s="568"/>
      <c r="HK43" s="568"/>
      <c r="HL43" s="568"/>
      <c r="HM43" s="568"/>
      <c r="HN43" s="568"/>
      <c r="HO43" s="568"/>
      <c r="HP43" s="568"/>
      <c r="HQ43" s="568"/>
      <c r="HR43" s="568"/>
      <c r="HS43" s="568"/>
      <c r="HT43" s="568"/>
      <c r="HU43" s="568"/>
      <c r="HV43" s="568"/>
      <c r="HW43" s="568"/>
      <c r="HX43" s="568"/>
      <c r="HY43" s="568"/>
      <c r="HZ43" s="568"/>
      <c r="IA43" s="568"/>
      <c r="IB43" s="568"/>
      <c r="IC43" s="568"/>
      <c r="ID43" s="568"/>
      <c r="IE43" s="568"/>
      <c r="IF43" s="568"/>
      <c r="IG43" s="568"/>
      <c r="IH43" s="568"/>
      <c r="II43" s="568"/>
      <c r="IJ43" s="568"/>
      <c r="IK43" s="568"/>
      <c r="IL43" s="568"/>
      <c r="IM43" s="568"/>
      <c r="IN43" s="568"/>
      <c r="IO43" s="568"/>
      <c r="IP43" s="568"/>
      <c r="IQ43" s="568"/>
      <c r="IR43" s="568"/>
      <c r="IS43" s="568"/>
    </row>
    <row r="44" spans="1:253" s="569" customFormat="1">
      <c r="A44" s="439" t="s">
        <v>157</v>
      </c>
      <c r="B44" s="436">
        <f>'Sources and Uses Budget'!$C43</f>
        <v>958089</v>
      </c>
      <c r="C44" s="436">
        <f>'Sources and Uses Budget'!$C43</f>
        <v>958089</v>
      </c>
      <c r="D44" s="440">
        <f t="shared" si="0"/>
        <v>0</v>
      </c>
      <c r="E44" s="438"/>
      <c r="F44" s="437"/>
      <c r="G44" s="573"/>
      <c r="H44" s="568"/>
      <c r="I44" s="568"/>
      <c r="J44" s="568"/>
      <c r="K44" s="568"/>
      <c r="L44" s="568"/>
      <c r="M44" s="568"/>
      <c r="N44" s="568"/>
      <c r="O44" s="568"/>
      <c r="P44" s="568"/>
      <c r="Q44" s="568"/>
      <c r="R44" s="568"/>
      <c r="S44" s="568"/>
      <c r="T44" s="568"/>
      <c r="U44" s="568"/>
      <c r="V44" s="568"/>
      <c r="W44" s="568"/>
      <c r="X44" s="568"/>
      <c r="Y44" s="568"/>
      <c r="Z44" s="568"/>
      <c r="AA44" s="568"/>
      <c r="AB44" s="568"/>
      <c r="AC44" s="568"/>
      <c r="AD44" s="568"/>
      <c r="AE44" s="568"/>
      <c r="AF44" s="568"/>
      <c r="AG44" s="568"/>
      <c r="AH44" s="568"/>
      <c r="AI44" s="568"/>
      <c r="AJ44" s="568"/>
      <c r="AK44" s="568"/>
      <c r="AL44" s="568"/>
      <c r="AM44" s="568"/>
      <c r="AN44" s="568"/>
      <c r="AO44" s="568"/>
      <c r="AP44" s="568"/>
      <c r="AQ44" s="568"/>
      <c r="AR44" s="568"/>
      <c r="AS44" s="568"/>
      <c r="AT44" s="568"/>
      <c r="AU44" s="568"/>
      <c r="AV44" s="568"/>
      <c r="AW44" s="568"/>
      <c r="AX44" s="568"/>
      <c r="AY44" s="568"/>
      <c r="AZ44" s="568"/>
      <c r="BA44" s="568"/>
      <c r="BB44" s="568"/>
      <c r="BC44" s="568"/>
      <c r="BD44" s="568"/>
      <c r="BE44" s="568"/>
      <c r="BF44" s="568"/>
      <c r="BG44" s="568"/>
      <c r="BH44" s="568"/>
      <c r="BI44" s="568"/>
      <c r="BJ44" s="568"/>
      <c r="BK44" s="568"/>
      <c r="BL44" s="568"/>
      <c r="BM44" s="568"/>
      <c r="BN44" s="568"/>
      <c r="BO44" s="568"/>
      <c r="BP44" s="568"/>
      <c r="BQ44" s="568"/>
      <c r="BR44" s="568"/>
      <c r="BS44" s="568"/>
      <c r="BT44" s="568"/>
      <c r="BU44" s="568"/>
      <c r="BV44" s="568"/>
      <c r="BW44" s="568"/>
      <c r="BX44" s="568"/>
      <c r="BY44" s="568"/>
      <c r="BZ44" s="568"/>
      <c r="CA44" s="568"/>
      <c r="CB44" s="568"/>
      <c r="CC44" s="568"/>
      <c r="CD44" s="568"/>
      <c r="CE44" s="568"/>
      <c r="CF44" s="568"/>
      <c r="CG44" s="568"/>
      <c r="CH44" s="568"/>
      <c r="CI44" s="568"/>
      <c r="CJ44" s="568"/>
      <c r="CK44" s="568"/>
      <c r="CL44" s="568"/>
      <c r="CM44" s="568"/>
      <c r="CN44" s="568"/>
      <c r="CO44" s="568"/>
      <c r="CP44" s="568"/>
      <c r="CQ44" s="568"/>
      <c r="CR44" s="568"/>
      <c r="CS44" s="568"/>
      <c r="CT44" s="568"/>
      <c r="CU44" s="568"/>
      <c r="CV44" s="568"/>
      <c r="CW44" s="568"/>
      <c r="CX44" s="568"/>
      <c r="CY44" s="568"/>
      <c r="CZ44" s="568"/>
      <c r="DA44" s="568"/>
      <c r="DB44" s="568"/>
      <c r="DC44" s="568"/>
      <c r="DD44" s="568"/>
      <c r="DE44" s="568"/>
      <c r="DF44" s="568"/>
      <c r="DG44" s="568"/>
      <c r="DH44" s="568"/>
      <c r="DI44" s="568"/>
      <c r="DJ44" s="568"/>
      <c r="DK44" s="568"/>
      <c r="DL44" s="568"/>
      <c r="DM44" s="568"/>
      <c r="DN44" s="568"/>
      <c r="DO44" s="568"/>
      <c r="DP44" s="568"/>
      <c r="DQ44" s="568"/>
      <c r="DR44" s="568"/>
      <c r="DS44" s="568"/>
      <c r="DT44" s="568"/>
      <c r="DU44" s="568"/>
      <c r="DV44" s="568"/>
      <c r="DW44" s="568"/>
      <c r="DX44" s="568"/>
      <c r="DY44" s="568"/>
      <c r="DZ44" s="568"/>
      <c r="EA44" s="568"/>
      <c r="EB44" s="568"/>
      <c r="EC44" s="568"/>
      <c r="ED44" s="568"/>
      <c r="EE44" s="568"/>
      <c r="EF44" s="568"/>
      <c r="EG44" s="568"/>
      <c r="EH44" s="568"/>
      <c r="EI44" s="568"/>
      <c r="EJ44" s="568"/>
      <c r="EK44" s="568"/>
      <c r="EL44" s="568"/>
      <c r="EM44" s="568"/>
      <c r="EN44" s="568"/>
      <c r="EO44" s="568"/>
      <c r="EP44" s="568"/>
      <c r="EQ44" s="568"/>
      <c r="ER44" s="568"/>
      <c r="ES44" s="568"/>
      <c r="ET44" s="568"/>
      <c r="EU44" s="568"/>
      <c r="EV44" s="568"/>
      <c r="EW44" s="568"/>
      <c r="EX44" s="568"/>
      <c r="EY44" s="568"/>
      <c r="EZ44" s="568"/>
      <c r="FA44" s="568"/>
      <c r="FB44" s="568"/>
      <c r="FC44" s="568"/>
      <c r="FD44" s="568"/>
      <c r="FE44" s="568"/>
      <c r="FF44" s="568"/>
      <c r="FG44" s="568"/>
      <c r="FH44" s="568"/>
      <c r="FI44" s="568"/>
      <c r="FJ44" s="568"/>
      <c r="FK44" s="568"/>
      <c r="FL44" s="568"/>
      <c r="FM44" s="568"/>
      <c r="FN44" s="568"/>
      <c r="FO44" s="568"/>
      <c r="FP44" s="568"/>
      <c r="FQ44" s="568"/>
      <c r="FR44" s="568"/>
      <c r="FS44" s="568"/>
      <c r="FT44" s="568"/>
      <c r="FU44" s="568"/>
      <c r="FV44" s="568"/>
      <c r="FW44" s="568"/>
      <c r="FX44" s="568"/>
      <c r="FY44" s="568"/>
      <c r="FZ44" s="568"/>
      <c r="GA44" s="568"/>
      <c r="GB44" s="568"/>
      <c r="GC44" s="568"/>
      <c r="GD44" s="568"/>
      <c r="GE44" s="568"/>
      <c r="GF44" s="568"/>
      <c r="GG44" s="568"/>
      <c r="GH44" s="568"/>
      <c r="GI44" s="568"/>
      <c r="GJ44" s="568"/>
      <c r="GK44" s="568"/>
      <c r="GL44" s="568"/>
      <c r="GM44" s="568"/>
      <c r="GN44" s="568"/>
      <c r="GO44" s="568"/>
      <c r="GP44" s="568"/>
      <c r="GQ44" s="568"/>
      <c r="GR44" s="568"/>
      <c r="GS44" s="568"/>
      <c r="GT44" s="568"/>
      <c r="GU44" s="568"/>
      <c r="GV44" s="568"/>
      <c r="GW44" s="568"/>
      <c r="GX44" s="568"/>
      <c r="GY44" s="568"/>
      <c r="GZ44" s="568"/>
      <c r="HA44" s="568"/>
      <c r="HB44" s="568"/>
      <c r="HC44" s="568"/>
      <c r="HD44" s="568"/>
      <c r="HE44" s="568"/>
      <c r="HF44" s="568"/>
      <c r="HG44" s="568"/>
      <c r="HH44" s="568"/>
      <c r="HI44" s="568"/>
      <c r="HJ44" s="568"/>
      <c r="HK44" s="568"/>
      <c r="HL44" s="568"/>
      <c r="HM44" s="568"/>
      <c r="HN44" s="568"/>
      <c r="HO44" s="568"/>
      <c r="HP44" s="568"/>
      <c r="HQ44" s="568"/>
      <c r="HR44" s="568"/>
      <c r="HS44" s="568"/>
      <c r="HT44" s="568"/>
      <c r="HU44" s="568"/>
      <c r="HV44" s="568"/>
      <c r="HW44" s="568"/>
      <c r="HX44" s="568"/>
      <c r="HY44" s="568"/>
      <c r="HZ44" s="568"/>
      <c r="IA44" s="568"/>
      <c r="IB44" s="568"/>
      <c r="IC44" s="568"/>
      <c r="ID44" s="568"/>
      <c r="IE44" s="568"/>
      <c r="IF44" s="568"/>
      <c r="IG44" s="568"/>
      <c r="IH44" s="568"/>
      <c r="II44" s="568"/>
      <c r="IJ44" s="568"/>
      <c r="IK44" s="568"/>
      <c r="IL44" s="568"/>
      <c r="IM44" s="568"/>
      <c r="IN44" s="568"/>
      <c r="IO44" s="568"/>
      <c r="IP44" s="568"/>
      <c r="IQ44" s="568"/>
      <c r="IR44" s="568"/>
      <c r="IS44" s="568"/>
    </row>
    <row r="45" spans="1:253" s="569" customFormat="1">
      <c r="A45" s="439" t="s">
        <v>158</v>
      </c>
      <c r="B45" s="436">
        <f>'Sources and Uses Budget'!$C44</f>
        <v>220804</v>
      </c>
      <c r="C45" s="436">
        <f>'Sources and Uses Budget'!$C44</f>
        <v>220804</v>
      </c>
      <c r="D45" s="440">
        <f t="shared" si="0"/>
        <v>0</v>
      </c>
      <c r="E45" s="438"/>
      <c r="F45" s="437"/>
      <c r="G45" s="573"/>
      <c r="H45" s="568"/>
      <c r="I45" s="568"/>
      <c r="J45" s="568"/>
      <c r="K45" s="568"/>
      <c r="L45" s="568"/>
      <c r="M45" s="568"/>
      <c r="N45" s="568"/>
      <c r="O45" s="568"/>
      <c r="P45" s="568"/>
      <c r="Q45" s="568"/>
      <c r="R45" s="568"/>
      <c r="S45" s="568"/>
      <c r="T45" s="568"/>
      <c r="U45" s="568"/>
      <c r="V45" s="568"/>
      <c r="W45" s="568"/>
      <c r="X45" s="568"/>
      <c r="Y45" s="568"/>
      <c r="Z45" s="568"/>
      <c r="AA45" s="568"/>
      <c r="AB45" s="568"/>
      <c r="AC45" s="568"/>
      <c r="AD45" s="568"/>
      <c r="AE45" s="568"/>
      <c r="AF45" s="568"/>
      <c r="AG45" s="568"/>
      <c r="AH45" s="568"/>
      <c r="AI45" s="568"/>
      <c r="AJ45" s="568"/>
      <c r="AK45" s="568"/>
      <c r="AL45" s="568"/>
      <c r="AM45" s="568"/>
      <c r="AN45" s="568"/>
      <c r="AO45" s="568"/>
      <c r="AP45" s="568"/>
      <c r="AQ45" s="568"/>
      <c r="AR45" s="568"/>
      <c r="AS45" s="568"/>
      <c r="AT45" s="568"/>
      <c r="AU45" s="568"/>
      <c r="AV45" s="568"/>
      <c r="AW45" s="568"/>
      <c r="AX45" s="568"/>
      <c r="AY45" s="568"/>
      <c r="AZ45" s="568"/>
      <c r="BA45" s="568"/>
      <c r="BB45" s="568"/>
      <c r="BC45" s="568"/>
      <c r="BD45" s="568"/>
      <c r="BE45" s="568"/>
      <c r="BF45" s="568"/>
      <c r="BG45" s="568"/>
      <c r="BH45" s="568"/>
      <c r="BI45" s="568"/>
      <c r="BJ45" s="568"/>
      <c r="BK45" s="568"/>
      <c r="BL45" s="568"/>
      <c r="BM45" s="568"/>
      <c r="BN45" s="568"/>
      <c r="BO45" s="568"/>
      <c r="BP45" s="568"/>
      <c r="BQ45" s="568"/>
      <c r="BR45" s="568"/>
      <c r="BS45" s="568"/>
      <c r="BT45" s="568"/>
      <c r="BU45" s="568"/>
      <c r="BV45" s="568"/>
      <c r="BW45" s="568"/>
      <c r="BX45" s="568"/>
      <c r="BY45" s="568"/>
      <c r="BZ45" s="568"/>
      <c r="CA45" s="568"/>
      <c r="CB45" s="568"/>
      <c r="CC45" s="568"/>
      <c r="CD45" s="568"/>
      <c r="CE45" s="568"/>
      <c r="CF45" s="568"/>
      <c r="CG45" s="568"/>
      <c r="CH45" s="568"/>
      <c r="CI45" s="568"/>
      <c r="CJ45" s="568"/>
      <c r="CK45" s="568"/>
      <c r="CL45" s="568"/>
      <c r="CM45" s="568"/>
      <c r="CN45" s="568"/>
      <c r="CO45" s="568"/>
      <c r="CP45" s="568"/>
      <c r="CQ45" s="568"/>
      <c r="CR45" s="568"/>
      <c r="CS45" s="568"/>
      <c r="CT45" s="568"/>
      <c r="CU45" s="568"/>
      <c r="CV45" s="568"/>
      <c r="CW45" s="568"/>
      <c r="CX45" s="568"/>
      <c r="CY45" s="568"/>
      <c r="CZ45" s="568"/>
      <c r="DA45" s="568"/>
      <c r="DB45" s="568"/>
      <c r="DC45" s="568"/>
      <c r="DD45" s="568"/>
      <c r="DE45" s="568"/>
      <c r="DF45" s="568"/>
      <c r="DG45" s="568"/>
      <c r="DH45" s="568"/>
      <c r="DI45" s="568"/>
      <c r="DJ45" s="568"/>
      <c r="DK45" s="568"/>
      <c r="DL45" s="568"/>
      <c r="DM45" s="568"/>
      <c r="DN45" s="568"/>
      <c r="DO45" s="568"/>
      <c r="DP45" s="568"/>
      <c r="DQ45" s="568"/>
      <c r="DR45" s="568"/>
      <c r="DS45" s="568"/>
      <c r="DT45" s="568"/>
      <c r="DU45" s="568"/>
      <c r="DV45" s="568"/>
      <c r="DW45" s="568"/>
      <c r="DX45" s="568"/>
      <c r="DY45" s="568"/>
      <c r="DZ45" s="568"/>
      <c r="EA45" s="568"/>
      <c r="EB45" s="568"/>
      <c r="EC45" s="568"/>
      <c r="ED45" s="568"/>
      <c r="EE45" s="568"/>
      <c r="EF45" s="568"/>
      <c r="EG45" s="568"/>
      <c r="EH45" s="568"/>
      <c r="EI45" s="568"/>
      <c r="EJ45" s="568"/>
      <c r="EK45" s="568"/>
      <c r="EL45" s="568"/>
      <c r="EM45" s="568"/>
      <c r="EN45" s="568"/>
      <c r="EO45" s="568"/>
      <c r="EP45" s="568"/>
      <c r="EQ45" s="568"/>
      <c r="ER45" s="568"/>
      <c r="ES45" s="568"/>
      <c r="ET45" s="568"/>
      <c r="EU45" s="568"/>
      <c r="EV45" s="568"/>
      <c r="EW45" s="568"/>
      <c r="EX45" s="568"/>
      <c r="EY45" s="568"/>
      <c r="EZ45" s="568"/>
      <c r="FA45" s="568"/>
      <c r="FB45" s="568"/>
      <c r="FC45" s="568"/>
      <c r="FD45" s="568"/>
      <c r="FE45" s="568"/>
      <c r="FF45" s="568"/>
      <c r="FG45" s="568"/>
      <c r="FH45" s="568"/>
      <c r="FI45" s="568"/>
      <c r="FJ45" s="568"/>
      <c r="FK45" s="568"/>
      <c r="FL45" s="568"/>
      <c r="FM45" s="568"/>
      <c r="FN45" s="568"/>
      <c r="FO45" s="568"/>
      <c r="FP45" s="568"/>
      <c r="FQ45" s="568"/>
      <c r="FR45" s="568"/>
      <c r="FS45" s="568"/>
      <c r="FT45" s="568"/>
      <c r="FU45" s="568"/>
      <c r="FV45" s="568"/>
      <c r="FW45" s="568"/>
      <c r="FX45" s="568"/>
      <c r="FY45" s="568"/>
      <c r="FZ45" s="568"/>
      <c r="GA45" s="568"/>
      <c r="GB45" s="568"/>
      <c r="GC45" s="568"/>
      <c r="GD45" s="568"/>
      <c r="GE45" s="568"/>
      <c r="GF45" s="568"/>
      <c r="GG45" s="568"/>
      <c r="GH45" s="568"/>
      <c r="GI45" s="568"/>
      <c r="GJ45" s="568"/>
      <c r="GK45" s="568"/>
      <c r="GL45" s="568"/>
      <c r="GM45" s="568"/>
      <c r="GN45" s="568"/>
      <c r="GO45" s="568"/>
      <c r="GP45" s="568"/>
      <c r="GQ45" s="568"/>
      <c r="GR45" s="568"/>
      <c r="GS45" s="568"/>
      <c r="GT45" s="568"/>
      <c r="GU45" s="568"/>
      <c r="GV45" s="568"/>
      <c r="GW45" s="568"/>
      <c r="GX45" s="568"/>
      <c r="GY45" s="568"/>
      <c r="GZ45" s="568"/>
      <c r="HA45" s="568"/>
      <c r="HB45" s="568"/>
      <c r="HC45" s="568"/>
      <c r="HD45" s="568"/>
      <c r="HE45" s="568"/>
      <c r="HF45" s="568"/>
      <c r="HG45" s="568"/>
      <c r="HH45" s="568"/>
      <c r="HI45" s="568"/>
      <c r="HJ45" s="568"/>
      <c r="HK45" s="568"/>
      <c r="HL45" s="568"/>
      <c r="HM45" s="568"/>
      <c r="HN45" s="568"/>
      <c r="HO45" s="568"/>
      <c r="HP45" s="568"/>
      <c r="HQ45" s="568"/>
      <c r="HR45" s="568"/>
      <c r="HS45" s="568"/>
      <c r="HT45" s="568"/>
      <c r="HU45" s="568"/>
      <c r="HV45" s="568"/>
      <c r="HW45" s="568"/>
      <c r="HX45" s="568"/>
      <c r="HY45" s="568"/>
      <c r="HZ45" s="568"/>
      <c r="IA45" s="568"/>
      <c r="IB45" s="568"/>
      <c r="IC45" s="568"/>
      <c r="ID45" s="568"/>
      <c r="IE45" s="568"/>
      <c r="IF45" s="568"/>
      <c r="IG45" s="568"/>
      <c r="IH45" s="568"/>
      <c r="II45" s="568"/>
      <c r="IJ45" s="568"/>
      <c r="IK45" s="568"/>
      <c r="IL45" s="568"/>
      <c r="IM45" s="568"/>
      <c r="IN45" s="568"/>
      <c r="IO45" s="568"/>
      <c r="IP45" s="568"/>
      <c r="IQ45" s="568"/>
      <c r="IR45" s="568"/>
      <c r="IS45" s="568"/>
    </row>
    <row r="46" spans="1:253" s="569" customFormat="1" ht="12" customHeight="1">
      <c r="A46" s="439" t="s">
        <v>159</v>
      </c>
      <c r="B46" s="436">
        <f>'Sources and Uses Budget'!$C45</f>
        <v>0</v>
      </c>
      <c r="C46" s="436">
        <f>'Sources and Uses Budget'!$C45</f>
        <v>0</v>
      </c>
      <c r="D46" s="440">
        <f t="shared" si="0"/>
        <v>0</v>
      </c>
      <c r="E46" s="438"/>
      <c r="F46" s="437"/>
      <c r="G46" s="573"/>
      <c r="H46" s="568"/>
      <c r="I46" s="568"/>
      <c r="J46" s="568"/>
      <c r="K46" s="568"/>
      <c r="L46" s="568"/>
      <c r="M46" s="568"/>
      <c r="N46" s="568"/>
      <c r="O46" s="568"/>
      <c r="P46" s="568"/>
      <c r="Q46" s="568"/>
      <c r="R46" s="568"/>
      <c r="S46" s="568"/>
      <c r="T46" s="568"/>
      <c r="U46" s="568"/>
      <c r="V46" s="568"/>
      <c r="W46" s="568"/>
      <c r="X46" s="568"/>
      <c r="Y46" s="568"/>
      <c r="Z46" s="568"/>
      <c r="AA46" s="568"/>
      <c r="AB46" s="568"/>
      <c r="AC46" s="568"/>
      <c r="AD46" s="568"/>
      <c r="AE46" s="568"/>
      <c r="AF46" s="568"/>
      <c r="AG46" s="568"/>
      <c r="AH46" s="568"/>
      <c r="AI46" s="568"/>
      <c r="AJ46" s="568"/>
      <c r="AK46" s="568"/>
      <c r="AL46" s="568"/>
      <c r="AM46" s="568"/>
      <c r="AN46" s="568"/>
      <c r="AO46" s="568"/>
      <c r="AP46" s="568"/>
      <c r="AQ46" s="568"/>
      <c r="AR46" s="568"/>
      <c r="AS46" s="568"/>
      <c r="AT46" s="568"/>
      <c r="AU46" s="568"/>
      <c r="AV46" s="568"/>
      <c r="AW46" s="568"/>
      <c r="AX46" s="568"/>
      <c r="AY46" s="568"/>
      <c r="AZ46" s="568"/>
      <c r="BA46" s="568"/>
      <c r="BB46" s="568"/>
      <c r="BC46" s="568"/>
      <c r="BD46" s="568"/>
      <c r="BE46" s="568"/>
      <c r="BF46" s="568"/>
      <c r="BG46" s="568"/>
      <c r="BH46" s="568"/>
      <c r="BI46" s="568"/>
      <c r="BJ46" s="568"/>
      <c r="BK46" s="568"/>
      <c r="BL46" s="568"/>
      <c r="BM46" s="568"/>
      <c r="BN46" s="568"/>
      <c r="BO46" s="568"/>
      <c r="BP46" s="568"/>
      <c r="BQ46" s="568"/>
      <c r="BR46" s="568"/>
      <c r="BS46" s="568"/>
      <c r="BT46" s="568"/>
      <c r="BU46" s="568"/>
      <c r="BV46" s="568"/>
      <c r="BW46" s="568"/>
      <c r="BX46" s="568"/>
      <c r="BY46" s="568"/>
      <c r="BZ46" s="568"/>
      <c r="CA46" s="568"/>
      <c r="CB46" s="568"/>
      <c r="CC46" s="568"/>
      <c r="CD46" s="568"/>
      <c r="CE46" s="568"/>
      <c r="CF46" s="568"/>
      <c r="CG46" s="568"/>
      <c r="CH46" s="568"/>
      <c r="CI46" s="568"/>
      <c r="CJ46" s="568"/>
      <c r="CK46" s="568"/>
      <c r="CL46" s="568"/>
      <c r="CM46" s="568"/>
      <c r="CN46" s="568"/>
      <c r="CO46" s="568"/>
      <c r="CP46" s="568"/>
      <c r="CQ46" s="568"/>
      <c r="CR46" s="568"/>
      <c r="CS46" s="568"/>
      <c r="CT46" s="568"/>
      <c r="CU46" s="568"/>
      <c r="CV46" s="568"/>
      <c r="CW46" s="568"/>
      <c r="CX46" s="568"/>
      <c r="CY46" s="568"/>
      <c r="CZ46" s="568"/>
      <c r="DA46" s="568"/>
      <c r="DB46" s="568"/>
      <c r="DC46" s="568"/>
      <c r="DD46" s="568"/>
      <c r="DE46" s="568"/>
      <c r="DF46" s="568"/>
      <c r="DG46" s="568"/>
      <c r="DH46" s="568"/>
      <c r="DI46" s="568"/>
      <c r="DJ46" s="568"/>
      <c r="DK46" s="568"/>
      <c r="DL46" s="568"/>
      <c r="DM46" s="568"/>
      <c r="DN46" s="568"/>
      <c r="DO46" s="568"/>
      <c r="DP46" s="568"/>
      <c r="DQ46" s="568"/>
      <c r="DR46" s="568"/>
      <c r="DS46" s="568"/>
      <c r="DT46" s="568"/>
      <c r="DU46" s="568"/>
      <c r="DV46" s="568"/>
      <c r="DW46" s="568"/>
      <c r="DX46" s="568"/>
      <c r="DY46" s="568"/>
      <c r="DZ46" s="568"/>
      <c r="EA46" s="568"/>
      <c r="EB46" s="568"/>
      <c r="EC46" s="568"/>
      <c r="ED46" s="568"/>
      <c r="EE46" s="568"/>
      <c r="EF46" s="568"/>
      <c r="EG46" s="568"/>
      <c r="EH46" s="568"/>
      <c r="EI46" s="568"/>
      <c r="EJ46" s="568"/>
      <c r="EK46" s="568"/>
      <c r="EL46" s="568"/>
      <c r="EM46" s="568"/>
      <c r="EN46" s="568"/>
      <c r="EO46" s="568"/>
      <c r="EP46" s="568"/>
      <c r="EQ46" s="568"/>
      <c r="ER46" s="568"/>
      <c r="ES46" s="568"/>
      <c r="ET46" s="568"/>
      <c r="EU46" s="568"/>
      <c r="EV46" s="568"/>
      <c r="EW46" s="568"/>
      <c r="EX46" s="568"/>
      <c r="EY46" s="568"/>
      <c r="EZ46" s="568"/>
      <c r="FA46" s="568"/>
      <c r="FB46" s="568"/>
      <c r="FC46" s="568"/>
      <c r="FD46" s="568"/>
      <c r="FE46" s="568"/>
      <c r="FF46" s="568"/>
      <c r="FG46" s="568"/>
      <c r="FH46" s="568"/>
      <c r="FI46" s="568"/>
      <c r="FJ46" s="568"/>
      <c r="FK46" s="568"/>
      <c r="FL46" s="568"/>
      <c r="FM46" s="568"/>
      <c r="FN46" s="568"/>
      <c r="FO46" s="568"/>
      <c r="FP46" s="568"/>
      <c r="FQ46" s="568"/>
      <c r="FR46" s="568"/>
      <c r="FS46" s="568"/>
      <c r="FT46" s="568"/>
      <c r="FU46" s="568"/>
      <c r="FV46" s="568"/>
      <c r="FW46" s="568"/>
      <c r="FX46" s="568"/>
      <c r="FY46" s="568"/>
      <c r="FZ46" s="568"/>
      <c r="GA46" s="568"/>
      <c r="GB46" s="568"/>
      <c r="GC46" s="568"/>
      <c r="GD46" s="568"/>
      <c r="GE46" s="568"/>
      <c r="GF46" s="568"/>
      <c r="GG46" s="568"/>
      <c r="GH46" s="568"/>
      <c r="GI46" s="568"/>
      <c r="GJ46" s="568"/>
      <c r="GK46" s="568"/>
      <c r="GL46" s="568"/>
      <c r="GM46" s="568"/>
      <c r="GN46" s="568"/>
      <c r="GO46" s="568"/>
      <c r="GP46" s="568"/>
      <c r="GQ46" s="568"/>
      <c r="GR46" s="568"/>
      <c r="GS46" s="568"/>
      <c r="GT46" s="568"/>
      <c r="GU46" s="568"/>
      <c r="GV46" s="568"/>
      <c r="GW46" s="568"/>
      <c r="GX46" s="568"/>
      <c r="GY46" s="568"/>
      <c r="GZ46" s="568"/>
      <c r="HA46" s="568"/>
      <c r="HB46" s="568"/>
      <c r="HC46" s="568"/>
      <c r="HD46" s="568"/>
      <c r="HE46" s="568"/>
      <c r="HF46" s="568"/>
      <c r="HG46" s="568"/>
      <c r="HH46" s="568"/>
      <c r="HI46" s="568"/>
      <c r="HJ46" s="568"/>
      <c r="HK46" s="568"/>
      <c r="HL46" s="568"/>
      <c r="HM46" s="568"/>
      <c r="HN46" s="568"/>
      <c r="HO46" s="568"/>
      <c r="HP46" s="568"/>
      <c r="HQ46" s="568"/>
      <c r="HR46" s="568"/>
      <c r="HS46" s="568"/>
      <c r="HT46" s="568"/>
      <c r="HU46" s="568"/>
      <c r="HV46" s="568"/>
      <c r="HW46" s="568"/>
      <c r="HX46" s="568"/>
      <c r="HY46" s="568"/>
      <c r="HZ46" s="568"/>
      <c r="IA46" s="568"/>
      <c r="IB46" s="568"/>
      <c r="IC46" s="568"/>
      <c r="ID46" s="568"/>
      <c r="IE46" s="568"/>
      <c r="IF46" s="568"/>
      <c r="IG46" s="568"/>
      <c r="IH46" s="568"/>
      <c r="II46" s="568"/>
      <c r="IJ46" s="568"/>
      <c r="IK46" s="568"/>
      <c r="IL46" s="568"/>
      <c r="IM46" s="568"/>
      <c r="IN46" s="568"/>
      <c r="IO46" s="568"/>
      <c r="IP46" s="568"/>
      <c r="IQ46" s="568"/>
      <c r="IR46" s="568"/>
      <c r="IS46" s="568"/>
    </row>
    <row r="47" spans="1:253" s="569" customFormat="1">
      <c r="A47" s="439" t="s">
        <v>160</v>
      </c>
      <c r="B47" s="436">
        <f>'Sources and Uses Budget'!$C46</f>
        <v>0</v>
      </c>
      <c r="C47" s="436">
        <f>'Sources and Uses Budget'!$C46</f>
        <v>0</v>
      </c>
      <c r="D47" s="440">
        <f t="shared" si="0"/>
        <v>0</v>
      </c>
      <c r="E47" s="438"/>
      <c r="F47" s="437"/>
      <c r="G47" s="573"/>
      <c r="H47" s="568"/>
      <c r="I47" s="568"/>
      <c r="J47" s="568"/>
      <c r="K47" s="568"/>
      <c r="L47" s="568"/>
      <c r="M47" s="568"/>
      <c r="N47" s="568"/>
      <c r="O47" s="568"/>
      <c r="P47" s="568"/>
      <c r="Q47" s="568"/>
      <c r="R47" s="568"/>
      <c r="S47" s="568"/>
      <c r="T47" s="568"/>
      <c r="U47" s="568"/>
      <c r="V47" s="568"/>
      <c r="W47" s="568"/>
      <c r="X47" s="568"/>
      <c r="Y47" s="568"/>
      <c r="Z47" s="568"/>
      <c r="AA47" s="568"/>
      <c r="AB47" s="568"/>
      <c r="AC47" s="568"/>
      <c r="AD47" s="568"/>
      <c r="AE47" s="568"/>
      <c r="AF47" s="568"/>
      <c r="AG47" s="568"/>
      <c r="AH47" s="568"/>
      <c r="AI47" s="568"/>
      <c r="AJ47" s="568"/>
      <c r="AK47" s="568"/>
      <c r="AL47" s="568"/>
      <c r="AM47" s="568"/>
      <c r="AN47" s="568"/>
      <c r="AO47" s="568"/>
      <c r="AP47" s="568"/>
      <c r="AQ47" s="568"/>
      <c r="AR47" s="568"/>
      <c r="AS47" s="568"/>
      <c r="AT47" s="568"/>
      <c r="AU47" s="568"/>
      <c r="AV47" s="568"/>
      <c r="AW47" s="568"/>
      <c r="AX47" s="568"/>
      <c r="AY47" s="568"/>
      <c r="AZ47" s="568"/>
      <c r="BA47" s="568"/>
      <c r="BB47" s="568"/>
      <c r="BC47" s="568"/>
      <c r="BD47" s="568"/>
      <c r="BE47" s="568"/>
      <c r="BF47" s="568"/>
      <c r="BG47" s="568"/>
      <c r="BH47" s="568"/>
      <c r="BI47" s="568"/>
      <c r="BJ47" s="568"/>
      <c r="BK47" s="568"/>
      <c r="BL47" s="568"/>
      <c r="BM47" s="568"/>
      <c r="BN47" s="568"/>
      <c r="BO47" s="568"/>
      <c r="BP47" s="568"/>
      <c r="BQ47" s="568"/>
      <c r="BR47" s="568"/>
      <c r="BS47" s="568"/>
      <c r="BT47" s="568"/>
      <c r="BU47" s="568"/>
      <c r="BV47" s="568"/>
      <c r="BW47" s="568"/>
      <c r="BX47" s="568"/>
      <c r="BY47" s="568"/>
      <c r="BZ47" s="568"/>
      <c r="CA47" s="568"/>
      <c r="CB47" s="568"/>
      <c r="CC47" s="568"/>
      <c r="CD47" s="568"/>
      <c r="CE47" s="568"/>
      <c r="CF47" s="568"/>
      <c r="CG47" s="568"/>
      <c r="CH47" s="568"/>
      <c r="CI47" s="568"/>
      <c r="CJ47" s="568"/>
      <c r="CK47" s="568"/>
      <c r="CL47" s="568"/>
      <c r="CM47" s="568"/>
      <c r="CN47" s="568"/>
      <c r="CO47" s="568"/>
      <c r="CP47" s="568"/>
      <c r="CQ47" s="568"/>
      <c r="CR47" s="568"/>
      <c r="CS47" s="568"/>
      <c r="CT47" s="568"/>
      <c r="CU47" s="568"/>
      <c r="CV47" s="568"/>
      <c r="CW47" s="568"/>
      <c r="CX47" s="568"/>
      <c r="CY47" s="568"/>
      <c r="CZ47" s="568"/>
      <c r="DA47" s="568"/>
      <c r="DB47" s="568"/>
      <c r="DC47" s="568"/>
      <c r="DD47" s="568"/>
      <c r="DE47" s="568"/>
      <c r="DF47" s="568"/>
      <c r="DG47" s="568"/>
      <c r="DH47" s="568"/>
      <c r="DI47" s="568"/>
      <c r="DJ47" s="568"/>
      <c r="DK47" s="568"/>
      <c r="DL47" s="568"/>
      <c r="DM47" s="568"/>
      <c r="DN47" s="568"/>
      <c r="DO47" s="568"/>
      <c r="DP47" s="568"/>
      <c r="DQ47" s="568"/>
      <c r="DR47" s="568"/>
      <c r="DS47" s="568"/>
      <c r="DT47" s="568"/>
      <c r="DU47" s="568"/>
      <c r="DV47" s="568"/>
      <c r="DW47" s="568"/>
      <c r="DX47" s="568"/>
      <c r="DY47" s="568"/>
      <c r="DZ47" s="568"/>
      <c r="EA47" s="568"/>
      <c r="EB47" s="568"/>
      <c r="EC47" s="568"/>
      <c r="ED47" s="568"/>
      <c r="EE47" s="568"/>
      <c r="EF47" s="568"/>
      <c r="EG47" s="568"/>
      <c r="EH47" s="568"/>
      <c r="EI47" s="568"/>
      <c r="EJ47" s="568"/>
      <c r="EK47" s="568"/>
      <c r="EL47" s="568"/>
      <c r="EM47" s="568"/>
      <c r="EN47" s="568"/>
      <c r="EO47" s="568"/>
      <c r="EP47" s="568"/>
      <c r="EQ47" s="568"/>
      <c r="ER47" s="568"/>
      <c r="ES47" s="568"/>
      <c r="ET47" s="568"/>
      <c r="EU47" s="568"/>
      <c r="EV47" s="568"/>
      <c r="EW47" s="568"/>
      <c r="EX47" s="568"/>
      <c r="EY47" s="568"/>
      <c r="EZ47" s="568"/>
      <c r="FA47" s="568"/>
      <c r="FB47" s="568"/>
      <c r="FC47" s="568"/>
      <c r="FD47" s="568"/>
      <c r="FE47" s="568"/>
      <c r="FF47" s="568"/>
      <c r="FG47" s="568"/>
      <c r="FH47" s="568"/>
      <c r="FI47" s="568"/>
      <c r="FJ47" s="568"/>
      <c r="FK47" s="568"/>
      <c r="FL47" s="568"/>
      <c r="FM47" s="568"/>
      <c r="FN47" s="568"/>
      <c r="FO47" s="568"/>
      <c r="FP47" s="568"/>
      <c r="FQ47" s="568"/>
      <c r="FR47" s="568"/>
      <c r="FS47" s="568"/>
      <c r="FT47" s="568"/>
      <c r="FU47" s="568"/>
      <c r="FV47" s="568"/>
      <c r="FW47" s="568"/>
      <c r="FX47" s="568"/>
      <c r="FY47" s="568"/>
      <c r="FZ47" s="568"/>
      <c r="GA47" s="568"/>
      <c r="GB47" s="568"/>
      <c r="GC47" s="568"/>
      <c r="GD47" s="568"/>
      <c r="GE47" s="568"/>
      <c r="GF47" s="568"/>
      <c r="GG47" s="568"/>
      <c r="GH47" s="568"/>
      <c r="GI47" s="568"/>
      <c r="GJ47" s="568"/>
      <c r="GK47" s="568"/>
      <c r="GL47" s="568"/>
      <c r="GM47" s="568"/>
      <c r="GN47" s="568"/>
      <c r="GO47" s="568"/>
      <c r="GP47" s="568"/>
      <c r="GQ47" s="568"/>
      <c r="GR47" s="568"/>
      <c r="GS47" s="568"/>
      <c r="GT47" s="568"/>
      <c r="GU47" s="568"/>
      <c r="GV47" s="568"/>
      <c r="GW47" s="568"/>
      <c r="GX47" s="568"/>
      <c r="GY47" s="568"/>
      <c r="GZ47" s="568"/>
      <c r="HA47" s="568"/>
      <c r="HB47" s="568"/>
      <c r="HC47" s="568"/>
      <c r="HD47" s="568"/>
      <c r="HE47" s="568"/>
      <c r="HF47" s="568"/>
      <c r="HG47" s="568"/>
      <c r="HH47" s="568"/>
      <c r="HI47" s="568"/>
      <c r="HJ47" s="568"/>
      <c r="HK47" s="568"/>
      <c r="HL47" s="568"/>
      <c r="HM47" s="568"/>
      <c r="HN47" s="568"/>
      <c r="HO47" s="568"/>
      <c r="HP47" s="568"/>
      <c r="HQ47" s="568"/>
      <c r="HR47" s="568"/>
      <c r="HS47" s="568"/>
      <c r="HT47" s="568"/>
      <c r="HU47" s="568"/>
      <c r="HV47" s="568"/>
      <c r="HW47" s="568"/>
      <c r="HX47" s="568"/>
      <c r="HY47" s="568"/>
      <c r="HZ47" s="568"/>
      <c r="IA47" s="568"/>
      <c r="IB47" s="568"/>
      <c r="IC47" s="568"/>
      <c r="ID47" s="568"/>
      <c r="IE47" s="568"/>
      <c r="IF47" s="568"/>
      <c r="IG47" s="568"/>
      <c r="IH47" s="568"/>
      <c r="II47" s="568"/>
      <c r="IJ47" s="568"/>
      <c r="IK47" s="568"/>
      <c r="IL47" s="568"/>
      <c r="IM47" s="568"/>
      <c r="IN47" s="568"/>
      <c r="IO47" s="568"/>
      <c r="IP47" s="568"/>
      <c r="IQ47" s="568"/>
      <c r="IR47" s="568"/>
      <c r="IS47" s="568"/>
    </row>
    <row r="48" spans="1:253" s="569" customFormat="1">
      <c r="A48" s="439" t="s">
        <v>62</v>
      </c>
      <c r="B48" s="436">
        <f>'Sources and Uses Budget'!$C47</f>
        <v>139916</v>
      </c>
      <c r="C48" s="436">
        <f>'Sources and Uses Budget'!$C47</f>
        <v>139916</v>
      </c>
      <c r="D48" s="440">
        <f t="shared" si="0"/>
        <v>0</v>
      </c>
      <c r="E48" s="438"/>
      <c r="F48" s="437"/>
      <c r="G48" s="573"/>
      <c r="H48" s="568"/>
      <c r="I48" s="568"/>
      <c r="J48" s="568"/>
      <c r="K48" s="568"/>
      <c r="L48" s="568"/>
      <c r="M48" s="568"/>
      <c r="N48" s="568"/>
      <c r="O48" s="568"/>
      <c r="P48" s="568"/>
      <c r="Q48" s="568"/>
      <c r="R48" s="568"/>
      <c r="S48" s="568"/>
      <c r="T48" s="568"/>
      <c r="U48" s="568"/>
      <c r="V48" s="568"/>
      <c r="W48" s="568"/>
      <c r="X48" s="568"/>
      <c r="Y48" s="568"/>
      <c r="Z48" s="568"/>
      <c r="AA48" s="568"/>
      <c r="AB48" s="568"/>
      <c r="AC48" s="568"/>
      <c r="AD48" s="568"/>
      <c r="AE48" s="568"/>
      <c r="AF48" s="568"/>
      <c r="AG48" s="568"/>
      <c r="AH48" s="568"/>
      <c r="AI48" s="568"/>
      <c r="AJ48" s="568"/>
      <c r="AK48" s="568"/>
      <c r="AL48" s="568"/>
      <c r="AM48" s="568"/>
      <c r="AN48" s="568"/>
      <c r="AO48" s="568"/>
      <c r="AP48" s="568"/>
      <c r="AQ48" s="568"/>
      <c r="AR48" s="568"/>
      <c r="AS48" s="568"/>
      <c r="AT48" s="568"/>
      <c r="AU48" s="568"/>
      <c r="AV48" s="568"/>
      <c r="AW48" s="568"/>
      <c r="AX48" s="568"/>
      <c r="AY48" s="568"/>
      <c r="AZ48" s="568"/>
      <c r="BA48" s="568"/>
      <c r="BB48" s="568"/>
      <c r="BC48" s="568"/>
      <c r="BD48" s="568"/>
      <c r="BE48" s="568"/>
      <c r="BF48" s="568"/>
      <c r="BG48" s="568"/>
      <c r="BH48" s="568"/>
      <c r="BI48" s="568"/>
      <c r="BJ48" s="568"/>
      <c r="BK48" s="568"/>
      <c r="BL48" s="568"/>
      <c r="BM48" s="568"/>
      <c r="BN48" s="568"/>
      <c r="BO48" s="568"/>
      <c r="BP48" s="568"/>
      <c r="BQ48" s="568"/>
      <c r="BR48" s="568"/>
      <c r="BS48" s="568"/>
      <c r="BT48" s="568"/>
      <c r="BU48" s="568"/>
      <c r="BV48" s="568"/>
      <c r="BW48" s="568"/>
      <c r="BX48" s="568"/>
      <c r="BY48" s="568"/>
      <c r="BZ48" s="568"/>
      <c r="CA48" s="568"/>
      <c r="CB48" s="568"/>
      <c r="CC48" s="568"/>
      <c r="CD48" s="568"/>
      <c r="CE48" s="568"/>
      <c r="CF48" s="568"/>
      <c r="CG48" s="568"/>
      <c r="CH48" s="568"/>
      <c r="CI48" s="568"/>
      <c r="CJ48" s="568"/>
      <c r="CK48" s="568"/>
      <c r="CL48" s="568"/>
      <c r="CM48" s="568"/>
      <c r="CN48" s="568"/>
      <c r="CO48" s="568"/>
      <c r="CP48" s="568"/>
      <c r="CQ48" s="568"/>
      <c r="CR48" s="568"/>
      <c r="CS48" s="568"/>
      <c r="CT48" s="568"/>
      <c r="CU48" s="568"/>
      <c r="CV48" s="568"/>
      <c r="CW48" s="568"/>
      <c r="CX48" s="568"/>
      <c r="CY48" s="568"/>
      <c r="CZ48" s="568"/>
      <c r="DA48" s="568"/>
      <c r="DB48" s="568"/>
      <c r="DC48" s="568"/>
      <c r="DD48" s="568"/>
      <c r="DE48" s="568"/>
      <c r="DF48" s="568"/>
      <c r="DG48" s="568"/>
      <c r="DH48" s="568"/>
      <c r="DI48" s="568"/>
      <c r="DJ48" s="568"/>
      <c r="DK48" s="568"/>
      <c r="DL48" s="568"/>
      <c r="DM48" s="568"/>
      <c r="DN48" s="568"/>
      <c r="DO48" s="568"/>
      <c r="DP48" s="568"/>
      <c r="DQ48" s="568"/>
      <c r="DR48" s="568"/>
      <c r="DS48" s="568"/>
      <c r="DT48" s="568"/>
      <c r="DU48" s="568"/>
      <c r="DV48" s="568"/>
      <c r="DW48" s="568"/>
      <c r="DX48" s="568"/>
      <c r="DY48" s="568"/>
      <c r="DZ48" s="568"/>
      <c r="EA48" s="568"/>
      <c r="EB48" s="568"/>
      <c r="EC48" s="568"/>
      <c r="ED48" s="568"/>
      <c r="EE48" s="568"/>
      <c r="EF48" s="568"/>
      <c r="EG48" s="568"/>
      <c r="EH48" s="568"/>
      <c r="EI48" s="568"/>
      <c r="EJ48" s="568"/>
      <c r="EK48" s="568"/>
      <c r="EL48" s="568"/>
      <c r="EM48" s="568"/>
      <c r="EN48" s="568"/>
      <c r="EO48" s="568"/>
      <c r="EP48" s="568"/>
      <c r="EQ48" s="568"/>
      <c r="ER48" s="568"/>
      <c r="ES48" s="568"/>
      <c r="ET48" s="568"/>
      <c r="EU48" s="568"/>
      <c r="EV48" s="568"/>
      <c r="EW48" s="568"/>
      <c r="EX48" s="568"/>
      <c r="EY48" s="568"/>
      <c r="EZ48" s="568"/>
      <c r="FA48" s="568"/>
      <c r="FB48" s="568"/>
      <c r="FC48" s="568"/>
      <c r="FD48" s="568"/>
      <c r="FE48" s="568"/>
      <c r="FF48" s="568"/>
      <c r="FG48" s="568"/>
      <c r="FH48" s="568"/>
      <c r="FI48" s="568"/>
      <c r="FJ48" s="568"/>
      <c r="FK48" s="568"/>
      <c r="FL48" s="568"/>
      <c r="FM48" s="568"/>
      <c r="FN48" s="568"/>
      <c r="FO48" s="568"/>
      <c r="FP48" s="568"/>
      <c r="FQ48" s="568"/>
      <c r="FR48" s="568"/>
      <c r="FS48" s="568"/>
      <c r="FT48" s="568"/>
      <c r="FU48" s="568"/>
      <c r="FV48" s="568"/>
      <c r="FW48" s="568"/>
      <c r="FX48" s="568"/>
      <c r="FY48" s="568"/>
      <c r="FZ48" s="568"/>
      <c r="GA48" s="568"/>
      <c r="GB48" s="568"/>
      <c r="GC48" s="568"/>
      <c r="GD48" s="568"/>
      <c r="GE48" s="568"/>
      <c r="GF48" s="568"/>
      <c r="GG48" s="568"/>
      <c r="GH48" s="568"/>
      <c r="GI48" s="568"/>
      <c r="GJ48" s="568"/>
      <c r="GK48" s="568"/>
      <c r="GL48" s="568"/>
      <c r="GM48" s="568"/>
      <c r="GN48" s="568"/>
      <c r="GO48" s="568"/>
      <c r="GP48" s="568"/>
      <c r="GQ48" s="568"/>
      <c r="GR48" s="568"/>
      <c r="GS48" s="568"/>
      <c r="GT48" s="568"/>
      <c r="GU48" s="568"/>
      <c r="GV48" s="568"/>
      <c r="GW48" s="568"/>
      <c r="GX48" s="568"/>
      <c r="GY48" s="568"/>
      <c r="GZ48" s="568"/>
      <c r="HA48" s="568"/>
      <c r="HB48" s="568"/>
      <c r="HC48" s="568"/>
      <c r="HD48" s="568"/>
      <c r="HE48" s="568"/>
      <c r="HF48" s="568"/>
      <c r="HG48" s="568"/>
      <c r="HH48" s="568"/>
      <c r="HI48" s="568"/>
      <c r="HJ48" s="568"/>
      <c r="HK48" s="568"/>
      <c r="HL48" s="568"/>
      <c r="HM48" s="568"/>
      <c r="HN48" s="568"/>
      <c r="HO48" s="568"/>
      <c r="HP48" s="568"/>
      <c r="HQ48" s="568"/>
      <c r="HR48" s="568"/>
      <c r="HS48" s="568"/>
      <c r="HT48" s="568"/>
      <c r="HU48" s="568"/>
      <c r="HV48" s="568"/>
      <c r="HW48" s="568"/>
      <c r="HX48" s="568"/>
      <c r="HY48" s="568"/>
      <c r="HZ48" s="568"/>
      <c r="IA48" s="568"/>
      <c r="IB48" s="568"/>
      <c r="IC48" s="568"/>
      <c r="ID48" s="568"/>
      <c r="IE48" s="568"/>
      <c r="IF48" s="568"/>
      <c r="IG48" s="568"/>
      <c r="IH48" s="568"/>
      <c r="II48" s="568"/>
      <c r="IJ48" s="568"/>
      <c r="IK48" s="568"/>
      <c r="IL48" s="568"/>
      <c r="IM48" s="568"/>
      <c r="IN48" s="568"/>
      <c r="IO48" s="568"/>
      <c r="IP48" s="568"/>
      <c r="IQ48" s="568"/>
      <c r="IR48" s="568"/>
      <c r="IS48" s="568"/>
    </row>
    <row r="49" spans="1:253" s="569" customFormat="1">
      <c r="A49" s="439" t="s">
        <v>163</v>
      </c>
      <c r="B49" s="436">
        <f>'Sources and Uses Budget'!$C48</f>
        <v>19782</v>
      </c>
      <c r="C49" s="436">
        <f>'Sources and Uses Budget'!$C48</f>
        <v>19782</v>
      </c>
      <c r="D49" s="440">
        <f t="shared" si="0"/>
        <v>0</v>
      </c>
      <c r="E49" s="438"/>
      <c r="F49" s="437"/>
      <c r="G49" s="573"/>
      <c r="H49" s="568"/>
      <c r="I49" s="568"/>
      <c r="J49" s="568"/>
      <c r="K49" s="568"/>
      <c r="L49" s="568"/>
      <c r="M49" s="568"/>
      <c r="N49" s="568"/>
      <c r="O49" s="568"/>
      <c r="P49" s="568"/>
      <c r="Q49" s="568"/>
      <c r="R49" s="568"/>
      <c r="S49" s="568"/>
      <c r="T49" s="568"/>
      <c r="U49" s="568"/>
      <c r="V49" s="568"/>
      <c r="W49" s="568"/>
      <c r="X49" s="568"/>
      <c r="Y49" s="568"/>
      <c r="Z49" s="568"/>
      <c r="AA49" s="568"/>
      <c r="AB49" s="568"/>
      <c r="AC49" s="568"/>
      <c r="AD49" s="568"/>
      <c r="AE49" s="568"/>
      <c r="AF49" s="568"/>
      <c r="AG49" s="568"/>
      <c r="AH49" s="568"/>
      <c r="AI49" s="568"/>
      <c r="AJ49" s="568"/>
      <c r="AK49" s="568"/>
      <c r="AL49" s="568"/>
      <c r="AM49" s="568"/>
      <c r="AN49" s="568"/>
      <c r="AO49" s="568"/>
      <c r="AP49" s="568"/>
      <c r="AQ49" s="568"/>
      <c r="AR49" s="568"/>
      <c r="AS49" s="568"/>
      <c r="AT49" s="568"/>
      <c r="AU49" s="568"/>
      <c r="AV49" s="568"/>
      <c r="AW49" s="568"/>
      <c r="AX49" s="568"/>
      <c r="AY49" s="568"/>
      <c r="AZ49" s="568"/>
      <c r="BA49" s="568"/>
      <c r="BB49" s="568"/>
      <c r="BC49" s="568"/>
      <c r="BD49" s="568"/>
      <c r="BE49" s="568"/>
      <c r="BF49" s="568"/>
      <c r="BG49" s="568"/>
      <c r="BH49" s="568"/>
      <c r="BI49" s="568"/>
      <c r="BJ49" s="568"/>
      <c r="BK49" s="568"/>
      <c r="BL49" s="568"/>
      <c r="BM49" s="568"/>
      <c r="BN49" s="568"/>
      <c r="BO49" s="568"/>
      <c r="BP49" s="568"/>
      <c r="BQ49" s="568"/>
      <c r="BR49" s="568"/>
      <c r="BS49" s="568"/>
      <c r="BT49" s="568"/>
      <c r="BU49" s="568"/>
      <c r="BV49" s="568"/>
      <c r="BW49" s="568"/>
      <c r="BX49" s="568"/>
      <c r="BY49" s="568"/>
      <c r="BZ49" s="568"/>
      <c r="CA49" s="568"/>
      <c r="CB49" s="568"/>
      <c r="CC49" s="568"/>
      <c r="CD49" s="568"/>
      <c r="CE49" s="568"/>
      <c r="CF49" s="568"/>
      <c r="CG49" s="568"/>
      <c r="CH49" s="568"/>
      <c r="CI49" s="568"/>
      <c r="CJ49" s="568"/>
      <c r="CK49" s="568"/>
      <c r="CL49" s="568"/>
      <c r="CM49" s="568"/>
      <c r="CN49" s="568"/>
      <c r="CO49" s="568"/>
      <c r="CP49" s="568"/>
      <c r="CQ49" s="568"/>
      <c r="CR49" s="568"/>
      <c r="CS49" s="568"/>
      <c r="CT49" s="568"/>
      <c r="CU49" s="568"/>
      <c r="CV49" s="568"/>
      <c r="CW49" s="568"/>
      <c r="CX49" s="568"/>
      <c r="CY49" s="568"/>
      <c r="CZ49" s="568"/>
      <c r="DA49" s="568"/>
      <c r="DB49" s="568"/>
      <c r="DC49" s="568"/>
      <c r="DD49" s="568"/>
      <c r="DE49" s="568"/>
      <c r="DF49" s="568"/>
      <c r="DG49" s="568"/>
      <c r="DH49" s="568"/>
      <c r="DI49" s="568"/>
      <c r="DJ49" s="568"/>
      <c r="DK49" s="568"/>
      <c r="DL49" s="568"/>
      <c r="DM49" s="568"/>
      <c r="DN49" s="568"/>
      <c r="DO49" s="568"/>
      <c r="DP49" s="568"/>
      <c r="DQ49" s="568"/>
      <c r="DR49" s="568"/>
      <c r="DS49" s="568"/>
      <c r="DT49" s="568"/>
      <c r="DU49" s="568"/>
      <c r="DV49" s="568"/>
      <c r="DW49" s="568"/>
      <c r="DX49" s="568"/>
      <c r="DY49" s="568"/>
      <c r="DZ49" s="568"/>
      <c r="EA49" s="568"/>
      <c r="EB49" s="568"/>
      <c r="EC49" s="568"/>
      <c r="ED49" s="568"/>
      <c r="EE49" s="568"/>
      <c r="EF49" s="568"/>
      <c r="EG49" s="568"/>
      <c r="EH49" s="568"/>
      <c r="EI49" s="568"/>
      <c r="EJ49" s="568"/>
      <c r="EK49" s="568"/>
      <c r="EL49" s="568"/>
      <c r="EM49" s="568"/>
      <c r="EN49" s="568"/>
      <c r="EO49" s="568"/>
      <c r="EP49" s="568"/>
      <c r="EQ49" s="568"/>
      <c r="ER49" s="568"/>
      <c r="ES49" s="568"/>
      <c r="ET49" s="568"/>
      <c r="EU49" s="568"/>
      <c r="EV49" s="568"/>
      <c r="EW49" s="568"/>
      <c r="EX49" s="568"/>
      <c r="EY49" s="568"/>
      <c r="EZ49" s="568"/>
      <c r="FA49" s="568"/>
      <c r="FB49" s="568"/>
      <c r="FC49" s="568"/>
      <c r="FD49" s="568"/>
      <c r="FE49" s="568"/>
      <c r="FF49" s="568"/>
      <c r="FG49" s="568"/>
      <c r="FH49" s="568"/>
      <c r="FI49" s="568"/>
      <c r="FJ49" s="568"/>
      <c r="FK49" s="568"/>
      <c r="FL49" s="568"/>
      <c r="FM49" s="568"/>
      <c r="FN49" s="568"/>
      <c r="FO49" s="568"/>
      <c r="FP49" s="568"/>
      <c r="FQ49" s="568"/>
      <c r="FR49" s="568"/>
      <c r="FS49" s="568"/>
      <c r="FT49" s="568"/>
      <c r="FU49" s="568"/>
      <c r="FV49" s="568"/>
      <c r="FW49" s="568"/>
      <c r="FX49" s="568"/>
      <c r="FY49" s="568"/>
      <c r="FZ49" s="568"/>
      <c r="GA49" s="568"/>
      <c r="GB49" s="568"/>
      <c r="GC49" s="568"/>
      <c r="GD49" s="568"/>
      <c r="GE49" s="568"/>
      <c r="GF49" s="568"/>
      <c r="GG49" s="568"/>
      <c r="GH49" s="568"/>
      <c r="GI49" s="568"/>
      <c r="GJ49" s="568"/>
      <c r="GK49" s="568"/>
      <c r="GL49" s="568"/>
      <c r="GM49" s="568"/>
      <c r="GN49" s="568"/>
      <c r="GO49" s="568"/>
      <c r="GP49" s="568"/>
      <c r="GQ49" s="568"/>
      <c r="GR49" s="568"/>
      <c r="GS49" s="568"/>
      <c r="GT49" s="568"/>
      <c r="GU49" s="568"/>
      <c r="GV49" s="568"/>
      <c r="GW49" s="568"/>
      <c r="GX49" s="568"/>
      <c r="GY49" s="568"/>
      <c r="GZ49" s="568"/>
      <c r="HA49" s="568"/>
      <c r="HB49" s="568"/>
      <c r="HC49" s="568"/>
      <c r="HD49" s="568"/>
      <c r="HE49" s="568"/>
      <c r="HF49" s="568"/>
      <c r="HG49" s="568"/>
      <c r="HH49" s="568"/>
      <c r="HI49" s="568"/>
      <c r="HJ49" s="568"/>
      <c r="HK49" s="568"/>
      <c r="HL49" s="568"/>
      <c r="HM49" s="568"/>
      <c r="HN49" s="568"/>
      <c r="HO49" s="568"/>
      <c r="HP49" s="568"/>
      <c r="HQ49" s="568"/>
      <c r="HR49" s="568"/>
      <c r="HS49" s="568"/>
      <c r="HT49" s="568"/>
      <c r="HU49" s="568"/>
      <c r="HV49" s="568"/>
      <c r="HW49" s="568"/>
      <c r="HX49" s="568"/>
      <c r="HY49" s="568"/>
      <c r="HZ49" s="568"/>
      <c r="IA49" s="568"/>
      <c r="IB49" s="568"/>
      <c r="IC49" s="568"/>
      <c r="ID49" s="568"/>
      <c r="IE49" s="568"/>
      <c r="IF49" s="568"/>
      <c r="IG49" s="568"/>
      <c r="IH49" s="568"/>
      <c r="II49" s="568"/>
      <c r="IJ49" s="568"/>
      <c r="IK49" s="568"/>
      <c r="IL49" s="568"/>
      <c r="IM49" s="568"/>
      <c r="IN49" s="568"/>
      <c r="IO49" s="568"/>
      <c r="IP49" s="568"/>
      <c r="IQ49" s="568"/>
      <c r="IR49" s="568"/>
      <c r="IS49" s="568"/>
    </row>
    <row r="50" spans="1:253" s="569" customFormat="1">
      <c r="A50" s="439" t="s">
        <v>161</v>
      </c>
      <c r="B50" s="436">
        <f>'Sources and Uses Budget'!$C49</f>
        <v>0</v>
      </c>
      <c r="C50" s="436">
        <f>'Sources and Uses Budget'!$C49</f>
        <v>0</v>
      </c>
      <c r="D50" s="440">
        <f t="shared" si="0"/>
        <v>0</v>
      </c>
      <c r="E50" s="438"/>
      <c r="F50" s="437"/>
      <c r="G50" s="573"/>
      <c r="H50" s="568"/>
      <c r="I50" s="568"/>
      <c r="J50" s="568"/>
      <c r="K50" s="568"/>
      <c r="L50" s="568"/>
      <c r="M50" s="568"/>
      <c r="N50" s="568"/>
      <c r="O50" s="568"/>
      <c r="P50" s="568"/>
      <c r="Q50" s="568"/>
      <c r="R50" s="568"/>
      <c r="S50" s="568"/>
      <c r="T50" s="568"/>
      <c r="U50" s="568"/>
      <c r="V50" s="568"/>
      <c r="W50" s="568"/>
      <c r="X50" s="568"/>
      <c r="Y50" s="568"/>
      <c r="Z50" s="568"/>
      <c r="AA50" s="568"/>
      <c r="AB50" s="568"/>
      <c r="AC50" s="568"/>
      <c r="AD50" s="568"/>
      <c r="AE50" s="568"/>
      <c r="AF50" s="568"/>
      <c r="AG50" s="568"/>
      <c r="AH50" s="568"/>
      <c r="AI50" s="568"/>
      <c r="AJ50" s="568"/>
      <c r="AK50" s="568"/>
      <c r="AL50" s="568"/>
      <c r="AM50" s="568"/>
      <c r="AN50" s="568"/>
      <c r="AO50" s="568"/>
      <c r="AP50" s="568"/>
      <c r="AQ50" s="568"/>
      <c r="AR50" s="568"/>
      <c r="AS50" s="568"/>
      <c r="AT50" s="568"/>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c r="BQ50" s="568"/>
      <c r="BR50" s="568"/>
      <c r="BS50" s="568"/>
      <c r="BT50" s="568"/>
      <c r="BU50" s="568"/>
      <c r="BV50" s="568"/>
      <c r="BW50" s="568"/>
      <c r="BX50" s="568"/>
      <c r="BY50" s="568"/>
      <c r="BZ50" s="568"/>
      <c r="CA50" s="568"/>
      <c r="CB50" s="568"/>
      <c r="CC50" s="568"/>
      <c r="CD50" s="568"/>
      <c r="CE50" s="568"/>
      <c r="CF50" s="568"/>
      <c r="CG50" s="568"/>
      <c r="CH50" s="568"/>
      <c r="CI50" s="568"/>
      <c r="CJ50" s="568"/>
      <c r="CK50" s="568"/>
      <c r="CL50" s="568"/>
      <c r="CM50" s="568"/>
      <c r="CN50" s="568"/>
      <c r="CO50" s="568"/>
      <c r="CP50" s="568"/>
      <c r="CQ50" s="568"/>
      <c r="CR50" s="568"/>
      <c r="CS50" s="568"/>
      <c r="CT50" s="568"/>
      <c r="CU50" s="568"/>
      <c r="CV50" s="568"/>
      <c r="CW50" s="568"/>
      <c r="CX50" s="568"/>
      <c r="CY50" s="568"/>
      <c r="CZ50" s="568"/>
      <c r="DA50" s="568"/>
      <c r="DB50" s="568"/>
      <c r="DC50" s="568"/>
      <c r="DD50" s="568"/>
      <c r="DE50" s="568"/>
      <c r="DF50" s="568"/>
      <c r="DG50" s="568"/>
      <c r="DH50" s="568"/>
      <c r="DI50" s="568"/>
      <c r="DJ50" s="568"/>
      <c r="DK50" s="568"/>
      <c r="DL50" s="568"/>
      <c r="DM50" s="568"/>
      <c r="DN50" s="568"/>
      <c r="DO50" s="568"/>
      <c r="DP50" s="568"/>
      <c r="DQ50" s="568"/>
      <c r="DR50" s="568"/>
      <c r="DS50" s="568"/>
      <c r="DT50" s="568"/>
      <c r="DU50" s="568"/>
      <c r="DV50" s="568"/>
      <c r="DW50" s="568"/>
      <c r="DX50" s="568"/>
      <c r="DY50" s="568"/>
      <c r="DZ50" s="568"/>
      <c r="EA50" s="568"/>
      <c r="EB50" s="568"/>
      <c r="EC50" s="568"/>
      <c r="ED50" s="568"/>
      <c r="EE50" s="568"/>
      <c r="EF50" s="568"/>
      <c r="EG50" s="568"/>
      <c r="EH50" s="568"/>
      <c r="EI50" s="568"/>
      <c r="EJ50" s="568"/>
      <c r="EK50" s="568"/>
      <c r="EL50" s="568"/>
      <c r="EM50" s="568"/>
      <c r="EN50" s="568"/>
      <c r="EO50" s="568"/>
      <c r="EP50" s="568"/>
      <c r="EQ50" s="568"/>
      <c r="ER50" s="568"/>
      <c r="ES50" s="568"/>
      <c r="ET50" s="568"/>
      <c r="EU50" s="568"/>
      <c r="EV50" s="568"/>
      <c r="EW50" s="568"/>
      <c r="EX50" s="568"/>
      <c r="EY50" s="568"/>
      <c r="EZ50" s="568"/>
      <c r="FA50" s="568"/>
      <c r="FB50" s="568"/>
      <c r="FC50" s="568"/>
      <c r="FD50" s="568"/>
      <c r="FE50" s="568"/>
      <c r="FF50" s="568"/>
      <c r="FG50" s="568"/>
      <c r="FH50" s="568"/>
      <c r="FI50" s="568"/>
      <c r="FJ50" s="568"/>
      <c r="FK50" s="568"/>
      <c r="FL50" s="568"/>
      <c r="FM50" s="568"/>
      <c r="FN50" s="568"/>
      <c r="FO50" s="568"/>
      <c r="FP50" s="568"/>
      <c r="FQ50" s="568"/>
      <c r="FR50" s="568"/>
      <c r="FS50" s="568"/>
      <c r="FT50" s="568"/>
      <c r="FU50" s="568"/>
      <c r="FV50" s="568"/>
      <c r="FW50" s="568"/>
      <c r="FX50" s="568"/>
      <c r="FY50" s="568"/>
      <c r="FZ50" s="568"/>
      <c r="GA50" s="568"/>
      <c r="GB50" s="568"/>
      <c r="GC50" s="568"/>
      <c r="GD50" s="568"/>
      <c r="GE50" s="568"/>
      <c r="GF50" s="568"/>
      <c r="GG50" s="568"/>
      <c r="GH50" s="568"/>
      <c r="GI50" s="568"/>
      <c r="GJ50" s="568"/>
      <c r="GK50" s="568"/>
      <c r="GL50" s="568"/>
      <c r="GM50" s="568"/>
      <c r="GN50" s="568"/>
      <c r="GO50" s="568"/>
      <c r="GP50" s="568"/>
      <c r="GQ50" s="568"/>
      <c r="GR50" s="568"/>
      <c r="GS50" s="568"/>
      <c r="GT50" s="568"/>
      <c r="GU50" s="568"/>
      <c r="GV50" s="568"/>
      <c r="GW50" s="568"/>
      <c r="GX50" s="568"/>
      <c r="GY50" s="568"/>
      <c r="GZ50" s="568"/>
      <c r="HA50" s="568"/>
      <c r="HB50" s="568"/>
      <c r="HC50" s="568"/>
      <c r="HD50" s="568"/>
      <c r="HE50" s="568"/>
      <c r="HF50" s="568"/>
      <c r="HG50" s="568"/>
      <c r="HH50" s="568"/>
      <c r="HI50" s="568"/>
      <c r="HJ50" s="568"/>
      <c r="HK50" s="568"/>
      <c r="HL50" s="568"/>
      <c r="HM50" s="568"/>
      <c r="HN50" s="568"/>
      <c r="HO50" s="568"/>
      <c r="HP50" s="568"/>
      <c r="HQ50" s="568"/>
      <c r="HR50" s="568"/>
      <c r="HS50" s="568"/>
      <c r="HT50" s="568"/>
      <c r="HU50" s="568"/>
      <c r="HV50" s="568"/>
      <c r="HW50" s="568"/>
      <c r="HX50" s="568"/>
      <c r="HY50" s="568"/>
      <c r="HZ50" s="568"/>
      <c r="IA50" s="568"/>
      <c r="IB50" s="568"/>
      <c r="IC50" s="568"/>
      <c r="ID50" s="568"/>
      <c r="IE50" s="568"/>
      <c r="IF50" s="568"/>
      <c r="IG50" s="568"/>
      <c r="IH50" s="568"/>
      <c r="II50" s="568"/>
      <c r="IJ50" s="568"/>
      <c r="IK50" s="568"/>
      <c r="IL50" s="568"/>
      <c r="IM50" s="568"/>
      <c r="IN50" s="568"/>
      <c r="IO50" s="568"/>
      <c r="IP50" s="568"/>
      <c r="IQ50" s="568"/>
      <c r="IR50" s="568"/>
      <c r="IS50" s="568"/>
    </row>
    <row r="51" spans="1:253" s="569" customFormat="1">
      <c r="A51" s="439" t="s">
        <v>162</v>
      </c>
      <c r="B51" s="436">
        <f>'Sources and Uses Budget'!$C50</f>
        <v>108314</v>
      </c>
      <c r="C51" s="436">
        <f>'Sources and Uses Budget'!$C50</f>
        <v>108314</v>
      </c>
      <c r="D51" s="440">
        <f t="shared" si="0"/>
        <v>0</v>
      </c>
      <c r="E51" s="438"/>
      <c r="F51" s="437"/>
      <c r="G51" s="573"/>
      <c r="H51" s="568"/>
      <c r="I51" s="568"/>
      <c r="J51" s="568"/>
      <c r="K51" s="568"/>
      <c r="L51" s="568"/>
      <c r="M51" s="568"/>
      <c r="N51" s="568"/>
      <c r="O51" s="568"/>
      <c r="P51" s="568"/>
      <c r="Q51" s="568"/>
      <c r="R51" s="568"/>
      <c r="S51" s="568"/>
      <c r="T51" s="568"/>
      <c r="U51" s="568"/>
      <c r="V51" s="568"/>
      <c r="W51" s="568"/>
      <c r="X51" s="568"/>
      <c r="Y51" s="568"/>
      <c r="Z51" s="568"/>
      <c r="AA51" s="568"/>
      <c r="AB51" s="568"/>
      <c r="AC51" s="568"/>
      <c r="AD51" s="568"/>
      <c r="AE51" s="568"/>
      <c r="AF51" s="568"/>
      <c r="AG51" s="568"/>
      <c r="AH51" s="568"/>
      <c r="AI51" s="568"/>
      <c r="AJ51" s="568"/>
      <c r="AK51" s="568"/>
      <c r="AL51" s="568"/>
      <c r="AM51" s="568"/>
      <c r="AN51" s="568"/>
      <c r="AO51" s="568"/>
      <c r="AP51" s="568"/>
      <c r="AQ51" s="568"/>
      <c r="AR51" s="568"/>
      <c r="AS51" s="568"/>
      <c r="AT51" s="568"/>
      <c r="AU51" s="568"/>
      <c r="AV51" s="568"/>
      <c r="AW51" s="568"/>
      <c r="AX51" s="568"/>
      <c r="AY51" s="568"/>
      <c r="AZ51" s="568"/>
      <c r="BA51" s="568"/>
      <c r="BB51" s="568"/>
      <c r="BC51" s="568"/>
      <c r="BD51" s="568"/>
      <c r="BE51" s="568"/>
      <c r="BF51" s="568"/>
      <c r="BG51" s="568"/>
      <c r="BH51" s="568"/>
      <c r="BI51" s="568"/>
      <c r="BJ51" s="568"/>
      <c r="BK51" s="568"/>
      <c r="BL51" s="568"/>
      <c r="BM51" s="568"/>
      <c r="BN51" s="568"/>
      <c r="BO51" s="568"/>
      <c r="BP51" s="568"/>
      <c r="BQ51" s="568"/>
      <c r="BR51" s="568"/>
      <c r="BS51" s="568"/>
      <c r="BT51" s="568"/>
      <c r="BU51" s="568"/>
      <c r="BV51" s="568"/>
      <c r="BW51" s="568"/>
      <c r="BX51" s="568"/>
      <c r="BY51" s="568"/>
      <c r="BZ51" s="568"/>
      <c r="CA51" s="568"/>
      <c r="CB51" s="568"/>
      <c r="CC51" s="568"/>
      <c r="CD51" s="568"/>
      <c r="CE51" s="568"/>
      <c r="CF51" s="568"/>
      <c r="CG51" s="568"/>
      <c r="CH51" s="568"/>
      <c r="CI51" s="568"/>
      <c r="CJ51" s="568"/>
      <c r="CK51" s="568"/>
      <c r="CL51" s="568"/>
      <c r="CM51" s="568"/>
      <c r="CN51" s="568"/>
      <c r="CO51" s="568"/>
      <c r="CP51" s="568"/>
      <c r="CQ51" s="568"/>
      <c r="CR51" s="568"/>
      <c r="CS51" s="568"/>
      <c r="CT51" s="568"/>
      <c r="CU51" s="568"/>
      <c r="CV51" s="568"/>
      <c r="CW51" s="568"/>
      <c r="CX51" s="568"/>
      <c r="CY51" s="568"/>
      <c r="CZ51" s="568"/>
      <c r="DA51" s="568"/>
      <c r="DB51" s="568"/>
      <c r="DC51" s="568"/>
      <c r="DD51" s="568"/>
      <c r="DE51" s="568"/>
      <c r="DF51" s="568"/>
      <c r="DG51" s="568"/>
      <c r="DH51" s="568"/>
      <c r="DI51" s="568"/>
      <c r="DJ51" s="568"/>
      <c r="DK51" s="568"/>
      <c r="DL51" s="568"/>
      <c r="DM51" s="568"/>
      <c r="DN51" s="568"/>
      <c r="DO51" s="568"/>
      <c r="DP51" s="568"/>
      <c r="DQ51" s="568"/>
      <c r="DR51" s="568"/>
      <c r="DS51" s="568"/>
      <c r="DT51" s="568"/>
      <c r="DU51" s="568"/>
      <c r="DV51" s="568"/>
      <c r="DW51" s="568"/>
      <c r="DX51" s="568"/>
      <c r="DY51" s="568"/>
      <c r="DZ51" s="568"/>
      <c r="EA51" s="568"/>
      <c r="EB51" s="568"/>
      <c r="EC51" s="568"/>
      <c r="ED51" s="568"/>
      <c r="EE51" s="568"/>
      <c r="EF51" s="568"/>
      <c r="EG51" s="568"/>
      <c r="EH51" s="568"/>
      <c r="EI51" s="568"/>
      <c r="EJ51" s="568"/>
      <c r="EK51" s="568"/>
      <c r="EL51" s="568"/>
      <c r="EM51" s="568"/>
      <c r="EN51" s="568"/>
      <c r="EO51" s="568"/>
      <c r="EP51" s="568"/>
      <c r="EQ51" s="568"/>
      <c r="ER51" s="568"/>
      <c r="ES51" s="568"/>
      <c r="ET51" s="568"/>
      <c r="EU51" s="568"/>
      <c r="EV51" s="568"/>
      <c r="EW51" s="568"/>
      <c r="EX51" s="568"/>
      <c r="EY51" s="568"/>
      <c r="EZ51" s="568"/>
      <c r="FA51" s="568"/>
      <c r="FB51" s="568"/>
      <c r="FC51" s="568"/>
      <c r="FD51" s="568"/>
      <c r="FE51" s="568"/>
      <c r="FF51" s="568"/>
      <c r="FG51" s="568"/>
      <c r="FH51" s="568"/>
      <c r="FI51" s="568"/>
      <c r="FJ51" s="568"/>
      <c r="FK51" s="568"/>
      <c r="FL51" s="568"/>
      <c r="FM51" s="568"/>
      <c r="FN51" s="568"/>
      <c r="FO51" s="568"/>
      <c r="FP51" s="568"/>
      <c r="FQ51" s="568"/>
      <c r="FR51" s="568"/>
      <c r="FS51" s="568"/>
      <c r="FT51" s="568"/>
      <c r="FU51" s="568"/>
      <c r="FV51" s="568"/>
      <c r="FW51" s="568"/>
      <c r="FX51" s="568"/>
      <c r="FY51" s="568"/>
      <c r="FZ51" s="568"/>
      <c r="GA51" s="568"/>
      <c r="GB51" s="568"/>
      <c r="GC51" s="568"/>
      <c r="GD51" s="568"/>
      <c r="GE51" s="568"/>
      <c r="GF51" s="568"/>
      <c r="GG51" s="568"/>
      <c r="GH51" s="568"/>
      <c r="GI51" s="568"/>
      <c r="GJ51" s="568"/>
      <c r="GK51" s="568"/>
      <c r="GL51" s="568"/>
      <c r="GM51" s="568"/>
      <c r="GN51" s="568"/>
      <c r="GO51" s="568"/>
      <c r="GP51" s="568"/>
      <c r="GQ51" s="568"/>
      <c r="GR51" s="568"/>
      <c r="GS51" s="568"/>
      <c r="GT51" s="568"/>
      <c r="GU51" s="568"/>
      <c r="GV51" s="568"/>
      <c r="GW51" s="568"/>
      <c r="GX51" s="568"/>
      <c r="GY51" s="568"/>
      <c r="GZ51" s="568"/>
      <c r="HA51" s="568"/>
      <c r="HB51" s="568"/>
      <c r="HC51" s="568"/>
      <c r="HD51" s="568"/>
      <c r="HE51" s="568"/>
      <c r="HF51" s="568"/>
      <c r="HG51" s="568"/>
      <c r="HH51" s="568"/>
      <c r="HI51" s="568"/>
      <c r="HJ51" s="568"/>
      <c r="HK51" s="568"/>
      <c r="HL51" s="568"/>
      <c r="HM51" s="568"/>
      <c r="HN51" s="568"/>
      <c r="HO51" s="568"/>
      <c r="HP51" s="568"/>
      <c r="HQ51" s="568"/>
      <c r="HR51" s="568"/>
      <c r="HS51" s="568"/>
      <c r="HT51" s="568"/>
      <c r="HU51" s="568"/>
      <c r="HV51" s="568"/>
      <c r="HW51" s="568"/>
      <c r="HX51" s="568"/>
      <c r="HY51" s="568"/>
      <c r="HZ51" s="568"/>
      <c r="IA51" s="568"/>
      <c r="IB51" s="568"/>
      <c r="IC51" s="568"/>
      <c r="ID51" s="568"/>
      <c r="IE51" s="568"/>
      <c r="IF51" s="568"/>
      <c r="IG51" s="568"/>
      <c r="IH51" s="568"/>
      <c r="II51" s="568"/>
      <c r="IJ51" s="568"/>
      <c r="IK51" s="568"/>
      <c r="IL51" s="568"/>
      <c r="IM51" s="568"/>
      <c r="IN51" s="568"/>
      <c r="IO51" s="568"/>
      <c r="IP51" s="568"/>
      <c r="IQ51" s="568"/>
      <c r="IR51" s="568"/>
      <c r="IS51" s="568"/>
    </row>
    <row r="52" spans="1:253" s="569" customFormat="1">
      <c r="A52" s="442" t="s">
        <v>37</v>
      </c>
      <c r="B52" s="436">
        <f>'Sources and Uses Budget'!$C51</f>
        <v>0</v>
      </c>
      <c r="C52" s="436">
        <f>'Sources and Uses Budget'!$C51</f>
        <v>0</v>
      </c>
      <c r="D52" s="440">
        <f t="shared" si="0"/>
        <v>0</v>
      </c>
      <c r="E52" s="438"/>
      <c r="F52" s="437"/>
      <c r="G52" s="573"/>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c r="BP52" s="568"/>
      <c r="BQ52" s="568"/>
      <c r="BR52" s="568"/>
      <c r="BS52" s="568"/>
      <c r="BT52" s="568"/>
      <c r="BU52" s="568"/>
      <c r="BV52" s="568"/>
      <c r="BW52" s="568"/>
      <c r="BX52" s="568"/>
      <c r="BY52" s="568"/>
      <c r="BZ52" s="568"/>
      <c r="CA52" s="568"/>
      <c r="CB52" s="568"/>
      <c r="CC52" s="568"/>
      <c r="CD52" s="568"/>
      <c r="CE52" s="568"/>
      <c r="CF52" s="568"/>
      <c r="CG52" s="568"/>
      <c r="CH52" s="568"/>
      <c r="CI52" s="568"/>
      <c r="CJ52" s="568"/>
      <c r="CK52" s="568"/>
      <c r="CL52" s="568"/>
      <c r="CM52" s="568"/>
      <c r="CN52" s="568"/>
      <c r="CO52" s="568"/>
      <c r="CP52" s="568"/>
      <c r="CQ52" s="568"/>
      <c r="CR52" s="568"/>
      <c r="CS52" s="568"/>
      <c r="CT52" s="568"/>
      <c r="CU52" s="568"/>
      <c r="CV52" s="568"/>
      <c r="CW52" s="568"/>
      <c r="CX52" s="568"/>
      <c r="CY52" s="568"/>
      <c r="CZ52" s="568"/>
      <c r="DA52" s="568"/>
      <c r="DB52" s="568"/>
      <c r="DC52" s="568"/>
      <c r="DD52" s="568"/>
      <c r="DE52" s="568"/>
      <c r="DF52" s="568"/>
      <c r="DG52" s="568"/>
      <c r="DH52" s="568"/>
      <c r="DI52" s="568"/>
      <c r="DJ52" s="568"/>
      <c r="DK52" s="568"/>
      <c r="DL52" s="568"/>
      <c r="DM52" s="568"/>
      <c r="DN52" s="568"/>
      <c r="DO52" s="568"/>
      <c r="DP52" s="568"/>
      <c r="DQ52" s="568"/>
      <c r="DR52" s="568"/>
      <c r="DS52" s="568"/>
      <c r="DT52" s="568"/>
      <c r="DU52" s="568"/>
      <c r="DV52" s="568"/>
      <c r="DW52" s="568"/>
      <c r="DX52" s="568"/>
      <c r="DY52" s="568"/>
      <c r="DZ52" s="568"/>
      <c r="EA52" s="568"/>
      <c r="EB52" s="568"/>
      <c r="EC52" s="568"/>
      <c r="ED52" s="568"/>
      <c r="EE52" s="568"/>
      <c r="EF52" s="568"/>
      <c r="EG52" s="568"/>
      <c r="EH52" s="568"/>
      <c r="EI52" s="568"/>
      <c r="EJ52" s="568"/>
      <c r="EK52" s="568"/>
      <c r="EL52" s="568"/>
      <c r="EM52" s="568"/>
      <c r="EN52" s="568"/>
      <c r="EO52" s="568"/>
      <c r="EP52" s="568"/>
      <c r="EQ52" s="568"/>
      <c r="ER52" s="568"/>
      <c r="ES52" s="568"/>
      <c r="ET52" s="568"/>
      <c r="EU52" s="568"/>
      <c r="EV52" s="568"/>
      <c r="EW52" s="568"/>
      <c r="EX52" s="568"/>
      <c r="EY52" s="568"/>
      <c r="EZ52" s="568"/>
      <c r="FA52" s="568"/>
      <c r="FB52" s="568"/>
      <c r="FC52" s="568"/>
      <c r="FD52" s="568"/>
      <c r="FE52" s="568"/>
      <c r="FF52" s="568"/>
      <c r="FG52" s="568"/>
      <c r="FH52" s="568"/>
      <c r="FI52" s="568"/>
      <c r="FJ52" s="568"/>
      <c r="FK52" s="568"/>
      <c r="FL52" s="568"/>
      <c r="FM52" s="568"/>
      <c r="FN52" s="568"/>
      <c r="FO52" s="568"/>
      <c r="FP52" s="568"/>
      <c r="FQ52" s="568"/>
      <c r="FR52" s="568"/>
      <c r="FS52" s="568"/>
      <c r="FT52" s="568"/>
      <c r="FU52" s="568"/>
      <c r="FV52" s="568"/>
      <c r="FW52" s="568"/>
      <c r="FX52" s="568"/>
      <c r="FY52" s="568"/>
      <c r="FZ52" s="568"/>
      <c r="GA52" s="568"/>
      <c r="GB52" s="568"/>
      <c r="GC52" s="568"/>
      <c r="GD52" s="568"/>
      <c r="GE52" s="568"/>
      <c r="GF52" s="568"/>
      <c r="GG52" s="568"/>
      <c r="GH52" s="568"/>
      <c r="GI52" s="568"/>
      <c r="GJ52" s="568"/>
      <c r="GK52" s="568"/>
      <c r="GL52" s="568"/>
      <c r="GM52" s="568"/>
      <c r="GN52" s="568"/>
      <c r="GO52" s="568"/>
      <c r="GP52" s="568"/>
      <c r="GQ52" s="568"/>
      <c r="GR52" s="568"/>
      <c r="GS52" s="568"/>
      <c r="GT52" s="568"/>
      <c r="GU52" s="568"/>
      <c r="GV52" s="568"/>
      <c r="GW52" s="568"/>
      <c r="GX52" s="568"/>
      <c r="GY52" s="568"/>
      <c r="GZ52" s="568"/>
      <c r="HA52" s="568"/>
      <c r="HB52" s="568"/>
      <c r="HC52" s="568"/>
      <c r="HD52" s="568"/>
      <c r="HE52" s="568"/>
      <c r="HF52" s="568"/>
      <c r="HG52" s="568"/>
      <c r="HH52" s="568"/>
      <c r="HI52" s="568"/>
      <c r="HJ52" s="568"/>
      <c r="HK52" s="568"/>
      <c r="HL52" s="568"/>
      <c r="HM52" s="568"/>
      <c r="HN52" s="568"/>
      <c r="HO52" s="568"/>
      <c r="HP52" s="568"/>
      <c r="HQ52" s="568"/>
      <c r="HR52" s="568"/>
      <c r="HS52" s="568"/>
      <c r="HT52" s="568"/>
      <c r="HU52" s="568"/>
      <c r="HV52" s="568"/>
      <c r="HW52" s="568"/>
      <c r="HX52" s="568"/>
      <c r="HY52" s="568"/>
      <c r="HZ52" s="568"/>
      <c r="IA52" s="568"/>
      <c r="IB52" s="568"/>
      <c r="IC52" s="568"/>
      <c r="ID52" s="568"/>
      <c r="IE52" s="568"/>
      <c r="IF52" s="568"/>
      <c r="IG52" s="568"/>
      <c r="IH52" s="568"/>
      <c r="II52" s="568"/>
      <c r="IJ52" s="568"/>
      <c r="IK52" s="568"/>
      <c r="IL52" s="568"/>
      <c r="IM52" s="568"/>
      <c r="IN52" s="568"/>
      <c r="IO52" s="568"/>
      <c r="IP52" s="568"/>
      <c r="IQ52" s="568"/>
      <c r="IR52" s="568"/>
      <c r="IS52" s="568"/>
    </row>
    <row r="53" spans="1:253" s="569" customFormat="1">
      <c r="A53" s="442" t="s">
        <v>37</v>
      </c>
      <c r="B53" s="436">
        <f>'Sources and Uses Budget'!$C52</f>
        <v>0</v>
      </c>
      <c r="C53" s="436">
        <f>'Sources and Uses Budget'!$C52</f>
        <v>0</v>
      </c>
      <c r="D53" s="440">
        <f t="shared" si="0"/>
        <v>0</v>
      </c>
      <c r="E53" s="438"/>
      <c r="F53" s="437"/>
      <c r="G53" s="573"/>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8"/>
      <c r="CV53" s="568"/>
      <c r="CW53" s="568"/>
      <c r="CX53" s="568"/>
      <c r="CY53" s="568"/>
      <c r="CZ53" s="568"/>
      <c r="DA53" s="568"/>
      <c r="DB53" s="568"/>
      <c r="DC53" s="568"/>
      <c r="DD53" s="568"/>
      <c r="DE53" s="568"/>
      <c r="DF53" s="568"/>
      <c r="DG53" s="568"/>
      <c r="DH53" s="568"/>
      <c r="DI53" s="568"/>
      <c r="DJ53" s="568"/>
      <c r="DK53" s="568"/>
      <c r="DL53" s="568"/>
      <c r="DM53" s="568"/>
      <c r="DN53" s="568"/>
      <c r="DO53" s="568"/>
      <c r="DP53" s="568"/>
      <c r="DQ53" s="568"/>
      <c r="DR53" s="568"/>
      <c r="DS53" s="568"/>
      <c r="DT53" s="568"/>
      <c r="DU53" s="568"/>
      <c r="DV53" s="568"/>
      <c r="DW53" s="568"/>
      <c r="DX53" s="568"/>
      <c r="DY53" s="568"/>
      <c r="DZ53" s="568"/>
      <c r="EA53" s="568"/>
      <c r="EB53" s="568"/>
      <c r="EC53" s="568"/>
      <c r="ED53" s="568"/>
      <c r="EE53" s="568"/>
      <c r="EF53" s="568"/>
      <c r="EG53" s="568"/>
      <c r="EH53" s="568"/>
      <c r="EI53" s="568"/>
      <c r="EJ53" s="568"/>
      <c r="EK53" s="568"/>
      <c r="EL53" s="568"/>
      <c r="EM53" s="568"/>
      <c r="EN53" s="568"/>
      <c r="EO53" s="568"/>
      <c r="EP53" s="568"/>
      <c r="EQ53" s="568"/>
      <c r="ER53" s="568"/>
      <c r="ES53" s="568"/>
      <c r="ET53" s="568"/>
      <c r="EU53" s="568"/>
      <c r="EV53" s="568"/>
      <c r="EW53" s="568"/>
      <c r="EX53" s="568"/>
      <c r="EY53" s="568"/>
      <c r="EZ53" s="568"/>
      <c r="FA53" s="568"/>
      <c r="FB53" s="568"/>
      <c r="FC53" s="568"/>
      <c r="FD53" s="568"/>
      <c r="FE53" s="568"/>
      <c r="FF53" s="568"/>
      <c r="FG53" s="568"/>
      <c r="FH53" s="568"/>
      <c r="FI53" s="568"/>
      <c r="FJ53" s="568"/>
      <c r="FK53" s="568"/>
      <c r="FL53" s="568"/>
      <c r="FM53" s="568"/>
      <c r="FN53" s="568"/>
      <c r="FO53" s="568"/>
      <c r="FP53" s="568"/>
      <c r="FQ53" s="568"/>
      <c r="FR53" s="568"/>
      <c r="FS53" s="568"/>
      <c r="FT53" s="568"/>
      <c r="FU53" s="568"/>
      <c r="FV53" s="568"/>
      <c r="FW53" s="568"/>
      <c r="FX53" s="568"/>
      <c r="FY53" s="568"/>
      <c r="FZ53" s="568"/>
      <c r="GA53" s="568"/>
      <c r="GB53" s="568"/>
      <c r="GC53" s="568"/>
      <c r="GD53" s="568"/>
      <c r="GE53" s="568"/>
      <c r="GF53" s="568"/>
      <c r="GG53" s="568"/>
      <c r="GH53" s="568"/>
      <c r="GI53" s="568"/>
      <c r="GJ53" s="568"/>
      <c r="GK53" s="568"/>
      <c r="GL53" s="568"/>
      <c r="GM53" s="568"/>
      <c r="GN53" s="568"/>
      <c r="GO53" s="568"/>
      <c r="GP53" s="568"/>
      <c r="GQ53" s="568"/>
      <c r="GR53" s="568"/>
      <c r="GS53" s="568"/>
      <c r="GT53" s="568"/>
      <c r="GU53" s="568"/>
      <c r="GV53" s="568"/>
      <c r="GW53" s="568"/>
      <c r="GX53" s="568"/>
      <c r="GY53" s="568"/>
      <c r="GZ53" s="568"/>
      <c r="HA53" s="568"/>
      <c r="HB53" s="568"/>
      <c r="HC53" s="568"/>
      <c r="HD53" s="568"/>
      <c r="HE53" s="568"/>
      <c r="HF53" s="568"/>
      <c r="HG53" s="568"/>
      <c r="HH53" s="568"/>
      <c r="HI53" s="568"/>
      <c r="HJ53" s="568"/>
      <c r="HK53" s="568"/>
      <c r="HL53" s="568"/>
      <c r="HM53" s="568"/>
      <c r="HN53" s="568"/>
      <c r="HO53" s="568"/>
      <c r="HP53" s="568"/>
      <c r="HQ53" s="568"/>
      <c r="HR53" s="568"/>
      <c r="HS53" s="568"/>
      <c r="HT53" s="568"/>
      <c r="HU53" s="568"/>
      <c r="HV53" s="568"/>
      <c r="HW53" s="568"/>
      <c r="HX53" s="568"/>
      <c r="HY53" s="568"/>
      <c r="HZ53" s="568"/>
      <c r="IA53" s="568"/>
      <c r="IB53" s="568"/>
      <c r="IC53" s="568"/>
      <c r="ID53" s="568"/>
      <c r="IE53" s="568"/>
      <c r="IF53" s="568"/>
      <c r="IG53" s="568"/>
      <c r="IH53" s="568"/>
      <c r="II53" s="568"/>
      <c r="IJ53" s="568"/>
      <c r="IK53" s="568"/>
      <c r="IL53" s="568"/>
      <c r="IM53" s="568"/>
      <c r="IN53" s="568"/>
      <c r="IO53" s="568"/>
      <c r="IP53" s="568"/>
      <c r="IQ53" s="568"/>
      <c r="IR53" s="568"/>
      <c r="IS53" s="568"/>
    </row>
    <row r="54" spans="1:253" s="571" customFormat="1">
      <c r="A54" s="441" t="s">
        <v>164</v>
      </c>
      <c r="B54" s="443">
        <f>SUM(B44:B53)</f>
        <v>1446905</v>
      </c>
      <c r="C54" s="443">
        <f>SUM(C44:C53)</f>
        <v>1446905</v>
      </c>
      <c r="D54" s="440">
        <f t="shared" si="0"/>
        <v>0</v>
      </c>
      <c r="E54" s="438"/>
      <c r="F54" s="437"/>
      <c r="G54" s="574"/>
      <c r="H54" s="570"/>
      <c r="I54" s="570"/>
      <c r="J54" s="570"/>
      <c r="K54" s="570"/>
      <c r="L54" s="570"/>
      <c r="M54" s="570"/>
      <c r="N54" s="570"/>
      <c r="O54" s="570"/>
      <c r="P54" s="570"/>
      <c r="Q54" s="570"/>
      <c r="R54" s="570"/>
      <c r="S54" s="570"/>
      <c r="T54" s="570"/>
      <c r="U54" s="570"/>
      <c r="V54" s="570"/>
      <c r="W54" s="570"/>
      <c r="X54" s="570"/>
      <c r="Y54" s="570"/>
      <c r="Z54" s="570"/>
      <c r="AA54" s="570"/>
      <c r="AB54" s="570"/>
      <c r="AC54" s="570"/>
      <c r="AD54" s="570"/>
      <c r="AE54" s="570"/>
      <c r="AF54" s="570"/>
      <c r="AG54" s="570"/>
      <c r="AH54" s="570"/>
      <c r="AI54" s="570"/>
      <c r="AJ54" s="570"/>
      <c r="AK54" s="570"/>
      <c r="AL54" s="570"/>
      <c r="AM54" s="570"/>
      <c r="AN54" s="570"/>
      <c r="AO54" s="570"/>
      <c r="AP54" s="570"/>
      <c r="AQ54" s="570"/>
      <c r="AR54" s="570"/>
      <c r="AS54" s="570"/>
      <c r="AT54" s="570"/>
      <c r="AU54" s="570"/>
      <c r="AV54" s="570"/>
      <c r="AW54" s="570"/>
      <c r="AX54" s="570"/>
      <c r="AY54" s="570"/>
      <c r="AZ54" s="570"/>
      <c r="BA54" s="570"/>
      <c r="BB54" s="570"/>
      <c r="BC54" s="570"/>
      <c r="BD54" s="570"/>
      <c r="BE54" s="570"/>
      <c r="BF54" s="570"/>
      <c r="BG54" s="570"/>
      <c r="BH54" s="570"/>
      <c r="BI54" s="570"/>
      <c r="BJ54" s="570"/>
      <c r="BK54" s="570"/>
      <c r="BL54" s="570"/>
      <c r="BM54" s="570"/>
      <c r="BN54" s="570"/>
      <c r="BO54" s="570"/>
      <c r="BP54" s="570"/>
      <c r="BQ54" s="570"/>
      <c r="BR54" s="570"/>
      <c r="BS54" s="570"/>
      <c r="BT54" s="570"/>
      <c r="BU54" s="570"/>
      <c r="BV54" s="570"/>
      <c r="BW54" s="570"/>
      <c r="BX54" s="570"/>
      <c r="BY54" s="570"/>
      <c r="BZ54" s="570"/>
      <c r="CA54" s="570"/>
      <c r="CB54" s="570"/>
      <c r="CC54" s="570"/>
      <c r="CD54" s="570"/>
      <c r="CE54" s="570"/>
      <c r="CF54" s="570"/>
      <c r="CG54" s="570"/>
      <c r="CH54" s="570"/>
      <c r="CI54" s="570"/>
      <c r="CJ54" s="570"/>
      <c r="CK54" s="570"/>
      <c r="CL54" s="570"/>
      <c r="CM54" s="570"/>
      <c r="CN54" s="570"/>
      <c r="CO54" s="570"/>
      <c r="CP54" s="570"/>
      <c r="CQ54" s="570"/>
      <c r="CR54" s="570"/>
      <c r="CS54" s="570"/>
      <c r="CT54" s="570"/>
      <c r="CU54" s="570"/>
      <c r="CV54" s="570"/>
      <c r="CW54" s="570"/>
      <c r="CX54" s="570"/>
      <c r="CY54" s="570"/>
      <c r="CZ54" s="570"/>
      <c r="DA54" s="570"/>
      <c r="DB54" s="570"/>
      <c r="DC54" s="570"/>
      <c r="DD54" s="570"/>
      <c r="DE54" s="570"/>
      <c r="DF54" s="570"/>
      <c r="DG54" s="570"/>
      <c r="DH54" s="570"/>
      <c r="DI54" s="570"/>
      <c r="DJ54" s="570"/>
      <c r="DK54" s="570"/>
      <c r="DL54" s="570"/>
      <c r="DM54" s="570"/>
      <c r="DN54" s="570"/>
      <c r="DO54" s="570"/>
      <c r="DP54" s="570"/>
      <c r="DQ54" s="570"/>
      <c r="DR54" s="570"/>
      <c r="DS54" s="570"/>
      <c r="DT54" s="570"/>
      <c r="DU54" s="570"/>
      <c r="DV54" s="570"/>
      <c r="DW54" s="570"/>
      <c r="DX54" s="570"/>
      <c r="DY54" s="570"/>
      <c r="DZ54" s="570"/>
      <c r="EA54" s="570"/>
      <c r="EB54" s="570"/>
      <c r="EC54" s="570"/>
      <c r="ED54" s="570"/>
      <c r="EE54" s="570"/>
      <c r="EF54" s="570"/>
      <c r="EG54" s="570"/>
      <c r="EH54" s="570"/>
      <c r="EI54" s="570"/>
      <c r="EJ54" s="570"/>
      <c r="EK54" s="570"/>
      <c r="EL54" s="570"/>
      <c r="EM54" s="570"/>
      <c r="EN54" s="570"/>
      <c r="EO54" s="570"/>
      <c r="EP54" s="570"/>
      <c r="EQ54" s="570"/>
      <c r="ER54" s="570"/>
      <c r="ES54" s="570"/>
      <c r="ET54" s="570"/>
      <c r="EU54" s="570"/>
      <c r="EV54" s="570"/>
      <c r="EW54" s="570"/>
      <c r="EX54" s="570"/>
      <c r="EY54" s="570"/>
      <c r="EZ54" s="570"/>
      <c r="FA54" s="570"/>
      <c r="FB54" s="570"/>
      <c r="FC54" s="570"/>
      <c r="FD54" s="570"/>
      <c r="FE54" s="570"/>
      <c r="FF54" s="570"/>
      <c r="FG54" s="570"/>
      <c r="FH54" s="570"/>
      <c r="FI54" s="570"/>
      <c r="FJ54" s="570"/>
      <c r="FK54" s="570"/>
      <c r="FL54" s="570"/>
      <c r="FM54" s="570"/>
      <c r="FN54" s="570"/>
      <c r="FO54" s="570"/>
      <c r="FP54" s="570"/>
      <c r="FQ54" s="570"/>
      <c r="FR54" s="570"/>
      <c r="FS54" s="570"/>
      <c r="FT54" s="570"/>
      <c r="FU54" s="570"/>
      <c r="FV54" s="570"/>
      <c r="FW54" s="570"/>
      <c r="FX54" s="570"/>
      <c r="FY54" s="570"/>
      <c r="FZ54" s="570"/>
      <c r="GA54" s="570"/>
      <c r="GB54" s="570"/>
      <c r="GC54" s="570"/>
      <c r="GD54" s="570"/>
      <c r="GE54" s="570"/>
      <c r="GF54" s="570"/>
      <c r="GG54" s="570"/>
      <c r="GH54" s="570"/>
      <c r="GI54" s="570"/>
      <c r="GJ54" s="570"/>
      <c r="GK54" s="570"/>
      <c r="GL54" s="570"/>
      <c r="GM54" s="570"/>
      <c r="GN54" s="570"/>
      <c r="GO54" s="570"/>
      <c r="GP54" s="570"/>
      <c r="GQ54" s="570"/>
      <c r="GR54" s="570"/>
      <c r="GS54" s="570"/>
      <c r="GT54" s="570"/>
      <c r="GU54" s="570"/>
      <c r="GV54" s="570"/>
      <c r="GW54" s="570"/>
      <c r="GX54" s="570"/>
      <c r="GY54" s="570"/>
      <c r="GZ54" s="570"/>
      <c r="HA54" s="570"/>
      <c r="HB54" s="570"/>
      <c r="HC54" s="570"/>
      <c r="HD54" s="570"/>
      <c r="HE54" s="570"/>
      <c r="HF54" s="570"/>
      <c r="HG54" s="570"/>
      <c r="HH54" s="570"/>
      <c r="HI54" s="570"/>
      <c r="HJ54" s="570"/>
      <c r="HK54" s="570"/>
      <c r="HL54" s="570"/>
      <c r="HM54" s="570"/>
      <c r="HN54" s="570"/>
      <c r="HO54" s="570"/>
      <c r="HP54" s="570"/>
      <c r="HQ54" s="570"/>
      <c r="HR54" s="570"/>
      <c r="HS54" s="570"/>
      <c r="HT54" s="570"/>
      <c r="HU54" s="570"/>
      <c r="HV54" s="570"/>
      <c r="HW54" s="570"/>
      <c r="HX54" s="570"/>
      <c r="HY54" s="570"/>
      <c r="HZ54" s="570"/>
      <c r="IA54" s="570"/>
      <c r="IB54" s="570"/>
      <c r="IC54" s="570"/>
      <c r="ID54" s="570"/>
      <c r="IE54" s="570"/>
      <c r="IF54" s="570"/>
      <c r="IG54" s="570"/>
      <c r="IH54" s="570"/>
      <c r="II54" s="570"/>
      <c r="IJ54" s="570"/>
      <c r="IK54" s="570"/>
      <c r="IL54" s="570"/>
      <c r="IM54" s="570"/>
      <c r="IN54" s="570"/>
      <c r="IO54" s="570"/>
      <c r="IP54" s="570"/>
      <c r="IQ54" s="570"/>
      <c r="IR54" s="570"/>
      <c r="IS54" s="570"/>
    </row>
    <row r="55" spans="1:253" s="569" customFormat="1">
      <c r="A55" s="434" t="s">
        <v>452</v>
      </c>
      <c r="B55" s="434"/>
      <c r="C55" s="434"/>
      <c r="D55" s="434"/>
      <c r="E55" s="454"/>
      <c r="F55" s="434"/>
      <c r="G55" s="573"/>
      <c r="H55" s="568"/>
      <c r="I55" s="568"/>
      <c r="J55" s="568"/>
      <c r="K55" s="568"/>
      <c r="L55" s="568"/>
      <c r="M55" s="568"/>
      <c r="N55" s="568"/>
      <c r="O55" s="568"/>
      <c r="P55" s="568"/>
      <c r="Q55" s="568"/>
      <c r="R55" s="568"/>
      <c r="S55" s="568"/>
      <c r="T55" s="568"/>
      <c r="U55" s="568"/>
      <c r="V55" s="568"/>
      <c r="W55" s="568"/>
      <c r="X55" s="568"/>
      <c r="Y55" s="568"/>
      <c r="Z55" s="568"/>
      <c r="AA55" s="568"/>
      <c r="AB55" s="568"/>
      <c r="AC55" s="568"/>
      <c r="AD55" s="568"/>
      <c r="AE55" s="568"/>
      <c r="AF55" s="568"/>
      <c r="AG55" s="568"/>
      <c r="AH55" s="568"/>
      <c r="AI55" s="568"/>
      <c r="AJ55" s="568"/>
      <c r="AK55" s="568"/>
      <c r="AL55" s="568"/>
      <c r="AM55" s="568"/>
      <c r="AN55" s="568"/>
      <c r="AO55" s="568"/>
      <c r="AP55" s="568"/>
      <c r="AQ55" s="568"/>
      <c r="AR55" s="568"/>
      <c r="AS55" s="568"/>
      <c r="AT55" s="568"/>
      <c r="AU55" s="568"/>
      <c r="AV55" s="568"/>
      <c r="AW55" s="568"/>
      <c r="AX55" s="568"/>
      <c r="AY55" s="568"/>
      <c r="AZ55" s="568"/>
      <c r="BA55" s="568"/>
      <c r="BB55" s="568"/>
      <c r="BC55" s="568"/>
      <c r="BD55" s="568"/>
      <c r="BE55" s="568"/>
      <c r="BF55" s="568"/>
      <c r="BG55" s="568"/>
      <c r="BH55" s="568"/>
      <c r="BI55" s="568"/>
      <c r="BJ55" s="568"/>
      <c r="BK55" s="568"/>
      <c r="BL55" s="568"/>
      <c r="BM55" s="568"/>
      <c r="BN55" s="568"/>
      <c r="BO55" s="568"/>
      <c r="BP55" s="568"/>
      <c r="BQ55" s="568"/>
      <c r="BR55" s="568"/>
      <c r="BS55" s="568"/>
      <c r="BT55" s="568"/>
      <c r="BU55" s="568"/>
      <c r="BV55" s="568"/>
      <c r="BW55" s="568"/>
      <c r="BX55" s="568"/>
      <c r="BY55" s="568"/>
      <c r="BZ55" s="568"/>
      <c r="CA55" s="568"/>
      <c r="CB55" s="568"/>
      <c r="CC55" s="568"/>
      <c r="CD55" s="568"/>
      <c r="CE55" s="568"/>
      <c r="CF55" s="568"/>
      <c r="CG55" s="568"/>
      <c r="CH55" s="568"/>
      <c r="CI55" s="568"/>
      <c r="CJ55" s="568"/>
      <c r="CK55" s="568"/>
      <c r="CL55" s="568"/>
      <c r="CM55" s="568"/>
      <c r="CN55" s="568"/>
      <c r="CO55" s="568"/>
      <c r="CP55" s="568"/>
      <c r="CQ55" s="568"/>
      <c r="CR55" s="568"/>
      <c r="CS55" s="568"/>
      <c r="CT55" s="568"/>
      <c r="CU55" s="568"/>
      <c r="CV55" s="568"/>
      <c r="CW55" s="568"/>
      <c r="CX55" s="568"/>
      <c r="CY55" s="568"/>
      <c r="CZ55" s="568"/>
      <c r="DA55" s="568"/>
      <c r="DB55" s="568"/>
      <c r="DC55" s="568"/>
      <c r="DD55" s="568"/>
      <c r="DE55" s="568"/>
      <c r="DF55" s="568"/>
      <c r="DG55" s="568"/>
      <c r="DH55" s="568"/>
      <c r="DI55" s="568"/>
      <c r="DJ55" s="568"/>
      <c r="DK55" s="568"/>
      <c r="DL55" s="568"/>
      <c r="DM55" s="568"/>
      <c r="DN55" s="568"/>
      <c r="DO55" s="568"/>
      <c r="DP55" s="568"/>
      <c r="DQ55" s="568"/>
      <c r="DR55" s="568"/>
      <c r="DS55" s="568"/>
      <c r="DT55" s="568"/>
      <c r="DU55" s="568"/>
      <c r="DV55" s="568"/>
      <c r="DW55" s="568"/>
      <c r="DX55" s="568"/>
      <c r="DY55" s="568"/>
      <c r="DZ55" s="568"/>
      <c r="EA55" s="568"/>
      <c r="EB55" s="568"/>
      <c r="EC55" s="568"/>
      <c r="ED55" s="568"/>
      <c r="EE55" s="568"/>
      <c r="EF55" s="568"/>
      <c r="EG55" s="568"/>
      <c r="EH55" s="568"/>
      <c r="EI55" s="568"/>
      <c r="EJ55" s="568"/>
      <c r="EK55" s="568"/>
      <c r="EL55" s="568"/>
      <c r="EM55" s="568"/>
      <c r="EN55" s="568"/>
      <c r="EO55" s="568"/>
      <c r="EP55" s="568"/>
      <c r="EQ55" s="568"/>
      <c r="ER55" s="568"/>
      <c r="ES55" s="568"/>
      <c r="ET55" s="568"/>
      <c r="EU55" s="568"/>
      <c r="EV55" s="568"/>
      <c r="EW55" s="568"/>
      <c r="EX55" s="568"/>
      <c r="EY55" s="568"/>
      <c r="EZ55" s="568"/>
      <c r="FA55" s="568"/>
      <c r="FB55" s="568"/>
      <c r="FC55" s="568"/>
      <c r="FD55" s="568"/>
      <c r="FE55" s="568"/>
      <c r="FF55" s="568"/>
      <c r="FG55" s="568"/>
      <c r="FH55" s="568"/>
      <c r="FI55" s="568"/>
      <c r="FJ55" s="568"/>
      <c r="FK55" s="568"/>
      <c r="FL55" s="568"/>
      <c r="FM55" s="568"/>
      <c r="FN55" s="568"/>
      <c r="FO55" s="568"/>
      <c r="FP55" s="568"/>
      <c r="FQ55" s="568"/>
      <c r="FR55" s="568"/>
      <c r="FS55" s="568"/>
      <c r="FT55" s="568"/>
      <c r="FU55" s="568"/>
      <c r="FV55" s="568"/>
      <c r="FW55" s="568"/>
      <c r="FX55" s="568"/>
      <c r="FY55" s="568"/>
      <c r="FZ55" s="568"/>
      <c r="GA55" s="568"/>
      <c r="GB55" s="568"/>
      <c r="GC55" s="568"/>
      <c r="GD55" s="568"/>
      <c r="GE55" s="568"/>
      <c r="GF55" s="568"/>
      <c r="GG55" s="568"/>
      <c r="GH55" s="568"/>
      <c r="GI55" s="568"/>
      <c r="GJ55" s="568"/>
      <c r="GK55" s="568"/>
      <c r="GL55" s="568"/>
      <c r="GM55" s="568"/>
      <c r="GN55" s="568"/>
      <c r="GO55" s="568"/>
      <c r="GP55" s="568"/>
      <c r="GQ55" s="568"/>
      <c r="GR55" s="568"/>
      <c r="GS55" s="568"/>
      <c r="GT55" s="568"/>
      <c r="GU55" s="568"/>
      <c r="GV55" s="568"/>
      <c r="GW55" s="568"/>
      <c r="GX55" s="568"/>
      <c r="GY55" s="568"/>
      <c r="GZ55" s="568"/>
      <c r="HA55" s="568"/>
      <c r="HB55" s="568"/>
      <c r="HC55" s="568"/>
      <c r="HD55" s="568"/>
      <c r="HE55" s="568"/>
      <c r="HF55" s="568"/>
      <c r="HG55" s="568"/>
      <c r="HH55" s="568"/>
      <c r="HI55" s="568"/>
      <c r="HJ55" s="568"/>
      <c r="HK55" s="568"/>
      <c r="HL55" s="568"/>
      <c r="HM55" s="568"/>
      <c r="HN55" s="568"/>
      <c r="HO55" s="568"/>
      <c r="HP55" s="568"/>
      <c r="HQ55" s="568"/>
      <c r="HR55" s="568"/>
      <c r="HS55" s="568"/>
      <c r="HT55" s="568"/>
      <c r="HU55" s="568"/>
      <c r="HV55" s="568"/>
      <c r="HW55" s="568"/>
      <c r="HX55" s="568"/>
      <c r="HY55" s="568"/>
      <c r="HZ55" s="568"/>
      <c r="IA55" s="568"/>
      <c r="IB55" s="568"/>
      <c r="IC55" s="568"/>
      <c r="ID55" s="568"/>
      <c r="IE55" s="568"/>
      <c r="IF55" s="568"/>
      <c r="IG55" s="568"/>
      <c r="IH55" s="568"/>
      <c r="II55" s="568"/>
      <c r="IJ55" s="568"/>
      <c r="IK55" s="568"/>
      <c r="IL55" s="568"/>
      <c r="IM55" s="568"/>
      <c r="IN55" s="568"/>
      <c r="IO55" s="568"/>
      <c r="IP55" s="568"/>
      <c r="IQ55" s="568"/>
      <c r="IR55" s="568"/>
      <c r="IS55" s="568"/>
    </row>
    <row r="56" spans="1:253" s="569" customFormat="1">
      <c r="A56" s="439" t="s">
        <v>165</v>
      </c>
      <c r="B56" s="436">
        <f>'Sources and Uses Budget'!$C55</f>
        <v>0</v>
      </c>
      <c r="C56" s="436">
        <f>'Sources and Uses Budget'!$C55</f>
        <v>0</v>
      </c>
      <c r="D56" s="440">
        <f t="shared" si="0"/>
        <v>0</v>
      </c>
      <c r="E56" s="438"/>
      <c r="F56" s="437"/>
      <c r="G56" s="573"/>
      <c r="H56" s="568"/>
      <c r="I56" s="568"/>
      <c r="J56" s="568"/>
      <c r="K56" s="568"/>
      <c r="L56" s="568"/>
      <c r="M56" s="568"/>
      <c r="N56" s="568"/>
      <c r="O56" s="568"/>
      <c r="P56" s="568"/>
      <c r="Q56" s="568"/>
      <c r="R56" s="568"/>
      <c r="S56" s="568"/>
      <c r="T56" s="568"/>
      <c r="U56" s="568"/>
      <c r="V56" s="568"/>
      <c r="W56" s="568"/>
      <c r="X56" s="568"/>
      <c r="Y56" s="568"/>
      <c r="Z56" s="568"/>
      <c r="AA56" s="568"/>
      <c r="AB56" s="568"/>
      <c r="AC56" s="568"/>
      <c r="AD56" s="568"/>
      <c r="AE56" s="568"/>
      <c r="AF56" s="568"/>
      <c r="AG56" s="568"/>
      <c r="AH56" s="568"/>
      <c r="AI56" s="568"/>
      <c r="AJ56" s="568"/>
      <c r="AK56" s="568"/>
      <c r="AL56" s="568"/>
      <c r="AM56" s="568"/>
      <c r="AN56" s="568"/>
      <c r="AO56" s="568"/>
      <c r="AP56" s="568"/>
      <c r="AQ56" s="568"/>
      <c r="AR56" s="568"/>
      <c r="AS56" s="568"/>
      <c r="AT56" s="568"/>
      <c r="AU56" s="568"/>
      <c r="AV56" s="568"/>
      <c r="AW56" s="568"/>
      <c r="AX56" s="568"/>
      <c r="AY56" s="568"/>
      <c r="AZ56" s="568"/>
      <c r="BA56" s="568"/>
      <c r="BB56" s="568"/>
      <c r="BC56" s="568"/>
      <c r="BD56" s="568"/>
      <c r="BE56" s="568"/>
      <c r="BF56" s="568"/>
      <c r="BG56" s="568"/>
      <c r="BH56" s="568"/>
      <c r="BI56" s="568"/>
      <c r="BJ56" s="568"/>
      <c r="BK56" s="568"/>
      <c r="BL56" s="568"/>
      <c r="BM56" s="568"/>
      <c r="BN56" s="568"/>
      <c r="BO56" s="568"/>
      <c r="BP56" s="568"/>
      <c r="BQ56" s="568"/>
      <c r="BR56" s="568"/>
      <c r="BS56" s="568"/>
      <c r="BT56" s="568"/>
      <c r="BU56" s="568"/>
      <c r="BV56" s="568"/>
      <c r="BW56" s="568"/>
      <c r="BX56" s="568"/>
      <c r="BY56" s="568"/>
      <c r="BZ56" s="568"/>
      <c r="CA56" s="568"/>
      <c r="CB56" s="568"/>
      <c r="CC56" s="568"/>
      <c r="CD56" s="568"/>
      <c r="CE56" s="568"/>
      <c r="CF56" s="568"/>
      <c r="CG56" s="568"/>
      <c r="CH56" s="568"/>
      <c r="CI56" s="568"/>
      <c r="CJ56" s="568"/>
      <c r="CK56" s="568"/>
      <c r="CL56" s="568"/>
      <c r="CM56" s="568"/>
      <c r="CN56" s="568"/>
      <c r="CO56" s="568"/>
      <c r="CP56" s="568"/>
      <c r="CQ56" s="568"/>
      <c r="CR56" s="568"/>
      <c r="CS56" s="568"/>
      <c r="CT56" s="568"/>
      <c r="CU56" s="568"/>
      <c r="CV56" s="568"/>
      <c r="CW56" s="568"/>
      <c r="CX56" s="568"/>
      <c r="CY56" s="568"/>
      <c r="CZ56" s="568"/>
      <c r="DA56" s="568"/>
      <c r="DB56" s="568"/>
      <c r="DC56" s="568"/>
      <c r="DD56" s="568"/>
      <c r="DE56" s="568"/>
      <c r="DF56" s="568"/>
      <c r="DG56" s="568"/>
      <c r="DH56" s="568"/>
      <c r="DI56" s="568"/>
      <c r="DJ56" s="568"/>
      <c r="DK56" s="568"/>
      <c r="DL56" s="568"/>
      <c r="DM56" s="568"/>
      <c r="DN56" s="568"/>
      <c r="DO56" s="568"/>
      <c r="DP56" s="568"/>
      <c r="DQ56" s="568"/>
      <c r="DR56" s="568"/>
      <c r="DS56" s="568"/>
      <c r="DT56" s="568"/>
      <c r="DU56" s="568"/>
      <c r="DV56" s="568"/>
      <c r="DW56" s="568"/>
      <c r="DX56" s="568"/>
      <c r="DY56" s="568"/>
      <c r="DZ56" s="568"/>
      <c r="EA56" s="568"/>
      <c r="EB56" s="568"/>
      <c r="EC56" s="568"/>
      <c r="ED56" s="568"/>
      <c r="EE56" s="568"/>
      <c r="EF56" s="568"/>
      <c r="EG56" s="568"/>
      <c r="EH56" s="568"/>
      <c r="EI56" s="568"/>
      <c r="EJ56" s="568"/>
      <c r="EK56" s="568"/>
      <c r="EL56" s="568"/>
      <c r="EM56" s="568"/>
      <c r="EN56" s="568"/>
      <c r="EO56" s="568"/>
      <c r="EP56" s="568"/>
      <c r="EQ56" s="568"/>
      <c r="ER56" s="568"/>
      <c r="ES56" s="568"/>
      <c r="ET56" s="568"/>
      <c r="EU56" s="568"/>
      <c r="EV56" s="568"/>
      <c r="EW56" s="568"/>
      <c r="EX56" s="568"/>
      <c r="EY56" s="568"/>
      <c r="EZ56" s="568"/>
      <c r="FA56" s="568"/>
      <c r="FB56" s="568"/>
      <c r="FC56" s="568"/>
      <c r="FD56" s="568"/>
      <c r="FE56" s="568"/>
      <c r="FF56" s="568"/>
      <c r="FG56" s="568"/>
      <c r="FH56" s="568"/>
      <c r="FI56" s="568"/>
      <c r="FJ56" s="568"/>
      <c r="FK56" s="568"/>
      <c r="FL56" s="568"/>
      <c r="FM56" s="568"/>
      <c r="FN56" s="568"/>
      <c r="FO56" s="568"/>
      <c r="FP56" s="568"/>
      <c r="FQ56" s="568"/>
      <c r="FR56" s="568"/>
      <c r="FS56" s="568"/>
      <c r="FT56" s="568"/>
      <c r="FU56" s="568"/>
      <c r="FV56" s="568"/>
      <c r="FW56" s="568"/>
      <c r="FX56" s="568"/>
      <c r="FY56" s="568"/>
      <c r="FZ56" s="568"/>
      <c r="GA56" s="568"/>
      <c r="GB56" s="568"/>
      <c r="GC56" s="568"/>
      <c r="GD56" s="568"/>
      <c r="GE56" s="568"/>
      <c r="GF56" s="568"/>
      <c r="GG56" s="568"/>
      <c r="GH56" s="568"/>
      <c r="GI56" s="568"/>
      <c r="GJ56" s="568"/>
      <c r="GK56" s="568"/>
      <c r="GL56" s="568"/>
      <c r="GM56" s="568"/>
      <c r="GN56" s="568"/>
      <c r="GO56" s="568"/>
      <c r="GP56" s="568"/>
      <c r="GQ56" s="568"/>
      <c r="GR56" s="568"/>
      <c r="GS56" s="568"/>
      <c r="GT56" s="568"/>
      <c r="GU56" s="568"/>
      <c r="GV56" s="568"/>
      <c r="GW56" s="568"/>
      <c r="GX56" s="568"/>
      <c r="GY56" s="568"/>
      <c r="GZ56" s="568"/>
      <c r="HA56" s="568"/>
      <c r="HB56" s="568"/>
      <c r="HC56" s="568"/>
      <c r="HD56" s="568"/>
      <c r="HE56" s="568"/>
      <c r="HF56" s="568"/>
      <c r="HG56" s="568"/>
      <c r="HH56" s="568"/>
      <c r="HI56" s="568"/>
      <c r="HJ56" s="568"/>
      <c r="HK56" s="568"/>
      <c r="HL56" s="568"/>
      <c r="HM56" s="568"/>
      <c r="HN56" s="568"/>
      <c r="HO56" s="568"/>
      <c r="HP56" s="568"/>
      <c r="HQ56" s="568"/>
      <c r="HR56" s="568"/>
      <c r="HS56" s="568"/>
      <c r="HT56" s="568"/>
      <c r="HU56" s="568"/>
      <c r="HV56" s="568"/>
      <c r="HW56" s="568"/>
      <c r="HX56" s="568"/>
      <c r="HY56" s="568"/>
      <c r="HZ56" s="568"/>
      <c r="IA56" s="568"/>
      <c r="IB56" s="568"/>
      <c r="IC56" s="568"/>
      <c r="ID56" s="568"/>
      <c r="IE56" s="568"/>
      <c r="IF56" s="568"/>
      <c r="IG56" s="568"/>
      <c r="IH56" s="568"/>
      <c r="II56" s="568"/>
      <c r="IJ56" s="568"/>
      <c r="IK56" s="568"/>
      <c r="IL56" s="568"/>
      <c r="IM56" s="568"/>
      <c r="IN56" s="568"/>
      <c r="IO56" s="568"/>
      <c r="IP56" s="568"/>
      <c r="IQ56" s="568"/>
      <c r="IR56" s="568"/>
      <c r="IS56" s="568"/>
    </row>
    <row r="57" spans="1:253" s="569" customFormat="1" ht="12" customHeight="1">
      <c r="A57" s="439" t="s">
        <v>159</v>
      </c>
      <c r="B57" s="436">
        <f>'Sources and Uses Budget'!$C56</f>
        <v>16000</v>
      </c>
      <c r="C57" s="436">
        <f>'Sources and Uses Budget'!$C56</f>
        <v>16000</v>
      </c>
      <c r="D57" s="440">
        <f t="shared" si="0"/>
        <v>0</v>
      </c>
      <c r="E57" s="438"/>
      <c r="F57" s="437"/>
      <c r="G57" s="573"/>
      <c r="H57" s="568"/>
      <c r="I57" s="568"/>
      <c r="J57" s="568"/>
      <c r="K57" s="568"/>
      <c r="L57" s="568"/>
      <c r="M57" s="568"/>
      <c r="N57" s="568"/>
      <c r="O57" s="568"/>
      <c r="P57" s="568"/>
      <c r="Q57" s="568"/>
      <c r="R57" s="568"/>
      <c r="S57" s="568"/>
      <c r="T57" s="568"/>
      <c r="U57" s="568"/>
      <c r="V57" s="568"/>
      <c r="W57" s="568"/>
      <c r="X57" s="568"/>
      <c r="Y57" s="568"/>
      <c r="Z57" s="568"/>
      <c r="AA57" s="568"/>
      <c r="AB57" s="568"/>
      <c r="AC57" s="568"/>
      <c r="AD57" s="568"/>
      <c r="AE57" s="568"/>
      <c r="AF57" s="568"/>
      <c r="AG57" s="568"/>
      <c r="AH57" s="568"/>
      <c r="AI57" s="568"/>
      <c r="AJ57" s="568"/>
      <c r="AK57" s="568"/>
      <c r="AL57" s="568"/>
      <c r="AM57" s="568"/>
      <c r="AN57" s="568"/>
      <c r="AO57" s="568"/>
      <c r="AP57" s="568"/>
      <c r="AQ57" s="568"/>
      <c r="AR57" s="568"/>
      <c r="AS57" s="568"/>
      <c r="AT57" s="568"/>
      <c r="AU57" s="568"/>
      <c r="AV57" s="568"/>
      <c r="AW57" s="568"/>
      <c r="AX57" s="568"/>
      <c r="AY57" s="568"/>
      <c r="AZ57" s="568"/>
      <c r="BA57" s="568"/>
      <c r="BB57" s="568"/>
      <c r="BC57" s="568"/>
      <c r="BD57" s="568"/>
      <c r="BE57" s="568"/>
      <c r="BF57" s="568"/>
      <c r="BG57" s="568"/>
      <c r="BH57" s="568"/>
      <c r="BI57" s="568"/>
      <c r="BJ57" s="568"/>
      <c r="BK57" s="568"/>
      <c r="BL57" s="568"/>
      <c r="BM57" s="568"/>
      <c r="BN57" s="568"/>
      <c r="BO57" s="568"/>
      <c r="BP57" s="568"/>
      <c r="BQ57" s="568"/>
      <c r="BR57" s="568"/>
      <c r="BS57" s="568"/>
      <c r="BT57" s="568"/>
      <c r="BU57" s="568"/>
      <c r="BV57" s="568"/>
      <c r="BW57" s="568"/>
      <c r="BX57" s="568"/>
      <c r="BY57" s="568"/>
      <c r="BZ57" s="568"/>
      <c r="CA57" s="568"/>
      <c r="CB57" s="568"/>
      <c r="CC57" s="568"/>
      <c r="CD57" s="568"/>
      <c r="CE57" s="568"/>
      <c r="CF57" s="568"/>
      <c r="CG57" s="568"/>
      <c r="CH57" s="568"/>
      <c r="CI57" s="568"/>
      <c r="CJ57" s="568"/>
      <c r="CK57" s="568"/>
      <c r="CL57" s="568"/>
      <c r="CM57" s="568"/>
      <c r="CN57" s="568"/>
      <c r="CO57" s="568"/>
      <c r="CP57" s="568"/>
      <c r="CQ57" s="568"/>
      <c r="CR57" s="568"/>
      <c r="CS57" s="568"/>
      <c r="CT57" s="568"/>
      <c r="CU57" s="568"/>
      <c r="CV57" s="568"/>
      <c r="CW57" s="568"/>
      <c r="CX57" s="568"/>
      <c r="CY57" s="568"/>
      <c r="CZ57" s="568"/>
      <c r="DA57" s="568"/>
      <c r="DB57" s="568"/>
      <c r="DC57" s="568"/>
      <c r="DD57" s="568"/>
      <c r="DE57" s="568"/>
      <c r="DF57" s="568"/>
      <c r="DG57" s="568"/>
      <c r="DH57" s="568"/>
      <c r="DI57" s="568"/>
      <c r="DJ57" s="568"/>
      <c r="DK57" s="568"/>
      <c r="DL57" s="568"/>
      <c r="DM57" s="568"/>
      <c r="DN57" s="568"/>
      <c r="DO57" s="568"/>
      <c r="DP57" s="568"/>
      <c r="DQ57" s="568"/>
      <c r="DR57" s="568"/>
      <c r="DS57" s="568"/>
      <c r="DT57" s="568"/>
      <c r="DU57" s="568"/>
      <c r="DV57" s="568"/>
      <c r="DW57" s="568"/>
      <c r="DX57" s="568"/>
      <c r="DY57" s="568"/>
      <c r="DZ57" s="568"/>
      <c r="EA57" s="568"/>
      <c r="EB57" s="568"/>
      <c r="EC57" s="568"/>
      <c r="ED57" s="568"/>
      <c r="EE57" s="568"/>
      <c r="EF57" s="568"/>
      <c r="EG57" s="568"/>
      <c r="EH57" s="568"/>
      <c r="EI57" s="568"/>
      <c r="EJ57" s="568"/>
      <c r="EK57" s="568"/>
      <c r="EL57" s="568"/>
      <c r="EM57" s="568"/>
      <c r="EN57" s="568"/>
      <c r="EO57" s="568"/>
      <c r="EP57" s="568"/>
      <c r="EQ57" s="568"/>
      <c r="ER57" s="568"/>
      <c r="ES57" s="568"/>
      <c r="ET57" s="568"/>
      <c r="EU57" s="568"/>
      <c r="EV57" s="568"/>
      <c r="EW57" s="568"/>
      <c r="EX57" s="568"/>
      <c r="EY57" s="568"/>
      <c r="EZ57" s="568"/>
      <c r="FA57" s="568"/>
      <c r="FB57" s="568"/>
      <c r="FC57" s="568"/>
      <c r="FD57" s="568"/>
      <c r="FE57" s="568"/>
      <c r="FF57" s="568"/>
      <c r="FG57" s="568"/>
      <c r="FH57" s="568"/>
      <c r="FI57" s="568"/>
      <c r="FJ57" s="568"/>
      <c r="FK57" s="568"/>
      <c r="FL57" s="568"/>
      <c r="FM57" s="568"/>
      <c r="FN57" s="568"/>
      <c r="FO57" s="568"/>
      <c r="FP57" s="568"/>
      <c r="FQ57" s="568"/>
      <c r="FR57" s="568"/>
      <c r="FS57" s="568"/>
      <c r="FT57" s="568"/>
      <c r="FU57" s="568"/>
      <c r="FV57" s="568"/>
      <c r="FW57" s="568"/>
      <c r="FX57" s="568"/>
      <c r="FY57" s="568"/>
      <c r="FZ57" s="568"/>
      <c r="GA57" s="568"/>
      <c r="GB57" s="568"/>
      <c r="GC57" s="568"/>
      <c r="GD57" s="568"/>
      <c r="GE57" s="568"/>
      <c r="GF57" s="568"/>
      <c r="GG57" s="568"/>
      <c r="GH57" s="568"/>
      <c r="GI57" s="568"/>
      <c r="GJ57" s="568"/>
      <c r="GK57" s="568"/>
      <c r="GL57" s="568"/>
      <c r="GM57" s="568"/>
      <c r="GN57" s="568"/>
      <c r="GO57" s="568"/>
      <c r="GP57" s="568"/>
      <c r="GQ57" s="568"/>
      <c r="GR57" s="568"/>
      <c r="GS57" s="568"/>
      <c r="GT57" s="568"/>
      <c r="GU57" s="568"/>
      <c r="GV57" s="568"/>
      <c r="GW57" s="568"/>
      <c r="GX57" s="568"/>
      <c r="GY57" s="568"/>
      <c r="GZ57" s="568"/>
      <c r="HA57" s="568"/>
      <c r="HB57" s="568"/>
      <c r="HC57" s="568"/>
      <c r="HD57" s="568"/>
      <c r="HE57" s="568"/>
      <c r="HF57" s="568"/>
      <c r="HG57" s="568"/>
      <c r="HH57" s="568"/>
      <c r="HI57" s="568"/>
      <c r="HJ57" s="568"/>
      <c r="HK57" s="568"/>
      <c r="HL57" s="568"/>
      <c r="HM57" s="568"/>
      <c r="HN57" s="568"/>
      <c r="HO57" s="568"/>
      <c r="HP57" s="568"/>
      <c r="HQ57" s="568"/>
      <c r="HR57" s="568"/>
      <c r="HS57" s="568"/>
      <c r="HT57" s="568"/>
      <c r="HU57" s="568"/>
      <c r="HV57" s="568"/>
      <c r="HW57" s="568"/>
      <c r="HX57" s="568"/>
      <c r="HY57" s="568"/>
      <c r="HZ57" s="568"/>
      <c r="IA57" s="568"/>
      <c r="IB57" s="568"/>
      <c r="IC57" s="568"/>
      <c r="ID57" s="568"/>
      <c r="IE57" s="568"/>
      <c r="IF57" s="568"/>
      <c r="IG57" s="568"/>
      <c r="IH57" s="568"/>
      <c r="II57" s="568"/>
      <c r="IJ57" s="568"/>
      <c r="IK57" s="568"/>
      <c r="IL57" s="568"/>
      <c r="IM57" s="568"/>
      <c r="IN57" s="568"/>
      <c r="IO57" s="568"/>
      <c r="IP57" s="568"/>
      <c r="IQ57" s="568"/>
      <c r="IR57" s="568"/>
      <c r="IS57" s="568"/>
    </row>
    <row r="58" spans="1:253" s="569" customFormat="1">
      <c r="A58" s="439" t="s">
        <v>163</v>
      </c>
      <c r="B58" s="436">
        <f>'Sources and Uses Budget'!$C57</f>
        <v>7617</v>
      </c>
      <c r="C58" s="436">
        <f>'Sources and Uses Budget'!$C57</f>
        <v>7617</v>
      </c>
      <c r="D58" s="440">
        <f t="shared" si="0"/>
        <v>0</v>
      </c>
      <c r="E58" s="438"/>
      <c r="F58" s="437"/>
      <c r="G58" s="573"/>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568"/>
      <c r="AF58" s="568"/>
      <c r="AG58" s="568"/>
      <c r="AH58" s="568"/>
      <c r="AI58" s="568"/>
      <c r="AJ58" s="568"/>
      <c r="AK58" s="568"/>
      <c r="AL58" s="568"/>
      <c r="AM58" s="568"/>
      <c r="AN58" s="568"/>
      <c r="AO58" s="568"/>
      <c r="AP58" s="568"/>
      <c r="AQ58" s="568"/>
      <c r="AR58" s="568"/>
      <c r="AS58" s="568"/>
      <c r="AT58" s="568"/>
      <c r="AU58" s="568"/>
      <c r="AV58" s="568"/>
      <c r="AW58" s="568"/>
      <c r="AX58" s="568"/>
      <c r="AY58" s="568"/>
      <c r="AZ58" s="568"/>
      <c r="BA58" s="568"/>
      <c r="BB58" s="568"/>
      <c r="BC58" s="568"/>
      <c r="BD58" s="568"/>
      <c r="BE58" s="568"/>
      <c r="BF58" s="568"/>
      <c r="BG58" s="568"/>
      <c r="BH58" s="568"/>
      <c r="BI58" s="568"/>
      <c r="BJ58" s="568"/>
      <c r="BK58" s="568"/>
      <c r="BL58" s="568"/>
      <c r="BM58" s="568"/>
      <c r="BN58" s="568"/>
      <c r="BO58" s="568"/>
      <c r="BP58" s="568"/>
      <c r="BQ58" s="568"/>
      <c r="BR58" s="568"/>
      <c r="BS58" s="568"/>
      <c r="BT58" s="568"/>
      <c r="BU58" s="568"/>
      <c r="BV58" s="568"/>
      <c r="BW58" s="568"/>
      <c r="BX58" s="568"/>
      <c r="BY58" s="568"/>
      <c r="BZ58" s="568"/>
      <c r="CA58" s="568"/>
      <c r="CB58" s="568"/>
      <c r="CC58" s="568"/>
      <c r="CD58" s="568"/>
      <c r="CE58" s="568"/>
      <c r="CF58" s="568"/>
      <c r="CG58" s="568"/>
      <c r="CH58" s="568"/>
      <c r="CI58" s="568"/>
      <c r="CJ58" s="568"/>
      <c r="CK58" s="568"/>
      <c r="CL58" s="568"/>
      <c r="CM58" s="568"/>
      <c r="CN58" s="568"/>
      <c r="CO58" s="568"/>
      <c r="CP58" s="568"/>
      <c r="CQ58" s="568"/>
      <c r="CR58" s="568"/>
      <c r="CS58" s="568"/>
      <c r="CT58" s="568"/>
      <c r="CU58" s="568"/>
      <c r="CV58" s="568"/>
      <c r="CW58" s="568"/>
      <c r="CX58" s="568"/>
      <c r="CY58" s="568"/>
      <c r="CZ58" s="568"/>
      <c r="DA58" s="568"/>
      <c r="DB58" s="568"/>
      <c r="DC58" s="568"/>
      <c r="DD58" s="568"/>
      <c r="DE58" s="568"/>
      <c r="DF58" s="568"/>
      <c r="DG58" s="568"/>
      <c r="DH58" s="568"/>
      <c r="DI58" s="568"/>
      <c r="DJ58" s="568"/>
      <c r="DK58" s="568"/>
      <c r="DL58" s="568"/>
      <c r="DM58" s="568"/>
      <c r="DN58" s="568"/>
      <c r="DO58" s="568"/>
      <c r="DP58" s="568"/>
      <c r="DQ58" s="568"/>
      <c r="DR58" s="568"/>
      <c r="DS58" s="568"/>
      <c r="DT58" s="568"/>
      <c r="DU58" s="568"/>
      <c r="DV58" s="568"/>
      <c r="DW58" s="568"/>
      <c r="DX58" s="568"/>
      <c r="DY58" s="568"/>
      <c r="DZ58" s="568"/>
      <c r="EA58" s="568"/>
      <c r="EB58" s="568"/>
      <c r="EC58" s="568"/>
      <c r="ED58" s="568"/>
      <c r="EE58" s="568"/>
      <c r="EF58" s="568"/>
      <c r="EG58" s="568"/>
      <c r="EH58" s="568"/>
      <c r="EI58" s="568"/>
      <c r="EJ58" s="568"/>
      <c r="EK58" s="568"/>
      <c r="EL58" s="568"/>
      <c r="EM58" s="568"/>
      <c r="EN58" s="568"/>
      <c r="EO58" s="568"/>
      <c r="EP58" s="568"/>
      <c r="EQ58" s="568"/>
      <c r="ER58" s="568"/>
      <c r="ES58" s="568"/>
      <c r="ET58" s="568"/>
      <c r="EU58" s="568"/>
      <c r="EV58" s="568"/>
      <c r="EW58" s="568"/>
      <c r="EX58" s="568"/>
      <c r="EY58" s="568"/>
      <c r="EZ58" s="568"/>
      <c r="FA58" s="568"/>
      <c r="FB58" s="568"/>
      <c r="FC58" s="568"/>
      <c r="FD58" s="568"/>
      <c r="FE58" s="568"/>
      <c r="FF58" s="568"/>
      <c r="FG58" s="568"/>
      <c r="FH58" s="568"/>
      <c r="FI58" s="568"/>
      <c r="FJ58" s="568"/>
      <c r="FK58" s="568"/>
      <c r="FL58" s="568"/>
      <c r="FM58" s="568"/>
      <c r="FN58" s="568"/>
      <c r="FO58" s="568"/>
      <c r="FP58" s="568"/>
      <c r="FQ58" s="568"/>
      <c r="FR58" s="568"/>
      <c r="FS58" s="568"/>
      <c r="FT58" s="568"/>
      <c r="FU58" s="568"/>
      <c r="FV58" s="568"/>
      <c r="FW58" s="568"/>
      <c r="FX58" s="568"/>
      <c r="FY58" s="568"/>
      <c r="FZ58" s="568"/>
      <c r="GA58" s="568"/>
      <c r="GB58" s="568"/>
      <c r="GC58" s="568"/>
      <c r="GD58" s="568"/>
      <c r="GE58" s="568"/>
      <c r="GF58" s="568"/>
      <c r="GG58" s="568"/>
      <c r="GH58" s="568"/>
      <c r="GI58" s="568"/>
      <c r="GJ58" s="568"/>
      <c r="GK58" s="568"/>
      <c r="GL58" s="568"/>
      <c r="GM58" s="568"/>
      <c r="GN58" s="568"/>
      <c r="GO58" s="568"/>
      <c r="GP58" s="568"/>
      <c r="GQ58" s="568"/>
      <c r="GR58" s="568"/>
      <c r="GS58" s="568"/>
      <c r="GT58" s="568"/>
      <c r="GU58" s="568"/>
      <c r="GV58" s="568"/>
      <c r="GW58" s="568"/>
      <c r="GX58" s="568"/>
      <c r="GY58" s="568"/>
      <c r="GZ58" s="568"/>
      <c r="HA58" s="568"/>
      <c r="HB58" s="568"/>
      <c r="HC58" s="568"/>
      <c r="HD58" s="568"/>
      <c r="HE58" s="568"/>
      <c r="HF58" s="568"/>
      <c r="HG58" s="568"/>
      <c r="HH58" s="568"/>
      <c r="HI58" s="568"/>
      <c r="HJ58" s="568"/>
      <c r="HK58" s="568"/>
      <c r="HL58" s="568"/>
      <c r="HM58" s="568"/>
      <c r="HN58" s="568"/>
      <c r="HO58" s="568"/>
      <c r="HP58" s="568"/>
      <c r="HQ58" s="568"/>
      <c r="HR58" s="568"/>
      <c r="HS58" s="568"/>
      <c r="HT58" s="568"/>
      <c r="HU58" s="568"/>
      <c r="HV58" s="568"/>
      <c r="HW58" s="568"/>
      <c r="HX58" s="568"/>
      <c r="HY58" s="568"/>
      <c r="HZ58" s="568"/>
      <c r="IA58" s="568"/>
      <c r="IB58" s="568"/>
      <c r="IC58" s="568"/>
      <c r="ID58" s="568"/>
      <c r="IE58" s="568"/>
      <c r="IF58" s="568"/>
      <c r="IG58" s="568"/>
      <c r="IH58" s="568"/>
      <c r="II58" s="568"/>
      <c r="IJ58" s="568"/>
      <c r="IK58" s="568"/>
      <c r="IL58" s="568"/>
      <c r="IM58" s="568"/>
      <c r="IN58" s="568"/>
      <c r="IO58" s="568"/>
      <c r="IP58" s="568"/>
      <c r="IQ58" s="568"/>
      <c r="IR58" s="568"/>
      <c r="IS58" s="568"/>
    </row>
    <row r="59" spans="1:253" s="569" customFormat="1">
      <c r="A59" s="439" t="s">
        <v>161</v>
      </c>
      <c r="B59" s="436">
        <f>'Sources and Uses Budget'!$C58</f>
        <v>0</v>
      </c>
      <c r="C59" s="436">
        <f>'Sources and Uses Budget'!$C58</f>
        <v>0</v>
      </c>
      <c r="D59" s="440">
        <f t="shared" si="0"/>
        <v>0</v>
      </c>
      <c r="E59" s="438"/>
      <c r="F59" s="437"/>
      <c r="G59" s="573"/>
      <c r="H59" s="568"/>
      <c r="I59" s="568"/>
      <c r="J59" s="568"/>
      <c r="K59" s="568"/>
      <c r="L59" s="568"/>
      <c r="M59" s="568"/>
      <c r="N59" s="568"/>
      <c r="O59" s="568"/>
      <c r="P59" s="568"/>
      <c r="Q59" s="568"/>
      <c r="R59" s="568"/>
      <c r="S59" s="568"/>
      <c r="T59" s="568"/>
      <c r="U59" s="568"/>
      <c r="V59" s="568"/>
      <c r="W59" s="568"/>
      <c r="X59" s="568"/>
      <c r="Y59" s="568"/>
      <c r="Z59" s="568"/>
      <c r="AA59" s="568"/>
      <c r="AB59" s="568"/>
      <c r="AC59" s="568"/>
      <c r="AD59" s="568"/>
      <c r="AE59" s="568"/>
      <c r="AF59" s="568"/>
      <c r="AG59" s="568"/>
      <c r="AH59" s="568"/>
      <c r="AI59" s="568"/>
      <c r="AJ59" s="568"/>
      <c r="AK59" s="568"/>
      <c r="AL59" s="568"/>
      <c r="AM59" s="568"/>
      <c r="AN59" s="568"/>
      <c r="AO59" s="568"/>
      <c r="AP59" s="568"/>
      <c r="AQ59" s="568"/>
      <c r="AR59" s="568"/>
      <c r="AS59" s="568"/>
      <c r="AT59" s="568"/>
      <c r="AU59" s="568"/>
      <c r="AV59" s="568"/>
      <c r="AW59" s="568"/>
      <c r="AX59" s="568"/>
      <c r="AY59" s="568"/>
      <c r="AZ59" s="568"/>
      <c r="BA59" s="568"/>
      <c r="BB59" s="568"/>
      <c r="BC59" s="568"/>
      <c r="BD59" s="568"/>
      <c r="BE59" s="568"/>
      <c r="BF59" s="568"/>
      <c r="BG59" s="568"/>
      <c r="BH59" s="568"/>
      <c r="BI59" s="568"/>
      <c r="BJ59" s="568"/>
      <c r="BK59" s="568"/>
      <c r="BL59" s="568"/>
      <c r="BM59" s="568"/>
      <c r="BN59" s="568"/>
      <c r="BO59" s="568"/>
      <c r="BP59" s="568"/>
      <c r="BQ59" s="568"/>
      <c r="BR59" s="568"/>
      <c r="BS59" s="568"/>
      <c r="BT59" s="568"/>
      <c r="BU59" s="568"/>
      <c r="BV59" s="568"/>
      <c r="BW59" s="568"/>
      <c r="BX59" s="568"/>
      <c r="BY59" s="568"/>
      <c r="BZ59" s="568"/>
      <c r="CA59" s="568"/>
      <c r="CB59" s="568"/>
      <c r="CC59" s="568"/>
      <c r="CD59" s="568"/>
      <c r="CE59" s="568"/>
      <c r="CF59" s="568"/>
      <c r="CG59" s="568"/>
      <c r="CH59" s="568"/>
      <c r="CI59" s="568"/>
      <c r="CJ59" s="568"/>
      <c r="CK59" s="568"/>
      <c r="CL59" s="568"/>
      <c r="CM59" s="568"/>
      <c r="CN59" s="568"/>
      <c r="CO59" s="568"/>
      <c r="CP59" s="568"/>
      <c r="CQ59" s="568"/>
      <c r="CR59" s="568"/>
      <c r="CS59" s="568"/>
      <c r="CT59" s="568"/>
      <c r="CU59" s="568"/>
      <c r="CV59" s="568"/>
      <c r="CW59" s="568"/>
      <c r="CX59" s="568"/>
      <c r="CY59" s="568"/>
      <c r="CZ59" s="568"/>
      <c r="DA59" s="568"/>
      <c r="DB59" s="568"/>
      <c r="DC59" s="568"/>
      <c r="DD59" s="568"/>
      <c r="DE59" s="568"/>
      <c r="DF59" s="568"/>
      <c r="DG59" s="568"/>
      <c r="DH59" s="568"/>
      <c r="DI59" s="568"/>
      <c r="DJ59" s="568"/>
      <c r="DK59" s="568"/>
      <c r="DL59" s="568"/>
      <c r="DM59" s="568"/>
      <c r="DN59" s="568"/>
      <c r="DO59" s="568"/>
      <c r="DP59" s="568"/>
      <c r="DQ59" s="568"/>
      <c r="DR59" s="568"/>
      <c r="DS59" s="568"/>
      <c r="DT59" s="568"/>
      <c r="DU59" s="568"/>
      <c r="DV59" s="568"/>
      <c r="DW59" s="568"/>
      <c r="DX59" s="568"/>
      <c r="DY59" s="568"/>
      <c r="DZ59" s="568"/>
      <c r="EA59" s="568"/>
      <c r="EB59" s="568"/>
      <c r="EC59" s="568"/>
      <c r="ED59" s="568"/>
      <c r="EE59" s="568"/>
      <c r="EF59" s="568"/>
      <c r="EG59" s="568"/>
      <c r="EH59" s="568"/>
      <c r="EI59" s="568"/>
      <c r="EJ59" s="568"/>
      <c r="EK59" s="568"/>
      <c r="EL59" s="568"/>
      <c r="EM59" s="568"/>
      <c r="EN59" s="568"/>
      <c r="EO59" s="568"/>
      <c r="EP59" s="568"/>
      <c r="EQ59" s="568"/>
      <c r="ER59" s="568"/>
      <c r="ES59" s="568"/>
      <c r="ET59" s="568"/>
      <c r="EU59" s="568"/>
      <c r="EV59" s="568"/>
      <c r="EW59" s="568"/>
      <c r="EX59" s="568"/>
      <c r="EY59" s="568"/>
      <c r="EZ59" s="568"/>
      <c r="FA59" s="568"/>
      <c r="FB59" s="568"/>
      <c r="FC59" s="568"/>
      <c r="FD59" s="568"/>
      <c r="FE59" s="568"/>
      <c r="FF59" s="568"/>
      <c r="FG59" s="568"/>
      <c r="FH59" s="568"/>
      <c r="FI59" s="568"/>
      <c r="FJ59" s="568"/>
      <c r="FK59" s="568"/>
      <c r="FL59" s="568"/>
      <c r="FM59" s="568"/>
      <c r="FN59" s="568"/>
      <c r="FO59" s="568"/>
      <c r="FP59" s="568"/>
      <c r="FQ59" s="568"/>
      <c r="FR59" s="568"/>
      <c r="FS59" s="568"/>
      <c r="FT59" s="568"/>
      <c r="FU59" s="568"/>
      <c r="FV59" s="568"/>
      <c r="FW59" s="568"/>
      <c r="FX59" s="568"/>
      <c r="FY59" s="568"/>
      <c r="FZ59" s="568"/>
      <c r="GA59" s="568"/>
      <c r="GB59" s="568"/>
      <c r="GC59" s="568"/>
      <c r="GD59" s="568"/>
      <c r="GE59" s="568"/>
      <c r="GF59" s="568"/>
      <c r="GG59" s="568"/>
      <c r="GH59" s="568"/>
      <c r="GI59" s="568"/>
      <c r="GJ59" s="568"/>
      <c r="GK59" s="568"/>
      <c r="GL59" s="568"/>
      <c r="GM59" s="568"/>
      <c r="GN59" s="568"/>
      <c r="GO59" s="568"/>
      <c r="GP59" s="568"/>
      <c r="GQ59" s="568"/>
      <c r="GR59" s="568"/>
      <c r="GS59" s="568"/>
      <c r="GT59" s="568"/>
      <c r="GU59" s="568"/>
      <c r="GV59" s="568"/>
      <c r="GW59" s="568"/>
      <c r="GX59" s="568"/>
      <c r="GY59" s="568"/>
      <c r="GZ59" s="568"/>
      <c r="HA59" s="568"/>
      <c r="HB59" s="568"/>
      <c r="HC59" s="568"/>
      <c r="HD59" s="568"/>
      <c r="HE59" s="568"/>
      <c r="HF59" s="568"/>
      <c r="HG59" s="568"/>
      <c r="HH59" s="568"/>
      <c r="HI59" s="568"/>
      <c r="HJ59" s="568"/>
      <c r="HK59" s="568"/>
      <c r="HL59" s="568"/>
      <c r="HM59" s="568"/>
      <c r="HN59" s="568"/>
      <c r="HO59" s="568"/>
      <c r="HP59" s="568"/>
      <c r="HQ59" s="568"/>
      <c r="HR59" s="568"/>
      <c r="HS59" s="568"/>
      <c r="HT59" s="568"/>
      <c r="HU59" s="568"/>
      <c r="HV59" s="568"/>
      <c r="HW59" s="568"/>
      <c r="HX59" s="568"/>
      <c r="HY59" s="568"/>
      <c r="HZ59" s="568"/>
      <c r="IA59" s="568"/>
      <c r="IB59" s="568"/>
      <c r="IC59" s="568"/>
      <c r="ID59" s="568"/>
      <c r="IE59" s="568"/>
      <c r="IF59" s="568"/>
      <c r="IG59" s="568"/>
      <c r="IH59" s="568"/>
      <c r="II59" s="568"/>
      <c r="IJ59" s="568"/>
      <c r="IK59" s="568"/>
      <c r="IL59" s="568"/>
      <c r="IM59" s="568"/>
      <c r="IN59" s="568"/>
      <c r="IO59" s="568"/>
      <c r="IP59" s="568"/>
      <c r="IQ59" s="568"/>
      <c r="IR59" s="568"/>
      <c r="IS59" s="568"/>
    </row>
    <row r="60" spans="1:253" s="569" customFormat="1">
      <c r="A60" s="439" t="s">
        <v>162</v>
      </c>
      <c r="B60" s="436">
        <f>'Sources and Uses Budget'!$C59</f>
        <v>0</v>
      </c>
      <c r="C60" s="436">
        <f>'Sources and Uses Budget'!$C59</f>
        <v>0</v>
      </c>
      <c r="D60" s="440">
        <f t="shared" si="0"/>
        <v>0</v>
      </c>
      <c r="E60" s="438"/>
      <c r="F60" s="437"/>
      <c r="G60" s="573"/>
      <c r="H60" s="568"/>
      <c r="I60" s="568"/>
      <c r="J60" s="568"/>
      <c r="K60" s="568"/>
      <c r="L60" s="568"/>
      <c r="M60" s="568"/>
      <c r="N60" s="568"/>
      <c r="O60" s="568"/>
      <c r="P60" s="568"/>
      <c r="Q60" s="568"/>
      <c r="R60" s="568"/>
      <c r="S60" s="568"/>
      <c r="T60" s="568"/>
      <c r="U60" s="568"/>
      <c r="V60" s="568"/>
      <c r="W60" s="568"/>
      <c r="X60" s="568"/>
      <c r="Y60" s="568"/>
      <c r="Z60" s="568"/>
      <c r="AA60" s="568"/>
      <c r="AB60" s="568"/>
      <c r="AC60" s="568"/>
      <c r="AD60" s="568"/>
      <c r="AE60" s="568"/>
      <c r="AF60" s="568"/>
      <c r="AG60" s="568"/>
      <c r="AH60" s="568"/>
      <c r="AI60" s="568"/>
      <c r="AJ60" s="568"/>
      <c r="AK60" s="568"/>
      <c r="AL60" s="568"/>
      <c r="AM60" s="568"/>
      <c r="AN60" s="568"/>
      <c r="AO60" s="568"/>
      <c r="AP60" s="568"/>
      <c r="AQ60" s="568"/>
      <c r="AR60" s="568"/>
      <c r="AS60" s="568"/>
      <c r="AT60" s="568"/>
      <c r="AU60" s="568"/>
      <c r="AV60" s="568"/>
      <c r="AW60" s="568"/>
      <c r="AX60" s="568"/>
      <c r="AY60" s="568"/>
      <c r="AZ60" s="568"/>
      <c r="BA60" s="568"/>
      <c r="BB60" s="568"/>
      <c r="BC60" s="568"/>
      <c r="BD60" s="568"/>
      <c r="BE60" s="568"/>
      <c r="BF60" s="568"/>
      <c r="BG60" s="568"/>
      <c r="BH60" s="568"/>
      <c r="BI60" s="568"/>
      <c r="BJ60" s="568"/>
      <c r="BK60" s="568"/>
      <c r="BL60" s="568"/>
      <c r="BM60" s="568"/>
      <c r="BN60" s="568"/>
      <c r="BO60" s="568"/>
      <c r="BP60" s="568"/>
      <c r="BQ60" s="568"/>
      <c r="BR60" s="568"/>
      <c r="BS60" s="568"/>
      <c r="BT60" s="568"/>
      <c r="BU60" s="568"/>
      <c r="BV60" s="568"/>
      <c r="BW60" s="568"/>
      <c r="BX60" s="568"/>
      <c r="BY60" s="568"/>
      <c r="BZ60" s="568"/>
      <c r="CA60" s="568"/>
      <c r="CB60" s="568"/>
      <c r="CC60" s="568"/>
      <c r="CD60" s="568"/>
      <c r="CE60" s="568"/>
      <c r="CF60" s="568"/>
      <c r="CG60" s="568"/>
      <c r="CH60" s="568"/>
      <c r="CI60" s="568"/>
      <c r="CJ60" s="568"/>
      <c r="CK60" s="568"/>
      <c r="CL60" s="568"/>
      <c r="CM60" s="568"/>
      <c r="CN60" s="568"/>
      <c r="CO60" s="568"/>
      <c r="CP60" s="568"/>
      <c r="CQ60" s="568"/>
      <c r="CR60" s="568"/>
      <c r="CS60" s="568"/>
      <c r="CT60" s="568"/>
      <c r="CU60" s="568"/>
      <c r="CV60" s="568"/>
      <c r="CW60" s="568"/>
      <c r="CX60" s="568"/>
      <c r="CY60" s="568"/>
      <c r="CZ60" s="568"/>
      <c r="DA60" s="568"/>
      <c r="DB60" s="568"/>
      <c r="DC60" s="568"/>
      <c r="DD60" s="568"/>
      <c r="DE60" s="568"/>
      <c r="DF60" s="568"/>
      <c r="DG60" s="568"/>
      <c r="DH60" s="568"/>
      <c r="DI60" s="568"/>
      <c r="DJ60" s="568"/>
      <c r="DK60" s="568"/>
      <c r="DL60" s="568"/>
      <c r="DM60" s="568"/>
      <c r="DN60" s="568"/>
      <c r="DO60" s="568"/>
      <c r="DP60" s="568"/>
      <c r="DQ60" s="568"/>
      <c r="DR60" s="568"/>
      <c r="DS60" s="568"/>
      <c r="DT60" s="568"/>
      <c r="DU60" s="568"/>
      <c r="DV60" s="568"/>
      <c r="DW60" s="568"/>
      <c r="DX60" s="568"/>
      <c r="DY60" s="568"/>
      <c r="DZ60" s="568"/>
      <c r="EA60" s="568"/>
      <c r="EB60" s="568"/>
      <c r="EC60" s="568"/>
      <c r="ED60" s="568"/>
      <c r="EE60" s="568"/>
      <c r="EF60" s="568"/>
      <c r="EG60" s="568"/>
      <c r="EH60" s="568"/>
      <c r="EI60" s="568"/>
      <c r="EJ60" s="568"/>
      <c r="EK60" s="568"/>
      <c r="EL60" s="568"/>
      <c r="EM60" s="568"/>
      <c r="EN60" s="568"/>
      <c r="EO60" s="568"/>
      <c r="EP60" s="568"/>
      <c r="EQ60" s="568"/>
      <c r="ER60" s="568"/>
      <c r="ES60" s="568"/>
      <c r="ET60" s="568"/>
      <c r="EU60" s="568"/>
      <c r="EV60" s="568"/>
      <c r="EW60" s="568"/>
      <c r="EX60" s="568"/>
      <c r="EY60" s="568"/>
      <c r="EZ60" s="568"/>
      <c r="FA60" s="568"/>
      <c r="FB60" s="568"/>
      <c r="FC60" s="568"/>
      <c r="FD60" s="568"/>
      <c r="FE60" s="568"/>
      <c r="FF60" s="568"/>
      <c r="FG60" s="568"/>
      <c r="FH60" s="568"/>
      <c r="FI60" s="568"/>
      <c r="FJ60" s="568"/>
      <c r="FK60" s="568"/>
      <c r="FL60" s="568"/>
      <c r="FM60" s="568"/>
      <c r="FN60" s="568"/>
      <c r="FO60" s="568"/>
      <c r="FP60" s="568"/>
      <c r="FQ60" s="568"/>
      <c r="FR60" s="568"/>
      <c r="FS60" s="568"/>
      <c r="FT60" s="568"/>
      <c r="FU60" s="568"/>
      <c r="FV60" s="568"/>
      <c r="FW60" s="568"/>
      <c r="FX60" s="568"/>
      <c r="FY60" s="568"/>
      <c r="FZ60" s="568"/>
      <c r="GA60" s="568"/>
      <c r="GB60" s="568"/>
      <c r="GC60" s="568"/>
      <c r="GD60" s="568"/>
      <c r="GE60" s="568"/>
      <c r="GF60" s="568"/>
      <c r="GG60" s="568"/>
      <c r="GH60" s="568"/>
      <c r="GI60" s="568"/>
      <c r="GJ60" s="568"/>
      <c r="GK60" s="568"/>
      <c r="GL60" s="568"/>
      <c r="GM60" s="568"/>
      <c r="GN60" s="568"/>
      <c r="GO60" s="568"/>
      <c r="GP60" s="568"/>
      <c r="GQ60" s="568"/>
      <c r="GR60" s="568"/>
      <c r="GS60" s="568"/>
      <c r="GT60" s="568"/>
      <c r="GU60" s="568"/>
      <c r="GV60" s="568"/>
      <c r="GW60" s="568"/>
      <c r="GX60" s="568"/>
      <c r="GY60" s="568"/>
      <c r="GZ60" s="568"/>
      <c r="HA60" s="568"/>
      <c r="HB60" s="568"/>
      <c r="HC60" s="568"/>
      <c r="HD60" s="568"/>
      <c r="HE60" s="568"/>
      <c r="HF60" s="568"/>
      <c r="HG60" s="568"/>
      <c r="HH60" s="568"/>
      <c r="HI60" s="568"/>
      <c r="HJ60" s="568"/>
      <c r="HK60" s="568"/>
      <c r="HL60" s="568"/>
      <c r="HM60" s="568"/>
      <c r="HN60" s="568"/>
      <c r="HO60" s="568"/>
      <c r="HP60" s="568"/>
      <c r="HQ60" s="568"/>
      <c r="HR60" s="568"/>
      <c r="HS60" s="568"/>
      <c r="HT60" s="568"/>
      <c r="HU60" s="568"/>
      <c r="HV60" s="568"/>
      <c r="HW60" s="568"/>
      <c r="HX60" s="568"/>
      <c r="HY60" s="568"/>
      <c r="HZ60" s="568"/>
      <c r="IA60" s="568"/>
      <c r="IB60" s="568"/>
      <c r="IC60" s="568"/>
      <c r="ID60" s="568"/>
      <c r="IE60" s="568"/>
      <c r="IF60" s="568"/>
      <c r="IG60" s="568"/>
      <c r="IH60" s="568"/>
      <c r="II60" s="568"/>
      <c r="IJ60" s="568"/>
      <c r="IK60" s="568"/>
      <c r="IL60" s="568"/>
      <c r="IM60" s="568"/>
      <c r="IN60" s="568"/>
      <c r="IO60" s="568"/>
      <c r="IP60" s="568"/>
      <c r="IQ60" s="568"/>
      <c r="IR60" s="568"/>
      <c r="IS60" s="568"/>
    </row>
    <row r="61" spans="1:253" s="569" customFormat="1">
      <c r="A61" s="442" t="s">
        <v>37</v>
      </c>
      <c r="B61" s="436">
        <f>'Sources and Uses Budget'!$C60</f>
        <v>0</v>
      </c>
      <c r="C61" s="436">
        <f>'Sources and Uses Budget'!$C60</f>
        <v>0</v>
      </c>
      <c r="D61" s="440">
        <f t="shared" si="0"/>
        <v>0</v>
      </c>
      <c r="E61" s="438"/>
      <c r="F61" s="437"/>
      <c r="G61" s="573"/>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8"/>
      <c r="AY61" s="568"/>
      <c r="AZ61" s="568"/>
      <c r="BA61" s="568"/>
      <c r="BB61" s="568"/>
      <c r="BC61" s="568"/>
      <c r="BD61" s="568"/>
      <c r="BE61" s="568"/>
      <c r="BF61" s="568"/>
      <c r="BG61" s="568"/>
      <c r="BH61" s="568"/>
      <c r="BI61" s="568"/>
      <c r="BJ61" s="568"/>
      <c r="BK61" s="568"/>
      <c r="BL61" s="568"/>
      <c r="BM61" s="568"/>
      <c r="BN61" s="568"/>
      <c r="BO61" s="568"/>
      <c r="BP61" s="568"/>
      <c r="BQ61" s="568"/>
      <c r="BR61" s="568"/>
      <c r="BS61" s="568"/>
      <c r="BT61" s="568"/>
      <c r="BU61" s="568"/>
      <c r="BV61" s="568"/>
      <c r="BW61" s="568"/>
      <c r="BX61" s="568"/>
      <c r="BY61" s="568"/>
      <c r="BZ61" s="568"/>
      <c r="CA61" s="568"/>
      <c r="CB61" s="568"/>
      <c r="CC61" s="568"/>
      <c r="CD61" s="568"/>
      <c r="CE61" s="568"/>
      <c r="CF61" s="568"/>
      <c r="CG61" s="568"/>
      <c r="CH61" s="568"/>
      <c r="CI61" s="568"/>
      <c r="CJ61" s="568"/>
      <c r="CK61" s="568"/>
      <c r="CL61" s="568"/>
      <c r="CM61" s="568"/>
      <c r="CN61" s="568"/>
      <c r="CO61" s="568"/>
      <c r="CP61" s="568"/>
      <c r="CQ61" s="568"/>
      <c r="CR61" s="568"/>
      <c r="CS61" s="568"/>
      <c r="CT61" s="568"/>
      <c r="CU61" s="568"/>
      <c r="CV61" s="568"/>
      <c r="CW61" s="568"/>
      <c r="CX61" s="568"/>
      <c r="CY61" s="568"/>
      <c r="CZ61" s="568"/>
      <c r="DA61" s="568"/>
      <c r="DB61" s="568"/>
      <c r="DC61" s="568"/>
      <c r="DD61" s="568"/>
      <c r="DE61" s="568"/>
      <c r="DF61" s="568"/>
      <c r="DG61" s="568"/>
      <c r="DH61" s="568"/>
      <c r="DI61" s="568"/>
      <c r="DJ61" s="568"/>
      <c r="DK61" s="568"/>
      <c r="DL61" s="568"/>
      <c r="DM61" s="568"/>
      <c r="DN61" s="568"/>
      <c r="DO61" s="568"/>
      <c r="DP61" s="568"/>
      <c r="DQ61" s="568"/>
      <c r="DR61" s="568"/>
      <c r="DS61" s="568"/>
      <c r="DT61" s="568"/>
      <c r="DU61" s="568"/>
      <c r="DV61" s="568"/>
      <c r="DW61" s="568"/>
      <c r="DX61" s="568"/>
      <c r="DY61" s="568"/>
      <c r="DZ61" s="568"/>
      <c r="EA61" s="568"/>
      <c r="EB61" s="568"/>
      <c r="EC61" s="568"/>
      <c r="ED61" s="568"/>
      <c r="EE61" s="568"/>
      <c r="EF61" s="568"/>
      <c r="EG61" s="568"/>
      <c r="EH61" s="568"/>
      <c r="EI61" s="568"/>
      <c r="EJ61" s="568"/>
      <c r="EK61" s="568"/>
      <c r="EL61" s="568"/>
      <c r="EM61" s="568"/>
      <c r="EN61" s="568"/>
      <c r="EO61" s="568"/>
      <c r="EP61" s="568"/>
      <c r="EQ61" s="568"/>
      <c r="ER61" s="568"/>
      <c r="ES61" s="568"/>
      <c r="ET61" s="568"/>
      <c r="EU61" s="568"/>
      <c r="EV61" s="568"/>
      <c r="EW61" s="568"/>
      <c r="EX61" s="568"/>
      <c r="EY61" s="568"/>
      <c r="EZ61" s="568"/>
      <c r="FA61" s="568"/>
      <c r="FB61" s="568"/>
      <c r="FC61" s="568"/>
      <c r="FD61" s="568"/>
      <c r="FE61" s="568"/>
      <c r="FF61" s="568"/>
      <c r="FG61" s="568"/>
      <c r="FH61" s="568"/>
      <c r="FI61" s="568"/>
      <c r="FJ61" s="568"/>
      <c r="FK61" s="568"/>
      <c r="FL61" s="568"/>
      <c r="FM61" s="568"/>
      <c r="FN61" s="568"/>
      <c r="FO61" s="568"/>
      <c r="FP61" s="568"/>
      <c r="FQ61" s="568"/>
      <c r="FR61" s="568"/>
      <c r="FS61" s="568"/>
      <c r="FT61" s="568"/>
      <c r="FU61" s="568"/>
      <c r="FV61" s="568"/>
      <c r="FW61" s="568"/>
      <c r="FX61" s="568"/>
      <c r="FY61" s="568"/>
      <c r="FZ61" s="568"/>
      <c r="GA61" s="568"/>
      <c r="GB61" s="568"/>
      <c r="GC61" s="568"/>
      <c r="GD61" s="568"/>
      <c r="GE61" s="568"/>
      <c r="GF61" s="568"/>
      <c r="GG61" s="568"/>
      <c r="GH61" s="568"/>
      <c r="GI61" s="568"/>
      <c r="GJ61" s="568"/>
      <c r="GK61" s="568"/>
      <c r="GL61" s="568"/>
      <c r="GM61" s="568"/>
      <c r="GN61" s="568"/>
      <c r="GO61" s="568"/>
      <c r="GP61" s="568"/>
      <c r="GQ61" s="568"/>
      <c r="GR61" s="568"/>
      <c r="GS61" s="568"/>
      <c r="GT61" s="568"/>
      <c r="GU61" s="568"/>
      <c r="GV61" s="568"/>
      <c r="GW61" s="568"/>
      <c r="GX61" s="568"/>
      <c r="GY61" s="568"/>
      <c r="GZ61" s="568"/>
      <c r="HA61" s="568"/>
      <c r="HB61" s="568"/>
      <c r="HC61" s="568"/>
      <c r="HD61" s="568"/>
      <c r="HE61" s="568"/>
      <c r="HF61" s="568"/>
      <c r="HG61" s="568"/>
      <c r="HH61" s="568"/>
      <c r="HI61" s="568"/>
      <c r="HJ61" s="568"/>
      <c r="HK61" s="568"/>
      <c r="HL61" s="568"/>
      <c r="HM61" s="568"/>
      <c r="HN61" s="568"/>
      <c r="HO61" s="568"/>
      <c r="HP61" s="568"/>
      <c r="HQ61" s="568"/>
      <c r="HR61" s="568"/>
      <c r="HS61" s="568"/>
      <c r="HT61" s="568"/>
      <c r="HU61" s="568"/>
      <c r="HV61" s="568"/>
      <c r="HW61" s="568"/>
      <c r="HX61" s="568"/>
      <c r="HY61" s="568"/>
      <c r="HZ61" s="568"/>
      <c r="IA61" s="568"/>
      <c r="IB61" s="568"/>
      <c r="IC61" s="568"/>
      <c r="ID61" s="568"/>
      <c r="IE61" s="568"/>
      <c r="IF61" s="568"/>
      <c r="IG61" s="568"/>
      <c r="IH61" s="568"/>
      <c r="II61" s="568"/>
      <c r="IJ61" s="568"/>
      <c r="IK61" s="568"/>
      <c r="IL61" s="568"/>
      <c r="IM61" s="568"/>
      <c r="IN61" s="568"/>
      <c r="IO61" s="568"/>
      <c r="IP61" s="568"/>
      <c r="IQ61" s="568"/>
      <c r="IR61" s="568"/>
      <c r="IS61" s="568"/>
    </row>
    <row r="62" spans="1:253" s="569" customFormat="1">
      <c r="A62" s="442" t="s">
        <v>37</v>
      </c>
      <c r="B62" s="436">
        <f>'Sources and Uses Budget'!$C61</f>
        <v>0</v>
      </c>
      <c r="C62" s="436">
        <f>'Sources and Uses Budget'!$C61</f>
        <v>0</v>
      </c>
      <c r="D62" s="440">
        <f t="shared" si="0"/>
        <v>0</v>
      </c>
      <c r="E62" s="438"/>
      <c r="F62" s="437"/>
      <c r="G62" s="573"/>
      <c r="H62" s="568"/>
      <c r="I62" s="568"/>
      <c r="J62" s="568"/>
      <c r="K62" s="568"/>
      <c r="L62" s="568"/>
      <c r="M62" s="568"/>
      <c r="N62" s="568"/>
      <c r="O62" s="568"/>
      <c r="P62" s="568"/>
      <c r="Q62" s="568"/>
      <c r="R62" s="568"/>
      <c r="S62" s="568"/>
      <c r="T62" s="568"/>
      <c r="U62" s="568"/>
      <c r="V62" s="568"/>
      <c r="W62" s="568"/>
      <c r="X62" s="568"/>
      <c r="Y62" s="568"/>
      <c r="Z62" s="568"/>
      <c r="AA62" s="568"/>
      <c r="AB62" s="568"/>
      <c r="AC62" s="568"/>
      <c r="AD62" s="568"/>
      <c r="AE62" s="568"/>
      <c r="AF62" s="568"/>
      <c r="AG62" s="568"/>
      <c r="AH62" s="568"/>
      <c r="AI62" s="568"/>
      <c r="AJ62" s="568"/>
      <c r="AK62" s="568"/>
      <c r="AL62" s="568"/>
      <c r="AM62" s="568"/>
      <c r="AN62" s="568"/>
      <c r="AO62" s="568"/>
      <c r="AP62" s="568"/>
      <c r="AQ62" s="568"/>
      <c r="AR62" s="568"/>
      <c r="AS62" s="568"/>
      <c r="AT62" s="568"/>
      <c r="AU62" s="568"/>
      <c r="AV62" s="568"/>
      <c r="AW62" s="568"/>
      <c r="AX62" s="568"/>
      <c r="AY62" s="568"/>
      <c r="AZ62" s="568"/>
      <c r="BA62" s="568"/>
      <c r="BB62" s="568"/>
      <c r="BC62" s="568"/>
      <c r="BD62" s="568"/>
      <c r="BE62" s="568"/>
      <c r="BF62" s="568"/>
      <c r="BG62" s="568"/>
      <c r="BH62" s="568"/>
      <c r="BI62" s="568"/>
      <c r="BJ62" s="568"/>
      <c r="BK62" s="568"/>
      <c r="BL62" s="568"/>
      <c r="BM62" s="568"/>
      <c r="BN62" s="568"/>
      <c r="BO62" s="568"/>
      <c r="BP62" s="568"/>
      <c r="BQ62" s="568"/>
      <c r="BR62" s="568"/>
      <c r="BS62" s="568"/>
      <c r="BT62" s="568"/>
      <c r="BU62" s="568"/>
      <c r="BV62" s="568"/>
      <c r="BW62" s="568"/>
      <c r="BX62" s="568"/>
      <c r="BY62" s="568"/>
      <c r="BZ62" s="568"/>
      <c r="CA62" s="568"/>
      <c r="CB62" s="568"/>
      <c r="CC62" s="568"/>
      <c r="CD62" s="568"/>
      <c r="CE62" s="568"/>
      <c r="CF62" s="568"/>
      <c r="CG62" s="568"/>
      <c r="CH62" s="568"/>
      <c r="CI62" s="568"/>
      <c r="CJ62" s="568"/>
      <c r="CK62" s="568"/>
      <c r="CL62" s="568"/>
      <c r="CM62" s="568"/>
      <c r="CN62" s="568"/>
      <c r="CO62" s="568"/>
      <c r="CP62" s="568"/>
      <c r="CQ62" s="568"/>
      <c r="CR62" s="568"/>
      <c r="CS62" s="568"/>
      <c r="CT62" s="568"/>
      <c r="CU62" s="568"/>
      <c r="CV62" s="568"/>
      <c r="CW62" s="568"/>
      <c r="CX62" s="568"/>
      <c r="CY62" s="568"/>
      <c r="CZ62" s="568"/>
      <c r="DA62" s="568"/>
      <c r="DB62" s="568"/>
      <c r="DC62" s="568"/>
      <c r="DD62" s="568"/>
      <c r="DE62" s="568"/>
      <c r="DF62" s="568"/>
      <c r="DG62" s="568"/>
      <c r="DH62" s="568"/>
      <c r="DI62" s="568"/>
      <c r="DJ62" s="568"/>
      <c r="DK62" s="568"/>
      <c r="DL62" s="568"/>
      <c r="DM62" s="568"/>
      <c r="DN62" s="568"/>
      <c r="DO62" s="568"/>
      <c r="DP62" s="568"/>
      <c r="DQ62" s="568"/>
      <c r="DR62" s="568"/>
      <c r="DS62" s="568"/>
      <c r="DT62" s="568"/>
      <c r="DU62" s="568"/>
      <c r="DV62" s="568"/>
      <c r="DW62" s="568"/>
      <c r="DX62" s="568"/>
      <c r="DY62" s="568"/>
      <c r="DZ62" s="568"/>
      <c r="EA62" s="568"/>
      <c r="EB62" s="568"/>
      <c r="EC62" s="568"/>
      <c r="ED62" s="568"/>
      <c r="EE62" s="568"/>
      <c r="EF62" s="568"/>
      <c r="EG62" s="568"/>
      <c r="EH62" s="568"/>
      <c r="EI62" s="568"/>
      <c r="EJ62" s="568"/>
      <c r="EK62" s="568"/>
      <c r="EL62" s="568"/>
      <c r="EM62" s="568"/>
      <c r="EN62" s="568"/>
      <c r="EO62" s="568"/>
      <c r="EP62" s="568"/>
      <c r="EQ62" s="568"/>
      <c r="ER62" s="568"/>
      <c r="ES62" s="568"/>
      <c r="ET62" s="568"/>
      <c r="EU62" s="568"/>
      <c r="EV62" s="568"/>
      <c r="EW62" s="568"/>
      <c r="EX62" s="568"/>
      <c r="EY62" s="568"/>
      <c r="EZ62" s="568"/>
      <c r="FA62" s="568"/>
      <c r="FB62" s="568"/>
      <c r="FC62" s="568"/>
      <c r="FD62" s="568"/>
      <c r="FE62" s="568"/>
      <c r="FF62" s="568"/>
      <c r="FG62" s="568"/>
      <c r="FH62" s="568"/>
      <c r="FI62" s="568"/>
      <c r="FJ62" s="568"/>
      <c r="FK62" s="568"/>
      <c r="FL62" s="568"/>
      <c r="FM62" s="568"/>
      <c r="FN62" s="568"/>
      <c r="FO62" s="568"/>
      <c r="FP62" s="568"/>
      <c r="FQ62" s="568"/>
      <c r="FR62" s="568"/>
      <c r="FS62" s="568"/>
      <c r="FT62" s="568"/>
      <c r="FU62" s="568"/>
      <c r="FV62" s="568"/>
      <c r="FW62" s="568"/>
      <c r="FX62" s="568"/>
      <c r="FY62" s="568"/>
      <c r="FZ62" s="568"/>
      <c r="GA62" s="568"/>
      <c r="GB62" s="568"/>
      <c r="GC62" s="568"/>
      <c r="GD62" s="568"/>
      <c r="GE62" s="568"/>
      <c r="GF62" s="568"/>
      <c r="GG62" s="568"/>
      <c r="GH62" s="568"/>
      <c r="GI62" s="568"/>
      <c r="GJ62" s="568"/>
      <c r="GK62" s="568"/>
      <c r="GL62" s="568"/>
      <c r="GM62" s="568"/>
      <c r="GN62" s="568"/>
      <c r="GO62" s="568"/>
      <c r="GP62" s="568"/>
      <c r="GQ62" s="568"/>
      <c r="GR62" s="568"/>
      <c r="GS62" s="568"/>
      <c r="GT62" s="568"/>
      <c r="GU62" s="568"/>
      <c r="GV62" s="568"/>
      <c r="GW62" s="568"/>
      <c r="GX62" s="568"/>
      <c r="GY62" s="568"/>
      <c r="GZ62" s="568"/>
      <c r="HA62" s="568"/>
      <c r="HB62" s="568"/>
      <c r="HC62" s="568"/>
      <c r="HD62" s="568"/>
      <c r="HE62" s="568"/>
      <c r="HF62" s="568"/>
      <c r="HG62" s="568"/>
      <c r="HH62" s="568"/>
      <c r="HI62" s="568"/>
      <c r="HJ62" s="568"/>
      <c r="HK62" s="568"/>
      <c r="HL62" s="568"/>
      <c r="HM62" s="568"/>
      <c r="HN62" s="568"/>
      <c r="HO62" s="568"/>
      <c r="HP62" s="568"/>
      <c r="HQ62" s="568"/>
      <c r="HR62" s="568"/>
      <c r="HS62" s="568"/>
      <c r="HT62" s="568"/>
      <c r="HU62" s="568"/>
      <c r="HV62" s="568"/>
      <c r="HW62" s="568"/>
      <c r="HX62" s="568"/>
      <c r="HY62" s="568"/>
      <c r="HZ62" s="568"/>
      <c r="IA62" s="568"/>
      <c r="IB62" s="568"/>
      <c r="IC62" s="568"/>
      <c r="ID62" s="568"/>
      <c r="IE62" s="568"/>
      <c r="IF62" s="568"/>
      <c r="IG62" s="568"/>
      <c r="IH62" s="568"/>
      <c r="II62" s="568"/>
      <c r="IJ62" s="568"/>
      <c r="IK62" s="568"/>
      <c r="IL62" s="568"/>
      <c r="IM62" s="568"/>
      <c r="IN62" s="568"/>
      <c r="IO62" s="568"/>
      <c r="IP62" s="568"/>
      <c r="IQ62" s="568"/>
      <c r="IR62" s="568"/>
      <c r="IS62" s="568"/>
    </row>
    <row r="63" spans="1:253" s="569" customFormat="1" ht="13.7" customHeight="1">
      <c r="A63" s="441" t="s">
        <v>319</v>
      </c>
      <c r="B63" s="440">
        <f>SUM(B56:B62)</f>
        <v>23617</v>
      </c>
      <c r="C63" s="440">
        <f>SUM(C56:C62)</f>
        <v>23617</v>
      </c>
      <c r="D63" s="440">
        <f t="shared" si="0"/>
        <v>0</v>
      </c>
      <c r="E63" s="438"/>
      <c r="F63" s="437"/>
      <c r="G63" s="573"/>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8"/>
      <c r="AN63" s="568"/>
      <c r="AO63" s="568"/>
      <c r="AP63" s="568"/>
      <c r="AQ63" s="568"/>
      <c r="AR63" s="568"/>
      <c r="AS63" s="568"/>
      <c r="AT63" s="568"/>
      <c r="AU63" s="568"/>
      <c r="AV63" s="568"/>
      <c r="AW63" s="568"/>
      <c r="AX63" s="568"/>
      <c r="AY63" s="568"/>
      <c r="AZ63" s="568"/>
      <c r="BA63" s="568"/>
      <c r="BB63" s="568"/>
      <c r="BC63" s="568"/>
      <c r="BD63" s="568"/>
      <c r="BE63" s="568"/>
      <c r="BF63" s="568"/>
      <c r="BG63" s="568"/>
      <c r="BH63" s="568"/>
      <c r="BI63" s="568"/>
      <c r="BJ63" s="568"/>
      <c r="BK63" s="568"/>
      <c r="BL63" s="568"/>
      <c r="BM63" s="568"/>
      <c r="BN63" s="568"/>
      <c r="BO63" s="568"/>
      <c r="BP63" s="568"/>
      <c r="BQ63" s="568"/>
      <c r="BR63" s="568"/>
      <c r="BS63" s="568"/>
      <c r="BT63" s="568"/>
      <c r="BU63" s="568"/>
      <c r="BV63" s="568"/>
      <c r="BW63" s="568"/>
      <c r="BX63" s="568"/>
      <c r="BY63" s="568"/>
      <c r="BZ63" s="568"/>
      <c r="CA63" s="568"/>
      <c r="CB63" s="568"/>
      <c r="CC63" s="568"/>
      <c r="CD63" s="568"/>
      <c r="CE63" s="568"/>
      <c r="CF63" s="568"/>
      <c r="CG63" s="568"/>
      <c r="CH63" s="568"/>
      <c r="CI63" s="568"/>
      <c r="CJ63" s="568"/>
      <c r="CK63" s="568"/>
      <c r="CL63" s="568"/>
      <c r="CM63" s="568"/>
      <c r="CN63" s="568"/>
      <c r="CO63" s="568"/>
      <c r="CP63" s="568"/>
      <c r="CQ63" s="568"/>
      <c r="CR63" s="568"/>
      <c r="CS63" s="568"/>
      <c r="CT63" s="568"/>
      <c r="CU63" s="568"/>
      <c r="CV63" s="568"/>
      <c r="CW63" s="568"/>
      <c r="CX63" s="568"/>
      <c r="CY63" s="568"/>
      <c r="CZ63" s="568"/>
      <c r="DA63" s="568"/>
      <c r="DB63" s="568"/>
      <c r="DC63" s="568"/>
      <c r="DD63" s="568"/>
      <c r="DE63" s="568"/>
      <c r="DF63" s="568"/>
      <c r="DG63" s="568"/>
      <c r="DH63" s="568"/>
      <c r="DI63" s="568"/>
      <c r="DJ63" s="568"/>
      <c r="DK63" s="568"/>
      <c r="DL63" s="568"/>
      <c r="DM63" s="568"/>
      <c r="DN63" s="568"/>
      <c r="DO63" s="568"/>
      <c r="DP63" s="568"/>
      <c r="DQ63" s="568"/>
      <c r="DR63" s="568"/>
      <c r="DS63" s="568"/>
      <c r="DT63" s="568"/>
      <c r="DU63" s="568"/>
      <c r="DV63" s="568"/>
      <c r="DW63" s="568"/>
      <c r="DX63" s="568"/>
      <c r="DY63" s="568"/>
      <c r="DZ63" s="568"/>
      <c r="EA63" s="568"/>
      <c r="EB63" s="568"/>
      <c r="EC63" s="568"/>
      <c r="ED63" s="568"/>
      <c r="EE63" s="568"/>
      <c r="EF63" s="568"/>
      <c r="EG63" s="568"/>
      <c r="EH63" s="568"/>
      <c r="EI63" s="568"/>
      <c r="EJ63" s="568"/>
      <c r="EK63" s="568"/>
      <c r="EL63" s="568"/>
      <c r="EM63" s="568"/>
      <c r="EN63" s="568"/>
      <c r="EO63" s="568"/>
      <c r="EP63" s="568"/>
      <c r="EQ63" s="568"/>
      <c r="ER63" s="568"/>
      <c r="ES63" s="568"/>
      <c r="ET63" s="568"/>
      <c r="EU63" s="568"/>
      <c r="EV63" s="568"/>
      <c r="EW63" s="568"/>
      <c r="EX63" s="568"/>
      <c r="EY63" s="568"/>
      <c r="EZ63" s="568"/>
      <c r="FA63" s="568"/>
      <c r="FB63" s="568"/>
      <c r="FC63" s="568"/>
      <c r="FD63" s="568"/>
      <c r="FE63" s="568"/>
      <c r="FF63" s="568"/>
      <c r="FG63" s="568"/>
      <c r="FH63" s="568"/>
      <c r="FI63" s="568"/>
      <c r="FJ63" s="568"/>
      <c r="FK63" s="568"/>
      <c r="FL63" s="568"/>
      <c r="FM63" s="568"/>
      <c r="FN63" s="568"/>
      <c r="FO63" s="568"/>
      <c r="FP63" s="568"/>
      <c r="FQ63" s="568"/>
      <c r="FR63" s="568"/>
      <c r="FS63" s="568"/>
      <c r="FT63" s="568"/>
      <c r="FU63" s="568"/>
      <c r="FV63" s="568"/>
      <c r="FW63" s="568"/>
      <c r="FX63" s="568"/>
      <c r="FY63" s="568"/>
      <c r="FZ63" s="568"/>
      <c r="GA63" s="568"/>
      <c r="GB63" s="568"/>
      <c r="GC63" s="568"/>
      <c r="GD63" s="568"/>
      <c r="GE63" s="568"/>
      <c r="GF63" s="568"/>
      <c r="GG63" s="568"/>
      <c r="GH63" s="568"/>
      <c r="GI63" s="568"/>
      <c r="GJ63" s="568"/>
      <c r="GK63" s="568"/>
      <c r="GL63" s="568"/>
      <c r="GM63" s="568"/>
      <c r="GN63" s="568"/>
      <c r="GO63" s="568"/>
      <c r="GP63" s="568"/>
      <c r="GQ63" s="568"/>
      <c r="GR63" s="568"/>
      <c r="GS63" s="568"/>
      <c r="GT63" s="568"/>
      <c r="GU63" s="568"/>
      <c r="GV63" s="568"/>
      <c r="GW63" s="568"/>
      <c r="GX63" s="568"/>
      <c r="GY63" s="568"/>
      <c r="GZ63" s="568"/>
      <c r="HA63" s="568"/>
      <c r="HB63" s="568"/>
      <c r="HC63" s="568"/>
      <c r="HD63" s="568"/>
      <c r="HE63" s="568"/>
      <c r="HF63" s="568"/>
      <c r="HG63" s="568"/>
      <c r="HH63" s="568"/>
      <c r="HI63" s="568"/>
      <c r="HJ63" s="568"/>
      <c r="HK63" s="568"/>
      <c r="HL63" s="568"/>
      <c r="HM63" s="568"/>
      <c r="HN63" s="568"/>
      <c r="HO63" s="568"/>
      <c r="HP63" s="568"/>
      <c r="HQ63" s="568"/>
      <c r="HR63" s="568"/>
      <c r="HS63" s="568"/>
      <c r="HT63" s="568"/>
      <c r="HU63" s="568"/>
      <c r="HV63" s="568"/>
      <c r="HW63" s="568"/>
      <c r="HX63" s="568"/>
      <c r="HY63" s="568"/>
      <c r="HZ63" s="568"/>
      <c r="IA63" s="568"/>
      <c r="IB63" s="568"/>
      <c r="IC63" s="568"/>
      <c r="ID63" s="568"/>
      <c r="IE63" s="568"/>
      <c r="IF63" s="568"/>
      <c r="IG63" s="568"/>
      <c r="IH63" s="568"/>
      <c r="II63" s="568"/>
      <c r="IJ63" s="568"/>
      <c r="IK63" s="568"/>
      <c r="IL63" s="568"/>
      <c r="IM63" s="568"/>
      <c r="IN63" s="568"/>
      <c r="IO63" s="568"/>
      <c r="IP63" s="568"/>
      <c r="IQ63" s="568"/>
      <c r="IR63" s="568"/>
      <c r="IS63" s="568"/>
    </row>
    <row r="64" spans="1:253" s="569" customFormat="1">
      <c r="A64" s="444" t="s">
        <v>320</v>
      </c>
      <c r="B64" s="440">
        <f>SUM(B9+B12+B14+B15+B17+B26+B27+B37+B41+B42+B54+B63)</f>
        <v>22368195</v>
      </c>
      <c r="C64" s="440">
        <f>SUM(C9+C12+C14+C15+C17+C26+C27+C37+C41+C42+C54+C63)</f>
        <v>22368195</v>
      </c>
      <c r="D64" s="440">
        <f t="shared" si="0"/>
        <v>0</v>
      </c>
      <c r="E64" s="438"/>
      <c r="F64" s="437"/>
      <c r="G64" s="573"/>
      <c r="H64" s="568"/>
      <c r="I64" s="568"/>
      <c r="J64" s="568"/>
      <c r="K64" s="568"/>
      <c r="L64" s="568"/>
      <c r="M64" s="568"/>
      <c r="N64" s="568"/>
      <c r="O64" s="568"/>
      <c r="P64" s="568"/>
      <c r="Q64" s="568"/>
      <c r="R64" s="568"/>
      <c r="S64" s="568"/>
      <c r="T64" s="568"/>
      <c r="U64" s="568"/>
      <c r="V64" s="568"/>
      <c r="W64" s="568"/>
      <c r="X64" s="568"/>
      <c r="Y64" s="568"/>
      <c r="Z64" s="568"/>
      <c r="AA64" s="568"/>
      <c r="AB64" s="568"/>
      <c r="AC64" s="568"/>
      <c r="AD64" s="568"/>
      <c r="AE64" s="568"/>
      <c r="AF64" s="568"/>
      <c r="AG64" s="568"/>
      <c r="AH64" s="568"/>
      <c r="AI64" s="568"/>
      <c r="AJ64" s="568"/>
      <c r="AK64" s="568"/>
      <c r="AL64" s="568"/>
      <c r="AM64" s="568"/>
      <c r="AN64" s="568"/>
      <c r="AO64" s="568"/>
      <c r="AP64" s="568"/>
      <c r="AQ64" s="568"/>
      <c r="AR64" s="568"/>
      <c r="AS64" s="568"/>
      <c r="AT64" s="568"/>
      <c r="AU64" s="568"/>
      <c r="AV64" s="568"/>
      <c r="AW64" s="568"/>
      <c r="AX64" s="568"/>
      <c r="AY64" s="568"/>
      <c r="AZ64" s="568"/>
      <c r="BA64" s="568"/>
      <c r="BB64" s="568"/>
      <c r="BC64" s="568"/>
      <c r="BD64" s="568"/>
      <c r="BE64" s="568"/>
      <c r="BF64" s="568"/>
      <c r="BG64" s="568"/>
      <c r="BH64" s="568"/>
      <c r="BI64" s="568"/>
      <c r="BJ64" s="568"/>
      <c r="BK64" s="568"/>
      <c r="BL64" s="568"/>
      <c r="BM64" s="568"/>
      <c r="BN64" s="568"/>
      <c r="BO64" s="568"/>
      <c r="BP64" s="568"/>
      <c r="BQ64" s="568"/>
      <c r="BR64" s="568"/>
      <c r="BS64" s="568"/>
      <c r="BT64" s="568"/>
      <c r="BU64" s="568"/>
      <c r="BV64" s="568"/>
      <c r="BW64" s="568"/>
      <c r="BX64" s="568"/>
      <c r="BY64" s="568"/>
      <c r="BZ64" s="568"/>
      <c r="CA64" s="568"/>
      <c r="CB64" s="568"/>
      <c r="CC64" s="568"/>
      <c r="CD64" s="568"/>
      <c r="CE64" s="568"/>
      <c r="CF64" s="568"/>
      <c r="CG64" s="568"/>
      <c r="CH64" s="568"/>
      <c r="CI64" s="568"/>
      <c r="CJ64" s="568"/>
      <c r="CK64" s="568"/>
      <c r="CL64" s="568"/>
      <c r="CM64" s="568"/>
      <c r="CN64" s="568"/>
      <c r="CO64" s="568"/>
      <c r="CP64" s="568"/>
      <c r="CQ64" s="568"/>
      <c r="CR64" s="568"/>
      <c r="CS64" s="568"/>
      <c r="CT64" s="568"/>
      <c r="CU64" s="568"/>
      <c r="CV64" s="568"/>
      <c r="CW64" s="568"/>
      <c r="CX64" s="568"/>
      <c r="CY64" s="568"/>
      <c r="CZ64" s="568"/>
      <c r="DA64" s="568"/>
      <c r="DB64" s="568"/>
      <c r="DC64" s="568"/>
      <c r="DD64" s="568"/>
      <c r="DE64" s="568"/>
      <c r="DF64" s="568"/>
      <c r="DG64" s="568"/>
      <c r="DH64" s="568"/>
      <c r="DI64" s="568"/>
      <c r="DJ64" s="568"/>
      <c r="DK64" s="568"/>
      <c r="DL64" s="568"/>
      <c r="DM64" s="568"/>
      <c r="DN64" s="568"/>
      <c r="DO64" s="568"/>
      <c r="DP64" s="568"/>
      <c r="DQ64" s="568"/>
      <c r="DR64" s="568"/>
      <c r="DS64" s="568"/>
      <c r="DT64" s="568"/>
      <c r="DU64" s="568"/>
      <c r="DV64" s="568"/>
      <c r="DW64" s="568"/>
      <c r="DX64" s="568"/>
      <c r="DY64" s="568"/>
      <c r="DZ64" s="568"/>
      <c r="EA64" s="568"/>
      <c r="EB64" s="568"/>
      <c r="EC64" s="568"/>
      <c r="ED64" s="568"/>
      <c r="EE64" s="568"/>
      <c r="EF64" s="568"/>
      <c r="EG64" s="568"/>
      <c r="EH64" s="568"/>
      <c r="EI64" s="568"/>
      <c r="EJ64" s="568"/>
      <c r="EK64" s="568"/>
      <c r="EL64" s="568"/>
      <c r="EM64" s="568"/>
      <c r="EN64" s="568"/>
      <c r="EO64" s="568"/>
      <c r="EP64" s="568"/>
      <c r="EQ64" s="568"/>
      <c r="ER64" s="568"/>
      <c r="ES64" s="568"/>
      <c r="ET64" s="568"/>
      <c r="EU64" s="568"/>
      <c r="EV64" s="568"/>
      <c r="EW64" s="568"/>
      <c r="EX64" s="568"/>
      <c r="EY64" s="568"/>
      <c r="EZ64" s="568"/>
      <c r="FA64" s="568"/>
      <c r="FB64" s="568"/>
      <c r="FC64" s="568"/>
      <c r="FD64" s="568"/>
      <c r="FE64" s="568"/>
      <c r="FF64" s="568"/>
      <c r="FG64" s="568"/>
      <c r="FH64" s="568"/>
      <c r="FI64" s="568"/>
      <c r="FJ64" s="568"/>
      <c r="FK64" s="568"/>
      <c r="FL64" s="568"/>
      <c r="FM64" s="568"/>
      <c r="FN64" s="568"/>
      <c r="FO64" s="568"/>
      <c r="FP64" s="568"/>
      <c r="FQ64" s="568"/>
      <c r="FR64" s="568"/>
      <c r="FS64" s="568"/>
      <c r="FT64" s="568"/>
      <c r="FU64" s="568"/>
      <c r="FV64" s="568"/>
      <c r="FW64" s="568"/>
      <c r="FX64" s="568"/>
      <c r="FY64" s="568"/>
      <c r="FZ64" s="568"/>
      <c r="GA64" s="568"/>
      <c r="GB64" s="568"/>
      <c r="GC64" s="568"/>
      <c r="GD64" s="568"/>
      <c r="GE64" s="568"/>
      <c r="GF64" s="568"/>
      <c r="GG64" s="568"/>
      <c r="GH64" s="568"/>
      <c r="GI64" s="568"/>
      <c r="GJ64" s="568"/>
      <c r="GK64" s="568"/>
      <c r="GL64" s="568"/>
      <c r="GM64" s="568"/>
      <c r="GN64" s="568"/>
      <c r="GO64" s="568"/>
      <c r="GP64" s="568"/>
      <c r="GQ64" s="568"/>
      <c r="GR64" s="568"/>
      <c r="GS64" s="568"/>
      <c r="GT64" s="568"/>
      <c r="GU64" s="568"/>
      <c r="GV64" s="568"/>
      <c r="GW64" s="568"/>
      <c r="GX64" s="568"/>
      <c r="GY64" s="568"/>
      <c r="GZ64" s="568"/>
      <c r="HA64" s="568"/>
      <c r="HB64" s="568"/>
      <c r="HC64" s="568"/>
      <c r="HD64" s="568"/>
      <c r="HE64" s="568"/>
      <c r="HF64" s="568"/>
      <c r="HG64" s="568"/>
      <c r="HH64" s="568"/>
      <c r="HI64" s="568"/>
      <c r="HJ64" s="568"/>
      <c r="HK64" s="568"/>
      <c r="HL64" s="568"/>
      <c r="HM64" s="568"/>
      <c r="HN64" s="568"/>
      <c r="HO64" s="568"/>
      <c r="HP64" s="568"/>
      <c r="HQ64" s="568"/>
      <c r="HR64" s="568"/>
      <c r="HS64" s="568"/>
      <c r="HT64" s="568"/>
      <c r="HU64" s="568"/>
      <c r="HV64" s="568"/>
      <c r="HW64" s="568"/>
      <c r="HX64" s="568"/>
      <c r="HY64" s="568"/>
      <c r="HZ64" s="568"/>
      <c r="IA64" s="568"/>
      <c r="IB64" s="568"/>
      <c r="IC64" s="568"/>
      <c r="ID64" s="568"/>
      <c r="IE64" s="568"/>
      <c r="IF64" s="568"/>
      <c r="IG64" s="568"/>
      <c r="IH64" s="568"/>
      <c r="II64" s="568"/>
      <c r="IJ64" s="568"/>
      <c r="IK64" s="568"/>
      <c r="IL64" s="568"/>
      <c r="IM64" s="568"/>
      <c r="IN64" s="568"/>
      <c r="IO64" s="568"/>
      <c r="IP64" s="568"/>
      <c r="IQ64" s="568"/>
      <c r="IR64" s="568"/>
      <c r="IS64" s="568"/>
    </row>
    <row r="65" spans="1:253" s="569" customFormat="1">
      <c r="A65" s="434" t="s">
        <v>177</v>
      </c>
      <c r="B65" s="434"/>
      <c r="C65" s="434"/>
      <c r="D65" s="434"/>
      <c r="E65" s="454"/>
      <c r="F65" s="434"/>
      <c r="G65" s="573"/>
      <c r="H65" s="568"/>
      <c r="I65" s="568"/>
      <c r="J65" s="568"/>
      <c r="K65" s="568"/>
      <c r="L65" s="568"/>
      <c r="M65" s="568"/>
      <c r="N65" s="568"/>
      <c r="O65" s="568"/>
      <c r="P65" s="568"/>
      <c r="Q65" s="568"/>
      <c r="R65" s="568"/>
      <c r="S65" s="568"/>
      <c r="T65" s="568"/>
      <c r="U65" s="568"/>
      <c r="V65" s="568"/>
      <c r="W65" s="568"/>
      <c r="X65" s="568"/>
      <c r="Y65" s="568"/>
      <c r="Z65" s="568"/>
      <c r="AA65" s="568"/>
      <c r="AB65" s="568"/>
      <c r="AC65" s="568"/>
      <c r="AD65" s="568"/>
      <c r="AE65" s="568"/>
      <c r="AF65" s="568"/>
      <c r="AG65" s="568"/>
      <c r="AH65" s="568"/>
      <c r="AI65" s="568"/>
      <c r="AJ65" s="568"/>
      <c r="AK65" s="568"/>
      <c r="AL65" s="568"/>
      <c r="AM65" s="568"/>
      <c r="AN65" s="568"/>
      <c r="AO65" s="568"/>
      <c r="AP65" s="568"/>
      <c r="AQ65" s="568"/>
      <c r="AR65" s="568"/>
      <c r="AS65" s="568"/>
      <c r="AT65" s="568"/>
      <c r="AU65" s="568"/>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c r="BT65" s="568"/>
      <c r="BU65" s="568"/>
      <c r="BV65" s="568"/>
      <c r="BW65" s="568"/>
      <c r="BX65" s="568"/>
      <c r="BY65" s="568"/>
      <c r="BZ65" s="568"/>
      <c r="CA65" s="568"/>
      <c r="CB65" s="568"/>
      <c r="CC65" s="568"/>
      <c r="CD65" s="568"/>
      <c r="CE65" s="568"/>
      <c r="CF65" s="568"/>
      <c r="CG65" s="568"/>
      <c r="CH65" s="568"/>
      <c r="CI65" s="568"/>
      <c r="CJ65" s="568"/>
      <c r="CK65" s="568"/>
      <c r="CL65" s="568"/>
      <c r="CM65" s="568"/>
      <c r="CN65" s="568"/>
      <c r="CO65" s="568"/>
      <c r="CP65" s="568"/>
      <c r="CQ65" s="568"/>
      <c r="CR65" s="568"/>
      <c r="CS65" s="568"/>
      <c r="CT65" s="568"/>
      <c r="CU65" s="568"/>
      <c r="CV65" s="568"/>
      <c r="CW65" s="568"/>
      <c r="CX65" s="568"/>
      <c r="CY65" s="568"/>
      <c r="CZ65" s="568"/>
      <c r="DA65" s="568"/>
      <c r="DB65" s="568"/>
      <c r="DC65" s="568"/>
      <c r="DD65" s="568"/>
      <c r="DE65" s="568"/>
      <c r="DF65" s="568"/>
      <c r="DG65" s="568"/>
      <c r="DH65" s="568"/>
      <c r="DI65" s="568"/>
      <c r="DJ65" s="568"/>
      <c r="DK65" s="568"/>
      <c r="DL65" s="568"/>
      <c r="DM65" s="568"/>
      <c r="DN65" s="568"/>
      <c r="DO65" s="568"/>
      <c r="DP65" s="568"/>
      <c r="DQ65" s="568"/>
      <c r="DR65" s="568"/>
      <c r="DS65" s="568"/>
      <c r="DT65" s="568"/>
      <c r="DU65" s="568"/>
      <c r="DV65" s="568"/>
      <c r="DW65" s="568"/>
      <c r="DX65" s="568"/>
      <c r="DY65" s="568"/>
      <c r="DZ65" s="568"/>
      <c r="EA65" s="568"/>
      <c r="EB65" s="568"/>
      <c r="EC65" s="568"/>
      <c r="ED65" s="568"/>
      <c r="EE65" s="568"/>
      <c r="EF65" s="568"/>
      <c r="EG65" s="568"/>
      <c r="EH65" s="568"/>
      <c r="EI65" s="568"/>
      <c r="EJ65" s="568"/>
      <c r="EK65" s="568"/>
      <c r="EL65" s="568"/>
      <c r="EM65" s="568"/>
      <c r="EN65" s="568"/>
      <c r="EO65" s="568"/>
      <c r="EP65" s="568"/>
      <c r="EQ65" s="568"/>
      <c r="ER65" s="568"/>
      <c r="ES65" s="568"/>
      <c r="ET65" s="568"/>
      <c r="EU65" s="568"/>
      <c r="EV65" s="568"/>
      <c r="EW65" s="568"/>
      <c r="EX65" s="568"/>
      <c r="EY65" s="568"/>
      <c r="EZ65" s="568"/>
      <c r="FA65" s="568"/>
      <c r="FB65" s="568"/>
      <c r="FC65" s="568"/>
      <c r="FD65" s="568"/>
      <c r="FE65" s="568"/>
      <c r="FF65" s="568"/>
      <c r="FG65" s="568"/>
      <c r="FH65" s="568"/>
      <c r="FI65" s="568"/>
      <c r="FJ65" s="568"/>
      <c r="FK65" s="568"/>
      <c r="FL65" s="568"/>
      <c r="FM65" s="568"/>
      <c r="FN65" s="568"/>
      <c r="FO65" s="568"/>
      <c r="FP65" s="568"/>
      <c r="FQ65" s="568"/>
      <c r="FR65" s="568"/>
      <c r="FS65" s="568"/>
      <c r="FT65" s="568"/>
      <c r="FU65" s="568"/>
      <c r="FV65" s="568"/>
      <c r="FW65" s="568"/>
      <c r="FX65" s="568"/>
      <c r="FY65" s="568"/>
      <c r="FZ65" s="568"/>
      <c r="GA65" s="568"/>
      <c r="GB65" s="568"/>
      <c r="GC65" s="568"/>
      <c r="GD65" s="568"/>
      <c r="GE65" s="568"/>
      <c r="GF65" s="568"/>
      <c r="GG65" s="568"/>
      <c r="GH65" s="568"/>
      <c r="GI65" s="568"/>
      <c r="GJ65" s="568"/>
      <c r="GK65" s="568"/>
      <c r="GL65" s="568"/>
      <c r="GM65" s="568"/>
      <c r="GN65" s="568"/>
      <c r="GO65" s="568"/>
      <c r="GP65" s="568"/>
      <c r="GQ65" s="568"/>
      <c r="GR65" s="568"/>
      <c r="GS65" s="568"/>
      <c r="GT65" s="568"/>
      <c r="GU65" s="568"/>
      <c r="GV65" s="568"/>
      <c r="GW65" s="568"/>
      <c r="GX65" s="568"/>
      <c r="GY65" s="568"/>
      <c r="GZ65" s="568"/>
      <c r="HA65" s="568"/>
      <c r="HB65" s="568"/>
      <c r="HC65" s="568"/>
      <c r="HD65" s="568"/>
      <c r="HE65" s="568"/>
      <c r="HF65" s="568"/>
      <c r="HG65" s="568"/>
      <c r="HH65" s="568"/>
      <c r="HI65" s="568"/>
      <c r="HJ65" s="568"/>
      <c r="HK65" s="568"/>
      <c r="HL65" s="568"/>
      <c r="HM65" s="568"/>
      <c r="HN65" s="568"/>
      <c r="HO65" s="568"/>
      <c r="HP65" s="568"/>
      <c r="HQ65" s="568"/>
      <c r="HR65" s="568"/>
      <c r="HS65" s="568"/>
      <c r="HT65" s="568"/>
      <c r="HU65" s="568"/>
      <c r="HV65" s="568"/>
      <c r="HW65" s="568"/>
      <c r="HX65" s="568"/>
      <c r="HY65" s="568"/>
      <c r="HZ65" s="568"/>
      <c r="IA65" s="568"/>
      <c r="IB65" s="568"/>
      <c r="IC65" s="568"/>
      <c r="ID65" s="568"/>
      <c r="IE65" s="568"/>
      <c r="IF65" s="568"/>
      <c r="IG65" s="568"/>
      <c r="IH65" s="568"/>
      <c r="II65" s="568"/>
      <c r="IJ65" s="568"/>
      <c r="IK65" s="568"/>
      <c r="IL65" s="568"/>
      <c r="IM65" s="568"/>
      <c r="IN65" s="568"/>
      <c r="IO65" s="568"/>
      <c r="IP65" s="568"/>
      <c r="IQ65" s="568"/>
      <c r="IR65" s="568"/>
      <c r="IS65" s="568"/>
    </row>
    <row r="66" spans="1:253" s="569" customFormat="1">
      <c r="A66" s="439" t="s">
        <v>178</v>
      </c>
      <c r="B66" s="436">
        <f>'Sources and Uses Budget'!$C65</f>
        <v>114500</v>
      </c>
      <c r="C66" s="436">
        <f>'Sources and Uses Budget'!$C65</f>
        <v>114500</v>
      </c>
      <c r="D66" s="440">
        <f t="shared" si="0"/>
        <v>0</v>
      </c>
      <c r="E66" s="438"/>
      <c r="F66" s="437"/>
      <c r="G66" s="573"/>
      <c r="H66" s="568"/>
      <c r="I66" s="568"/>
      <c r="J66" s="568"/>
      <c r="K66" s="568"/>
      <c r="L66" s="568"/>
      <c r="M66" s="568"/>
      <c r="N66" s="568"/>
      <c r="O66" s="568"/>
      <c r="P66" s="568"/>
      <c r="Q66" s="568"/>
      <c r="R66" s="568"/>
      <c r="S66" s="568"/>
      <c r="T66" s="568"/>
      <c r="U66" s="568"/>
      <c r="V66" s="568"/>
      <c r="W66" s="568"/>
      <c r="X66" s="568"/>
      <c r="Y66" s="568"/>
      <c r="Z66" s="568"/>
      <c r="AA66" s="568"/>
      <c r="AB66" s="568"/>
      <c r="AC66" s="568"/>
      <c r="AD66" s="568"/>
      <c r="AE66" s="568"/>
      <c r="AF66" s="568"/>
      <c r="AG66" s="568"/>
      <c r="AH66" s="568"/>
      <c r="AI66" s="568"/>
      <c r="AJ66" s="568"/>
      <c r="AK66" s="568"/>
      <c r="AL66" s="568"/>
      <c r="AM66" s="568"/>
      <c r="AN66" s="568"/>
      <c r="AO66" s="568"/>
      <c r="AP66" s="568"/>
      <c r="AQ66" s="568"/>
      <c r="AR66" s="568"/>
      <c r="AS66" s="568"/>
      <c r="AT66" s="568"/>
      <c r="AU66" s="568"/>
      <c r="AV66" s="568"/>
      <c r="AW66" s="568"/>
      <c r="AX66" s="568"/>
      <c r="AY66" s="568"/>
      <c r="AZ66" s="568"/>
      <c r="BA66" s="568"/>
      <c r="BB66" s="568"/>
      <c r="BC66" s="568"/>
      <c r="BD66" s="568"/>
      <c r="BE66" s="568"/>
      <c r="BF66" s="568"/>
      <c r="BG66" s="568"/>
      <c r="BH66" s="568"/>
      <c r="BI66" s="568"/>
      <c r="BJ66" s="568"/>
      <c r="BK66" s="568"/>
      <c r="BL66" s="568"/>
      <c r="BM66" s="568"/>
      <c r="BN66" s="568"/>
      <c r="BO66" s="568"/>
      <c r="BP66" s="568"/>
      <c r="BQ66" s="568"/>
      <c r="BR66" s="568"/>
      <c r="BS66" s="568"/>
      <c r="BT66" s="568"/>
      <c r="BU66" s="568"/>
      <c r="BV66" s="568"/>
      <c r="BW66" s="568"/>
      <c r="BX66" s="568"/>
      <c r="BY66" s="568"/>
      <c r="BZ66" s="568"/>
      <c r="CA66" s="568"/>
      <c r="CB66" s="568"/>
      <c r="CC66" s="568"/>
      <c r="CD66" s="568"/>
      <c r="CE66" s="568"/>
      <c r="CF66" s="568"/>
      <c r="CG66" s="568"/>
      <c r="CH66" s="568"/>
      <c r="CI66" s="568"/>
      <c r="CJ66" s="568"/>
      <c r="CK66" s="568"/>
      <c r="CL66" s="568"/>
      <c r="CM66" s="568"/>
      <c r="CN66" s="568"/>
      <c r="CO66" s="568"/>
      <c r="CP66" s="568"/>
      <c r="CQ66" s="568"/>
      <c r="CR66" s="568"/>
      <c r="CS66" s="568"/>
      <c r="CT66" s="568"/>
      <c r="CU66" s="568"/>
      <c r="CV66" s="568"/>
      <c r="CW66" s="568"/>
      <c r="CX66" s="568"/>
      <c r="CY66" s="568"/>
      <c r="CZ66" s="568"/>
      <c r="DA66" s="568"/>
      <c r="DB66" s="568"/>
      <c r="DC66" s="568"/>
      <c r="DD66" s="568"/>
      <c r="DE66" s="568"/>
      <c r="DF66" s="568"/>
      <c r="DG66" s="568"/>
      <c r="DH66" s="568"/>
      <c r="DI66" s="568"/>
      <c r="DJ66" s="568"/>
      <c r="DK66" s="568"/>
      <c r="DL66" s="568"/>
      <c r="DM66" s="568"/>
      <c r="DN66" s="568"/>
      <c r="DO66" s="568"/>
      <c r="DP66" s="568"/>
      <c r="DQ66" s="568"/>
      <c r="DR66" s="568"/>
      <c r="DS66" s="568"/>
      <c r="DT66" s="568"/>
      <c r="DU66" s="568"/>
      <c r="DV66" s="568"/>
      <c r="DW66" s="568"/>
      <c r="DX66" s="568"/>
      <c r="DY66" s="568"/>
      <c r="DZ66" s="568"/>
      <c r="EA66" s="568"/>
      <c r="EB66" s="568"/>
      <c r="EC66" s="568"/>
      <c r="ED66" s="568"/>
      <c r="EE66" s="568"/>
      <c r="EF66" s="568"/>
      <c r="EG66" s="568"/>
      <c r="EH66" s="568"/>
      <c r="EI66" s="568"/>
      <c r="EJ66" s="568"/>
      <c r="EK66" s="568"/>
      <c r="EL66" s="568"/>
      <c r="EM66" s="568"/>
      <c r="EN66" s="568"/>
      <c r="EO66" s="568"/>
      <c r="EP66" s="568"/>
      <c r="EQ66" s="568"/>
      <c r="ER66" s="568"/>
      <c r="ES66" s="568"/>
      <c r="ET66" s="568"/>
      <c r="EU66" s="568"/>
      <c r="EV66" s="568"/>
      <c r="EW66" s="568"/>
      <c r="EX66" s="568"/>
      <c r="EY66" s="568"/>
      <c r="EZ66" s="568"/>
      <c r="FA66" s="568"/>
      <c r="FB66" s="568"/>
      <c r="FC66" s="568"/>
      <c r="FD66" s="568"/>
      <c r="FE66" s="568"/>
      <c r="FF66" s="568"/>
      <c r="FG66" s="568"/>
      <c r="FH66" s="568"/>
      <c r="FI66" s="568"/>
      <c r="FJ66" s="568"/>
      <c r="FK66" s="568"/>
      <c r="FL66" s="568"/>
      <c r="FM66" s="568"/>
      <c r="FN66" s="568"/>
      <c r="FO66" s="568"/>
      <c r="FP66" s="568"/>
      <c r="FQ66" s="568"/>
      <c r="FR66" s="568"/>
      <c r="FS66" s="568"/>
      <c r="FT66" s="568"/>
      <c r="FU66" s="568"/>
      <c r="FV66" s="568"/>
      <c r="FW66" s="568"/>
      <c r="FX66" s="568"/>
      <c r="FY66" s="568"/>
      <c r="FZ66" s="568"/>
      <c r="GA66" s="568"/>
      <c r="GB66" s="568"/>
      <c r="GC66" s="568"/>
      <c r="GD66" s="568"/>
      <c r="GE66" s="568"/>
      <c r="GF66" s="568"/>
      <c r="GG66" s="568"/>
      <c r="GH66" s="568"/>
      <c r="GI66" s="568"/>
      <c r="GJ66" s="568"/>
      <c r="GK66" s="568"/>
      <c r="GL66" s="568"/>
      <c r="GM66" s="568"/>
      <c r="GN66" s="568"/>
      <c r="GO66" s="568"/>
      <c r="GP66" s="568"/>
      <c r="GQ66" s="568"/>
      <c r="GR66" s="568"/>
      <c r="GS66" s="568"/>
      <c r="GT66" s="568"/>
      <c r="GU66" s="568"/>
      <c r="GV66" s="568"/>
      <c r="GW66" s="568"/>
      <c r="GX66" s="568"/>
      <c r="GY66" s="568"/>
      <c r="GZ66" s="568"/>
      <c r="HA66" s="568"/>
      <c r="HB66" s="568"/>
      <c r="HC66" s="568"/>
      <c r="HD66" s="568"/>
      <c r="HE66" s="568"/>
      <c r="HF66" s="568"/>
      <c r="HG66" s="568"/>
      <c r="HH66" s="568"/>
      <c r="HI66" s="568"/>
      <c r="HJ66" s="568"/>
      <c r="HK66" s="568"/>
      <c r="HL66" s="568"/>
      <c r="HM66" s="568"/>
      <c r="HN66" s="568"/>
      <c r="HO66" s="568"/>
      <c r="HP66" s="568"/>
      <c r="HQ66" s="568"/>
      <c r="HR66" s="568"/>
      <c r="HS66" s="568"/>
      <c r="HT66" s="568"/>
      <c r="HU66" s="568"/>
      <c r="HV66" s="568"/>
      <c r="HW66" s="568"/>
      <c r="HX66" s="568"/>
      <c r="HY66" s="568"/>
      <c r="HZ66" s="568"/>
      <c r="IA66" s="568"/>
      <c r="IB66" s="568"/>
      <c r="IC66" s="568"/>
      <c r="ID66" s="568"/>
      <c r="IE66" s="568"/>
      <c r="IF66" s="568"/>
      <c r="IG66" s="568"/>
      <c r="IH66" s="568"/>
      <c r="II66" s="568"/>
      <c r="IJ66" s="568"/>
      <c r="IK66" s="568"/>
      <c r="IL66" s="568"/>
      <c r="IM66" s="568"/>
      <c r="IN66" s="568"/>
      <c r="IO66" s="568"/>
      <c r="IP66" s="568"/>
      <c r="IQ66" s="568"/>
      <c r="IR66" s="568"/>
      <c r="IS66" s="568"/>
    </row>
    <row r="67" spans="1:253" s="569" customFormat="1">
      <c r="A67" s="442" t="s">
        <v>37</v>
      </c>
      <c r="B67" s="436">
        <f>'Sources and Uses Budget'!$C66</f>
        <v>60000</v>
      </c>
      <c r="C67" s="436">
        <f>'Sources and Uses Budget'!$C66</f>
        <v>60000</v>
      </c>
      <c r="D67" s="440">
        <f t="shared" si="0"/>
        <v>0</v>
      </c>
      <c r="E67" s="438"/>
      <c r="F67" s="437"/>
      <c r="G67" s="573"/>
      <c r="H67" s="568"/>
      <c r="I67" s="568"/>
      <c r="J67" s="568"/>
      <c r="K67" s="568"/>
      <c r="L67" s="568"/>
      <c r="M67" s="568"/>
      <c r="N67" s="568"/>
      <c r="O67" s="568"/>
      <c r="P67" s="568"/>
      <c r="Q67" s="568"/>
      <c r="R67" s="568"/>
      <c r="S67" s="568"/>
      <c r="T67" s="568"/>
      <c r="U67" s="568"/>
      <c r="V67" s="568"/>
      <c r="W67" s="568"/>
      <c r="X67" s="568"/>
      <c r="Y67" s="568"/>
      <c r="Z67" s="568"/>
      <c r="AA67" s="568"/>
      <c r="AB67" s="568"/>
      <c r="AC67" s="568"/>
      <c r="AD67" s="568"/>
      <c r="AE67" s="568"/>
      <c r="AF67" s="568"/>
      <c r="AG67" s="568"/>
      <c r="AH67" s="568"/>
      <c r="AI67" s="568"/>
      <c r="AJ67" s="568"/>
      <c r="AK67" s="568"/>
      <c r="AL67" s="568"/>
      <c r="AM67" s="568"/>
      <c r="AN67" s="568"/>
      <c r="AO67" s="568"/>
      <c r="AP67" s="568"/>
      <c r="AQ67" s="568"/>
      <c r="AR67" s="568"/>
      <c r="AS67" s="568"/>
      <c r="AT67" s="568"/>
      <c r="AU67" s="568"/>
      <c r="AV67" s="568"/>
      <c r="AW67" s="568"/>
      <c r="AX67" s="568"/>
      <c r="AY67" s="568"/>
      <c r="AZ67" s="568"/>
      <c r="BA67" s="568"/>
      <c r="BB67" s="568"/>
      <c r="BC67" s="568"/>
      <c r="BD67" s="568"/>
      <c r="BE67" s="568"/>
      <c r="BF67" s="568"/>
      <c r="BG67" s="568"/>
      <c r="BH67" s="568"/>
      <c r="BI67" s="568"/>
      <c r="BJ67" s="568"/>
      <c r="BK67" s="568"/>
      <c r="BL67" s="568"/>
      <c r="BM67" s="568"/>
      <c r="BN67" s="568"/>
      <c r="BO67" s="568"/>
      <c r="BP67" s="568"/>
      <c r="BQ67" s="568"/>
      <c r="BR67" s="568"/>
      <c r="BS67" s="568"/>
      <c r="BT67" s="568"/>
      <c r="BU67" s="568"/>
      <c r="BV67" s="568"/>
      <c r="BW67" s="568"/>
      <c r="BX67" s="568"/>
      <c r="BY67" s="568"/>
      <c r="BZ67" s="568"/>
      <c r="CA67" s="568"/>
      <c r="CB67" s="568"/>
      <c r="CC67" s="568"/>
      <c r="CD67" s="568"/>
      <c r="CE67" s="568"/>
      <c r="CF67" s="568"/>
      <c r="CG67" s="568"/>
      <c r="CH67" s="568"/>
      <c r="CI67" s="568"/>
      <c r="CJ67" s="568"/>
      <c r="CK67" s="568"/>
      <c r="CL67" s="568"/>
      <c r="CM67" s="568"/>
      <c r="CN67" s="568"/>
      <c r="CO67" s="568"/>
      <c r="CP67" s="568"/>
      <c r="CQ67" s="568"/>
      <c r="CR67" s="568"/>
      <c r="CS67" s="568"/>
      <c r="CT67" s="568"/>
      <c r="CU67" s="568"/>
      <c r="CV67" s="568"/>
      <c r="CW67" s="568"/>
      <c r="CX67" s="568"/>
      <c r="CY67" s="568"/>
      <c r="CZ67" s="568"/>
      <c r="DA67" s="568"/>
      <c r="DB67" s="568"/>
      <c r="DC67" s="568"/>
      <c r="DD67" s="568"/>
      <c r="DE67" s="568"/>
      <c r="DF67" s="568"/>
      <c r="DG67" s="568"/>
      <c r="DH67" s="568"/>
      <c r="DI67" s="568"/>
      <c r="DJ67" s="568"/>
      <c r="DK67" s="568"/>
      <c r="DL67" s="568"/>
      <c r="DM67" s="568"/>
      <c r="DN67" s="568"/>
      <c r="DO67" s="568"/>
      <c r="DP67" s="568"/>
      <c r="DQ67" s="568"/>
      <c r="DR67" s="568"/>
      <c r="DS67" s="568"/>
      <c r="DT67" s="568"/>
      <c r="DU67" s="568"/>
      <c r="DV67" s="568"/>
      <c r="DW67" s="568"/>
      <c r="DX67" s="568"/>
      <c r="DY67" s="568"/>
      <c r="DZ67" s="568"/>
      <c r="EA67" s="568"/>
      <c r="EB67" s="568"/>
      <c r="EC67" s="568"/>
      <c r="ED67" s="568"/>
      <c r="EE67" s="568"/>
      <c r="EF67" s="568"/>
      <c r="EG67" s="568"/>
      <c r="EH67" s="568"/>
      <c r="EI67" s="568"/>
      <c r="EJ67" s="568"/>
      <c r="EK67" s="568"/>
      <c r="EL67" s="568"/>
      <c r="EM67" s="568"/>
      <c r="EN67" s="568"/>
      <c r="EO67" s="568"/>
      <c r="EP67" s="568"/>
      <c r="EQ67" s="568"/>
      <c r="ER67" s="568"/>
      <c r="ES67" s="568"/>
      <c r="ET67" s="568"/>
      <c r="EU67" s="568"/>
      <c r="EV67" s="568"/>
      <c r="EW67" s="568"/>
      <c r="EX67" s="568"/>
      <c r="EY67" s="568"/>
      <c r="EZ67" s="568"/>
      <c r="FA67" s="568"/>
      <c r="FB67" s="568"/>
      <c r="FC67" s="568"/>
      <c r="FD67" s="568"/>
      <c r="FE67" s="568"/>
      <c r="FF67" s="568"/>
      <c r="FG67" s="568"/>
      <c r="FH67" s="568"/>
      <c r="FI67" s="568"/>
      <c r="FJ67" s="568"/>
      <c r="FK67" s="568"/>
      <c r="FL67" s="568"/>
      <c r="FM67" s="568"/>
      <c r="FN67" s="568"/>
      <c r="FO67" s="568"/>
      <c r="FP67" s="568"/>
      <c r="FQ67" s="568"/>
      <c r="FR67" s="568"/>
      <c r="FS67" s="568"/>
      <c r="FT67" s="568"/>
      <c r="FU67" s="568"/>
      <c r="FV67" s="568"/>
      <c r="FW67" s="568"/>
      <c r="FX67" s="568"/>
      <c r="FY67" s="568"/>
      <c r="FZ67" s="568"/>
      <c r="GA67" s="568"/>
      <c r="GB67" s="568"/>
      <c r="GC67" s="568"/>
      <c r="GD67" s="568"/>
      <c r="GE67" s="568"/>
      <c r="GF67" s="568"/>
      <c r="GG67" s="568"/>
      <c r="GH67" s="568"/>
      <c r="GI67" s="568"/>
      <c r="GJ67" s="568"/>
      <c r="GK67" s="568"/>
      <c r="GL67" s="568"/>
      <c r="GM67" s="568"/>
      <c r="GN67" s="568"/>
      <c r="GO67" s="568"/>
      <c r="GP67" s="568"/>
      <c r="GQ67" s="568"/>
      <c r="GR67" s="568"/>
      <c r="GS67" s="568"/>
      <c r="GT67" s="568"/>
      <c r="GU67" s="568"/>
      <c r="GV67" s="568"/>
      <c r="GW67" s="568"/>
      <c r="GX67" s="568"/>
      <c r="GY67" s="568"/>
      <c r="GZ67" s="568"/>
      <c r="HA67" s="568"/>
      <c r="HB67" s="568"/>
      <c r="HC67" s="568"/>
      <c r="HD67" s="568"/>
      <c r="HE67" s="568"/>
      <c r="HF67" s="568"/>
      <c r="HG67" s="568"/>
      <c r="HH67" s="568"/>
      <c r="HI67" s="568"/>
      <c r="HJ67" s="568"/>
      <c r="HK67" s="568"/>
      <c r="HL67" s="568"/>
      <c r="HM67" s="568"/>
      <c r="HN67" s="568"/>
      <c r="HO67" s="568"/>
      <c r="HP67" s="568"/>
      <c r="HQ67" s="568"/>
      <c r="HR67" s="568"/>
      <c r="HS67" s="568"/>
      <c r="HT67" s="568"/>
      <c r="HU67" s="568"/>
      <c r="HV67" s="568"/>
      <c r="HW67" s="568"/>
      <c r="HX67" s="568"/>
      <c r="HY67" s="568"/>
      <c r="HZ67" s="568"/>
      <c r="IA67" s="568"/>
      <c r="IB67" s="568"/>
      <c r="IC67" s="568"/>
      <c r="ID67" s="568"/>
      <c r="IE67" s="568"/>
      <c r="IF67" s="568"/>
      <c r="IG67" s="568"/>
      <c r="IH67" s="568"/>
      <c r="II67" s="568"/>
      <c r="IJ67" s="568"/>
      <c r="IK67" s="568"/>
      <c r="IL67" s="568"/>
      <c r="IM67" s="568"/>
      <c r="IN67" s="568"/>
      <c r="IO67" s="568"/>
      <c r="IP67" s="568"/>
      <c r="IQ67" s="568"/>
      <c r="IR67" s="568"/>
      <c r="IS67" s="568"/>
    </row>
    <row r="68" spans="1:253" s="569" customFormat="1">
      <c r="A68" s="441" t="s">
        <v>650</v>
      </c>
      <c r="B68" s="440">
        <f>SUM(B66:B67)</f>
        <v>174500</v>
      </c>
      <c r="C68" s="440">
        <f>SUM(C66:C67)</f>
        <v>174500</v>
      </c>
      <c r="D68" s="440">
        <f t="shared" si="0"/>
        <v>0</v>
      </c>
      <c r="E68" s="438"/>
      <c r="F68" s="437"/>
      <c r="G68" s="573"/>
      <c r="H68" s="568"/>
      <c r="I68" s="568"/>
      <c r="J68" s="568"/>
      <c r="K68" s="568"/>
      <c r="L68" s="568"/>
      <c r="M68" s="568"/>
      <c r="N68" s="568"/>
      <c r="O68" s="568"/>
      <c r="P68" s="568"/>
      <c r="Q68" s="568"/>
      <c r="R68" s="568"/>
      <c r="S68" s="568"/>
      <c r="T68" s="568"/>
      <c r="U68" s="568"/>
      <c r="V68" s="568"/>
      <c r="W68" s="568"/>
      <c r="X68" s="568"/>
      <c r="Y68" s="568"/>
      <c r="Z68" s="568"/>
      <c r="AA68" s="568"/>
      <c r="AB68" s="568"/>
      <c r="AC68" s="568"/>
      <c r="AD68" s="568"/>
      <c r="AE68" s="568"/>
      <c r="AF68" s="568"/>
      <c r="AG68" s="568"/>
      <c r="AH68" s="568"/>
      <c r="AI68" s="568"/>
      <c r="AJ68" s="568"/>
      <c r="AK68" s="568"/>
      <c r="AL68" s="568"/>
      <c r="AM68" s="568"/>
      <c r="AN68" s="568"/>
      <c r="AO68" s="568"/>
      <c r="AP68" s="568"/>
      <c r="AQ68" s="568"/>
      <c r="AR68" s="568"/>
      <c r="AS68" s="568"/>
      <c r="AT68" s="568"/>
      <c r="AU68" s="568"/>
      <c r="AV68" s="568"/>
      <c r="AW68" s="568"/>
      <c r="AX68" s="568"/>
      <c r="AY68" s="568"/>
      <c r="AZ68" s="568"/>
      <c r="BA68" s="568"/>
      <c r="BB68" s="568"/>
      <c r="BC68" s="568"/>
      <c r="BD68" s="568"/>
      <c r="BE68" s="568"/>
      <c r="BF68" s="568"/>
      <c r="BG68" s="568"/>
      <c r="BH68" s="568"/>
      <c r="BI68" s="568"/>
      <c r="BJ68" s="568"/>
      <c r="BK68" s="568"/>
      <c r="BL68" s="568"/>
      <c r="BM68" s="568"/>
      <c r="BN68" s="568"/>
      <c r="BO68" s="568"/>
      <c r="BP68" s="568"/>
      <c r="BQ68" s="568"/>
      <c r="BR68" s="568"/>
      <c r="BS68" s="568"/>
      <c r="BT68" s="568"/>
      <c r="BU68" s="568"/>
      <c r="BV68" s="568"/>
      <c r="BW68" s="568"/>
      <c r="BX68" s="568"/>
      <c r="BY68" s="568"/>
      <c r="BZ68" s="568"/>
      <c r="CA68" s="568"/>
      <c r="CB68" s="568"/>
      <c r="CC68" s="568"/>
      <c r="CD68" s="568"/>
      <c r="CE68" s="568"/>
      <c r="CF68" s="568"/>
      <c r="CG68" s="568"/>
      <c r="CH68" s="568"/>
      <c r="CI68" s="568"/>
      <c r="CJ68" s="568"/>
      <c r="CK68" s="568"/>
      <c r="CL68" s="568"/>
      <c r="CM68" s="568"/>
      <c r="CN68" s="568"/>
      <c r="CO68" s="568"/>
      <c r="CP68" s="568"/>
      <c r="CQ68" s="568"/>
      <c r="CR68" s="568"/>
      <c r="CS68" s="568"/>
      <c r="CT68" s="568"/>
      <c r="CU68" s="568"/>
      <c r="CV68" s="568"/>
      <c r="CW68" s="568"/>
      <c r="CX68" s="568"/>
      <c r="CY68" s="568"/>
      <c r="CZ68" s="568"/>
      <c r="DA68" s="568"/>
      <c r="DB68" s="568"/>
      <c r="DC68" s="568"/>
      <c r="DD68" s="568"/>
      <c r="DE68" s="568"/>
      <c r="DF68" s="568"/>
      <c r="DG68" s="568"/>
      <c r="DH68" s="568"/>
      <c r="DI68" s="568"/>
      <c r="DJ68" s="568"/>
      <c r="DK68" s="568"/>
      <c r="DL68" s="568"/>
      <c r="DM68" s="568"/>
      <c r="DN68" s="568"/>
      <c r="DO68" s="568"/>
      <c r="DP68" s="568"/>
      <c r="DQ68" s="568"/>
      <c r="DR68" s="568"/>
      <c r="DS68" s="568"/>
      <c r="DT68" s="568"/>
      <c r="DU68" s="568"/>
      <c r="DV68" s="568"/>
      <c r="DW68" s="568"/>
      <c r="DX68" s="568"/>
      <c r="DY68" s="568"/>
      <c r="DZ68" s="568"/>
      <c r="EA68" s="568"/>
      <c r="EB68" s="568"/>
      <c r="EC68" s="568"/>
      <c r="ED68" s="568"/>
      <c r="EE68" s="568"/>
      <c r="EF68" s="568"/>
      <c r="EG68" s="568"/>
      <c r="EH68" s="568"/>
      <c r="EI68" s="568"/>
      <c r="EJ68" s="568"/>
      <c r="EK68" s="568"/>
      <c r="EL68" s="568"/>
      <c r="EM68" s="568"/>
      <c r="EN68" s="568"/>
      <c r="EO68" s="568"/>
      <c r="EP68" s="568"/>
      <c r="EQ68" s="568"/>
      <c r="ER68" s="568"/>
      <c r="ES68" s="568"/>
      <c r="ET68" s="568"/>
      <c r="EU68" s="568"/>
      <c r="EV68" s="568"/>
      <c r="EW68" s="568"/>
      <c r="EX68" s="568"/>
      <c r="EY68" s="568"/>
      <c r="EZ68" s="568"/>
      <c r="FA68" s="568"/>
      <c r="FB68" s="568"/>
      <c r="FC68" s="568"/>
      <c r="FD68" s="568"/>
      <c r="FE68" s="568"/>
      <c r="FF68" s="568"/>
      <c r="FG68" s="568"/>
      <c r="FH68" s="568"/>
      <c r="FI68" s="568"/>
      <c r="FJ68" s="568"/>
      <c r="FK68" s="568"/>
      <c r="FL68" s="568"/>
      <c r="FM68" s="568"/>
      <c r="FN68" s="568"/>
      <c r="FO68" s="568"/>
      <c r="FP68" s="568"/>
      <c r="FQ68" s="568"/>
      <c r="FR68" s="568"/>
      <c r="FS68" s="568"/>
      <c r="FT68" s="568"/>
      <c r="FU68" s="568"/>
      <c r="FV68" s="568"/>
      <c r="FW68" s="568"/>
      <c r="FX68" s="568"/>
      <c r="FY68" s="568"/>
      <c r="FZ68" s="568"/>
      <c r="GA68" s="568"/>
      <c r="GB68" s="568"/>
      <c r="GC68" s="568"/>
      <c r="GD68" s="568"/>
      <c r="GE68" s="568"/>
      <c r="GF68" s="568"/>
      <c r="GG68" s="568"/>
      <c r="GH68" s="568"/>
      <c r="GI68" s="568"/>
      <c r="GJ68" s="568"/>
      <c r="GK68" s="568"/>
      <c r="GL68" s="568"/>
      <c r="GM68" s="568"/>
      <c r="GN68" s="568"/>
      <c r="GO68" s="568"/>
      <c r="GP68" s="568"/>
      <c r="GQ68" s="568"/>
      <c r="GR68" s="568"/>
      <c r="GS68" s="568"/>
      <c r="GT68" s="568"/>
      <c r="GU68" s="568"/>
      <c r="GV68" s="568"/>
      <c r="GW68" s="568"/>
      <c r="GX68" s="568"/>
      <c r="GY68" s="568"/>
      <c r="GZ68" s="568"/>
      <c r="HA68" s="568"/>
      <c r="HB68" s="568"/>
      <c r="HC68" s="568"/>
      <c r="HD68" s="568"/>
      <c r="HE68" s="568"/>
      <c r="HF68" s="568"/>
      <c r="HG68" s="568"/>
      <c r="HH68" s="568"/>
      <c r="HI68" s="568"/>
      <c r="HJ68" s="568"/>
      <c r="HK68" s="568"/>
      <c r="HL68" s="568"/>
      <c r="HM68" s="568"/>
      <c r="HN68" s="568"/>
      <c r="HO68" s="568"/>
      <c r="HP68" s="568"/>
      <c r="HQ68" s="568"/>
      <c r="HR68" s="568"/>
      <c r="HS68" s="568"/>
      <c r="HT68" s="568"/>
      <c r="HU68" s="568"/>
      <c r="HV68" s="568"/>
      <c r="HW68" s="568"/>
      <c r="HX68" s="568"/>
      <c r="HY68" s="568"/>
      <c r="HZ68" s="568"/>
      <c r="IA68" s="568"/>
      <c r="IB68" s="568"/>
      <c r="IC68" s="568"/>
      <c r="ID68" s="568"/>
      <c r="IE68" s="568"/>
      <c r="IF68" s="568"/>
      <c r="IG68" s="568"/>
      <c r="IH68" s="568"/>
      <c r="II68" s="568"/>
      <c r="IJ68" s="568"/>
      <c r="IK68" s="568"/>
      <c r="IL68" s="568"/>
      <c r="IM68" s="568"/>
      <c r="IN68" s="568"/>
      <c r="IO68" s="568"/>
      <c r="IP68" s="568"/>
      <c r="IQ68" s="568"/>
      <c r="IR68" s="568"/>
      <c r="IS68" s="568"/>
    </row>
    <row r="69" spans="1:253" s="569" customFormat="1">
      <c r="A69" s="434" t="s">
        <v>651</v>
      </c>
      <c r="B69" s="434"/>
      <c r="C69" s="434"/>
      <c r="D69" s="434"/>
      <c r="E69" s="454"/>
      <c r="F69" s="434"/>
      <c r="G69" s="573"/>
      <c r="H69" s="568"/>
      <c r="I69" s="568"/>
      <c r="J69" s="568"/>
      <c r="K69" s="568"/>
      <c r="L69" s="568"/>
      <c r="M69" s="568"/>
      <c r="N69" s="568"/>
      <c r="O69" s="568"/>
      <c r="P69" s="568"/>
      <c r="Q69" s="568"/>
      <c r="R69" s="568"/>
      <c r="S69" s="568"/>
      <c r="T69" s="568"/>
      <c r="U69" s="568"/>
      <c r="V69" s="568"/>
      <c r="W69" s="568"/>
      <c r="X69" s="568"/>
      <c r="Y69" s="568"/>
      <c r="Z69" s="568"/>
      <c r="AA69" s="568"/>
      <c r="AB69" s="568"/>
      <c r="AC69" s="568"/>
      <c r="AD69" s="568"/>
      <c r="AE69" s="568"/>
      <c r="AF69" s="568"/>
      <c r="AG69" s="568"/>
      <c r="AH69" s="568"/>
      <c r="AI69" s="568"/>
      <c r="AJ69" s="568"/>
      <c r="AK69" s="568"/>
      <c r="AL69" s="568"/>
      <c r="AM69" s="568"/>
      <c r="AN69" s="568"/>
      <c r="AO69" s="568"/>
      <c r="AP69" s="568"/>
      <c r="AQ69" s="568"/>
      <c r="AR69" s="568"/>
      <c r="AS69" s="568"/>
      <c r="AT69" s="568"/>
      <c r="AU69" s="568"/>
      <c r="AV69" s="568"/>
      <c r="AW69" s="568"/>
      <c r="AX69" s="568"/>
      <c r="AY69" s="568"/>
      <c r="AZ69" s="568"/>
      <c r="BA69" s="568"/>
      <c r="BB69" s="568"/>
      <c r="BC69" s="568"/>
      <c r="BD69" s="568"/>
      <c r="BE69" s="568"/>
      <c r="BF69" s="568"/>
      <c r="BG69" s="568"/>
      <c r="BH69" s="568"/>
      <c r="BI69" s="568"/>
      <c r="BJ69" s="568"/>
      <c r="BK69" s="568"/>
      <c r="BL69" s="568"/>
      <c r="BM69" s="568"/>
      <c r="BN69" s="568"/>
      <c r="BO69" s="568"/>
      <c r="BP69" s="568"/>
      <c r="BQ69" s="568"/>
      <c r="BR69" s="568"/>
      <c r="BS69" s="568"/>
      <c r="BT69" s="568"/>
      <c r="BU69" s="568"/>
      <c r="BV69" s="568"/>
      <c r="BW69" s="568"/>
      <c r="BX69" s="568"/>
      <c r="BY69" s="568"/>
      <c r="BZ69" s="568"/>
      <c r="CA69" s="568"/>
      <c r="CB69" s="568"/>
      <c r="CC69" s="568"/>
      <c r="CD69" s="568"/>
      <c r="CE69" s="568"/>
      <c r="CF69" s="568"/>
      <c r="CG69" s="568"/>
      <c r="CH69" s="568"/>
      <c r="CI69" s="568"/>
      <c r="CJ69" s="568"/>
      <c r="CK69" s="568"/>
      <c r="CL69" s="568"/>
      <c r="CM69" s="568"/>
      <c r="CN69" s="568"/>
      <c r="CO69" s="568"/>
      <c r="CP69" s="568"/>
      <c r="CQ69" s="568"/>
      <c r="CR69" s="568"/>
      <c r="CS69" s="568"/>
      <c r="CT69" s="568"/>
      <c r="CU69" s="568"/>
      <c r="CV69" s="568"/>
      <c r="CW69" s="568"/>
      <c r="CX69" s="568"/>
      <c r="CY69" s="568"/>
      <c r="CZ69" s="568"/>
      <c r="DA69" s="568"/>
      <c r="DB69" s="568"/>
      <c r="DC69" s="568"/>
      <c r="DD69" s="568"/>
      <c r="DE69" s="568"/>
      <c r="DF69" s="568"/>
      <c r="DG69" s="568"/>
      <c r="DH69" s="568"/>
      <c r="DI69" s="568"/>
      <c r="DJ69" s="568"/>
      <c r="DK69" s="568"/>
      <c r="DL69" s="568"/>
      <c r="DM69" s="568"/>
      <c r="DN69" s="568"/>
      <c r="DO69" s="568"/>
      <c r="DP69" s="568"/>
      <c r="DQ69" s="568"/>
      <c r="DR69" s="568"/>
      <c r="DS69" s="568"/>
      <c r="DT69" s="568"/>
      <c r="DU69" s="568"/>
      <c r="DV69" s="568"/>
      <c r="DW69" s="568"/>
      <c r="DX69" s="568"/>
      <c r="DY69" s="568"/>
      <c r="DZ69" s="568"/>
      <c r="EA69" s="568"/>
      <c r="EB69" s="568"/>
      <c r="EC69" s="568"/>
      <c r="ED69" s="568"/>
      <c r="EE69" s="568"/>
      <c r="EF69" s="568"/>
      <c r="EG69" s="568"/>
      <c r="EH69" s="568"/>
      <c r="EI69" s="568"/>
      <c r="EJ69" s="568"/>
      <c r="EK69" s="568"/>
      <c r="EL69" s="568"/>
      <c r="EM69" s="568"/>
      <c r="EN69" s="568"/>
      <c r="EO69" s="568"/>
      <c r="EP69" s="568"/>
      <c r="EQ69" s="568"/>
      <c r="ER69" s="568"/>
      <c r="ES69" s="568"/>
      <c r="ET69" s="568"/>
      <c r="EU69" s="568"/>
      <c r="EV69" s="568"/>
      <c r="EW69" s="568"/>
      <c r="EX69" s="568"/>
      <c r="EY69" s="568"/>
      <c r="EZ69" s="568"/>
      <c r="FA69" s="568"/>
      <c r="FB69" s="568"/>
      <c r="FC69" s="568"/>
      <c r="FD69" s="568"/>
      <c r="FE69" s="568"/>
      <c r="FF69" s="568"/>
      <c r="FG69" s="568"/>
      <c r="FH69" s="568"/>
      <c r="FI69" s="568"/>
      <c r="FJ69" s="568"/>
      <c r="FK69" s="568"/>
      <c r="FL69" s="568"/>
      <c r="FM69" s="568"/>
      <c r="FN69" s="568"/>
      <c r="FO69" s="568"/>
      <c r="FP69" s="568"/>
      <c r="FQ69" s="568"/>
      <c r="FR69" s="568"/>
      <c r="FS69" s="568"/>
      <c r="FT69" s="568"/>
      <c r="FU69" s="568"/>
      <c r="FV69" s="568"/>
      <c r="FW69" s="568"/>
      <c r="FX69" s="568"/>
      <c r="FY69" s="568"/>
      <c r="FZ69" s="568"/>
      <c r="GA69" s="568"/>
      <c r="GB69" s="568"/>
      <c r="GC69" s="568"/>
      <c r="GD69" s="568"/>
      <c r="GE69" s="568"/>
      <c r="GF69" s="568"/>
      <c r="GG69" s="568"/>
      <c r="GH69" s="568"/>
      <c r="GI69" s="568"/>
      <c r="GJ69" s="568"/>
      <c r="GK69" s="568"/>
      <c r="GL69" s="568"/>
      <c r="GM69" s="568"/>
      <c r="GN69" s="568"/>
      <c r="GO69" s="568"/>
      <c r="GP69" s="568"/>
      <c r="GQ69" s="568"/>
      <c r="GR69" s="568"/>
      <c r="GS69" s="568"/>
      <c r="GT69" s="568"/>
      <c r="GU69" s="568"/>
      <c r="GV69" s="568"/>
      <c r="GW69" s="568"/>
      <c r="GX69" s="568"/>
      <c r="GY69" s="568"/>
      <c r="GZ69" s="568"/>
      <c r="HA69" s="568"/>
      <c r="HB69" s="568"/>
      <c r="HC69" s="568"/>
      <c r="HD69" s="568"/>
      <c r="HE69" s="568"/>
      <c r="HF69" s="568"/>
      <c r="HG69" s="568"/>
      <c r="HH69" s="568"/>
      <c r="HI69" s="568"/>
      <c r="HJ69" s="568"/>
      <c r="HK69" s="568"/>
      <c r="HL69" s="568"/>
      <c r="HM69" s="568"/>
      <c r="HN69" s="568"/>
      <c r="HO69" s="568"/>
      <c r="HP69" s="568"/>
      <c r="HQ69" s="568"/>
      <c r="HR69" s="568"/>
      <c r="HS69" s="568"/>
      <c r="HT69" s="568"/>
      <c r="HU69" s="568"/>
      <c r="HV69" s="568"/>
      <c r="HW69" s="568"/>
      <c r="HX69" s="568"/>
      <c r="HY69" s="568"/>
      <c r="HZ69" s="568"/>
      <c r="IA69" s="568"/>
      <c r="IB69" s="568"/>
      <c r="IC69" s="568"/>
      <c r="ID69" s="568"/>
      <c r="IE69" s="568"/>
      <c r="IF69" s="568"/>
      <c r="IG69" s="568"/>
      <c r="IH69" s="568"/>
      <c r="II69" s="568"/>
      <c r="IJ69" s="568"/>
      <c r="IK69" s="568"/>
      <c r="IL69" s="568"/>
      <c r="IM69" s="568"/>
      <c r="IN69" s="568"/>
      <c r="IO69" s="568"/>
      <c r="IP69" s="568"/>
      <c r="IQ69" s="568"/>
      <c r="IR69" s="568"/>
      <c r="IS69" s="568"/>
    </row>
    <row r="70" spans="1:253" s="569" customFormat="1">
      <c r="A70" s="439" t="s">
        <v>652</v>
      </c>
      <c r="B70" s="436">
        <f>'Sources and Uses Budget'!$C69</f>
        <v>0</v>
      </c>
      <c r="C70" s="436">
        <f>'Sources and Uses Budget'!$C69</f>
        <v>0</v>
      </c>
      <c r="D70" s="440">
        <f t="shared" si="0"/>
        <v>0</v>
      </c>
      <c r="E70" s="438"/>
      <c r="F70" s="437"/>
      <c r="G70" s="575"/>
    </row>
    <row r="71" spans="1:253" s="569" customFormat="1">
      <c r="A71" s="439" t="s">
        <v>653</v>
      </c>
      <c r="B71" s="436">
        <f>'Sources and Uses Budget'!$C70</f>
        <v>0</v>
      </c>
      <c r="C71" s="436">
        <f>'Sources and Uses Budget'!$C70</f>
        <v>0</v>
      </c>
      <c r="D71" s="440">
        <f t="shared" si="0"/>
        <v>0</v>
      </c>
      <c r="E71" s="438"/>
      <c r="F71" s="437"/>
      <c r="G71" s="575"/>
    </row>
    <row r="72" spans="1:253" s="569" customFormat="1">
      <c r="A72" s="527" t="s">
        <v>1120</v>
      </c>
      <c r="B72" s="436">
        <f>'Sources and Uses Budget'!$C71</f>
        <v>37000</v>
      </c>
      <c r="C72" s="436">
        <f>'Sources and Uses Budget'!$C71</f>
        <v>37000</v>
      </c>
      <c r="D72" s="440">
        <f t="shared" si="0"/>
        <v>0</v>
      </c>
      <c r="E72" s="438"/>
      <c r="F72" s="437"/>
      <c r="G72" s="575"/>
    </row>
    <row r="73" spans="1:253" s="569" customFormat="1">
      <c r="A73" s="439" t="s">
        <v>654</v>
      </c>
      <c r="B73" s="436">
        <f>'Sources and Uses Budget'!$C72</f>
        <v>151014</v>
      </c>
      <c r="C73" s="436">
        <f>'Sources and Uses Budget'!$C72</f>
        <v>151014</v>
      </c>
      <c r="D73" s="440">
        <f t="shared" si="0"/>
        <v>0</v>
      </c>
      <c r="E73" s="438"/>
      <c r="F73" s="437"/>
      <c r="G73" s="575"/>
    </row>
    <row r="74" spans="1:253" s="569" customFormat="1">
      <c r="A74" s="442" t="s">
        <v>37</v>
      </c>
      <c r="B74" s="436">
        <f>'Sources and Uses Budget'!$C73</f>
        <v>55000</v>
      </c>
      <c r="C74" s="436">
        <f>'Sources and Uses Budget'!$C73</f>
        <v>55000</v>
      </c>
      <c r="D74" s="440">
        <f t="shared" si="0"/>
        <v>0</v>
      </c>
      <c r="E74" s="438"/>
      <c r="F74" s="437"/>
      <c r="G74" s="575"/>
    </row>
    <row r="75" spans="1:253" s="569" customFormat="1">
      <c r="A75" s="441" t="s">
        <v>655</v>
      </c>
      <c r="B75" s="440">
        <f>SUM(B70:B74)</f>
        <v>243014</v>
      </c>
      <c r="C75" s="440">
        <f>SUM(C70:C74)</f>
        <v>243014</v>
      </c>
      <c r="D75" s="440">
        <f t="shared" ref="D75:D106" si="1">C75-B75</f>
        <v>0</v>
      </c>
      <c r="E75" s="438"/>
      <c r="F75" s="437"/>
      <c r="G75" s="575"/>
    </row>
    <row r="76" spans="1:253" s="569" customFormat="1">
      <c r="A76" s="434" t="s">
        <v>1466</v>
      </c>
      <c r="B76" s="434"/>
      <c r="C76" s="434"/>
      <c r="D76" s="434"/>
      <c r="E76" s="454"/>
      <c r="F76" s="434"/>
      <c r="G76" s="575"/>
    </row>
    <row r="77" spans="1:253" s="569" customFormat="1">
      <c r="A77" s="891" t="s">
        <v>1468</v>
      </c>
      <c r="B77" s="436">
        <f>'Sources and Uses Budget'!$C76</f>
        <v>1833574</v>
      </c>
      <c r="C77" s="436">
        <f>'Sources and Uses Budget'!$C76</f>
        <v>1833574</v>
      </c>
      <c r="D77" s="440">
        <f t="shared" si="1"/>
        <v>0</v>
      </c>
      <c r="E77" s="438"/>
      <c r="F77" s="437"/>
      <c r="G77" s="575"/>
    </row>
    <row r="78" spans="1:253" s="569" customFormat="1">
      <c r="A78" s="891" t="s">
        <v>63</v>
      </c>
      <c r="B78" s="436">
        <f>'Sources and Uses Budget'!$C77</f>
        <v>254244</v>
      </c>
      <c r="C78" s="436">
        <f>'Sources and Uses Budget'!$C77</f>
        <v>254244</v>
      </c>
      <c r="D78" s="440">
        <f t="shared" ref="D78" si="2">C78-B78</f>
        <v>0</v>
      </c>
      <c r="E78" s="438"/>
      <c r="F78" s="437"/>
      <c r="G78" s="575"/>
    </row>
    <row r="79" spans="1:253" s="569" customFormat="1">
      <c r="A79" s="441" t="s">
        <v>1465</v>
      </c>
      <c r="B79" s="440">
        <f>SUM(B77:B78)</f>
        <v>2087818</v>
      </c>
      <c r="C79" s="440">
        <f>SUM(C77:C78)</f>
        <v>2087818</v>
      </c>
      <c r="D79" s="440">
        <f t="shared" si="1"/>
        <v>0</v>
      </c>
      <c r="E79" s="438"/>
      <c r="F79" s="437"/>
      <c r="G79" s="575"/>
    </row>
    <row r="80" spans="1:253" s="569" customFormat="1">
      <c r="A80" s="434" t="s">
        <v>842</v>
      </c>
      <c r="B80" s="434"/>
      <c r="C80" s="434"/>
      <c r="D80" s="434"/>
      <c r="E80" s="454"/>
      <c r="F80" s="434"/>
      <c r="G80" s="575"/>
    </row>
    <row r="81" spans="1:7" s="569" customFormat="1" ht="13.7" customHeight="1">
      <c r="A81" s="439" t="s">
        <v>843</v>
      </c>
      <c r="B81" s="436">
        <f>'Sources and Uses Budget'!$C80</f>
        <v>43064</v>
      </c>
      <c r="C81" s="436">
        <f>'Sources and Uses Budget'!$C80</f>
        <v>43064</v>
      </c>
      <c r="D81" s="440">
        <f t="shared" si="1"/>
        <v>0</v>
      </c>
      <c r="E81" s="438"/>
      <c r="F81" s="437"/>
      <c r="G81" s="575"/>
    </row>
    <row r="82" spans="1:7" s="569" customFormat="1">
      <c r="A82" s="439" t="s">
        <v>844</v>
      </c>
      <c r="B82" s="436">
        <f>'Sources and Uses Budget'!$C81</f>
        <v>80000</v>
      </c>
      <c r="C82" s="436">
        <f>'Sources and Uses Budget'!$C81</f>
        <v>80000</v>
      </c>
      <c r="D82" s="440">
        <f t="shared" si="1"/>
        <v>0</v>
      </c>
      <c r="E82" s="438"/>
      <c r="F82" s="437"/>
      <c r="G82" s="575"/>
    </row>
    <row r="83" spans="1:7" s="569" customFormat="1">
      <c r="A83" s="439" t="s">
        <v>845</v>
      </c>
      <c r="B83" s="436">
        <f>'Sources and Uses Budget'!$C82</f>
        <v>1545534</v>
      </c>
      <c r="C83" s="436">
        <f>'Sources and Uses Budget'!$C82</f>
        <v>1545534</v>
      </c>
      <c r="D83" s="440">
        <f t="shared" si="1"/>
        <v>0</v>
      </c>
      <c r="E83" s="438"/>
      <c r="F83" s="437"/>
      <c r="G83" s="575"/>
    </row>
    <row r="84" spans="1:7" s="569" customFormat="1">
      <c r="A84" s="439" t="s">
        <v>846</v>
      </c>
      <c r="B84" s="436">
        <f>'Sources and Uses Budget'!$C83</f>
        <v>171398</v>
      </c>
      <c r="C84" s="436">
        <f>'Sources and Uses Budget'!$C83</f>
        <v>171398</v>
      </c>
      <c r="D84" s="440">
        <f t="shared" si="1"/>
        <v>0</v>
      </c>
      <c r="E84" s="438"/>
      <c r="F84" s="437"/>
      <c r="G84" s="575"/>
    </row>
    <row r="85" spans="1:7" s="569" customFormat="1">
      <c r="A85" s="439" t="s">
        <v>847</v>
      </c>
      <c r="B85" s="436">
        <f>'Sources and Uses Budget'!$C84</f>
        <v>0</v>
      </c>
      <c r="C85" s="436">
        <f>'Sources and Uses Budget'!$C84</f>
        <v>0</v>
      </c>
      <c r="D85" s="440">
        <f t="shared" si="1"/>
        <v>0</v>
      </c>
      <c r="E85" s="438"/>
      <c r="F85" s="437"/>
      <c r="G85" s="575"/>
    </row>
    <row r="86" spans="1:7" s="569" customFormat="1">
      <c r="A86" s="439" t="s">
        <v>848</v>
      </c>
      <c r="B86" s="436">
        <f>'Sources and Uses Budget'!$C85</f>
        <v>40000</v>
      </c>
      <c r="C86" s="436">
        <f>'Sources and Uses Budget'!$C85</f>
        <v>40000</v>
      </c>
      <c r="D86" s="440">
        <f t="shared" si="1"/>
        <v>0</v>
      </c>
      <c r="E86" s="438"/>
      <c r="F86" s="437"/>
      <c r="G86" s="575"/>
    </row>
    <row r="87" spans="1:7" s="569" customFormat="1">
      <c r="A87" s="439" t="s">
        <v>849</v>
      </c>
      <c r="B87" s="436">
        <f>'Sources and Uses Budget'!$C86</f>
        <v>0</v>
      </c>
      <c r="C87" s="436">
        <f>'Sources and Uses Budget'!$C86</f>
        <v>0</v>
      </c>
      <c r="D87" s="440">
        <f t="shared" si="1"/>
        <v>0</v>
      </c>
      <c r="E87" s="438"/>
      <c r="F87" s="437"/>
      <c r="G87" s="575"/>
    </row>
    <row r="88" spans="1:7" s="569" customFormat="1">
      <c r="A88" s="439" t="s">
        <v>850</v>
      </c>
      <c r="B88" s="436">
        <f>'Sources and Uses Budget'!$C87</f>
        <v>24097</v>
      </c>
      <c r="C88" s="436">
        <f>'Sources and Uses Budget'!$C87</f>
        <v>24097</v>
      </c>
      <c r="D88" s="440">
        <f t="shared" si="1"/>
        <v>0</v>
      </c>
      <c r="E88" s="438"/>
      <c r="F88" s="437"/>
      <c r="G88" s="575"/>
    </row>
    <row r="89" spans="1:7" s="569" customFormat="1">
      <c r="A89" s="445" t="s">
        <v>403</v>
      </c>
      <c r="B89" s="436">
        <f>'Sources and Uses Budget'!$C88</f>
        <v>0</v>
      </c>
      <c r="C89" s="436">
        <f>'Sources and Uses Budget'!$C88</f>
        <v>0</v>
      </c>
      <c r="D89" s="440">
        <f t="shared" si="1"/>
        <v>0</v>
      </c>
      <c r="E89" s="438"/>
      <c r="F89" s="437"/>
      <c r="G89" s="575"/>
    </row>
    <row r="90" spans="1:7" s="569" customFormat="1">
      <c r="A90" s="890" t="s">
        <v>1467</v>
      </c>
      <c r="B90" s="436">
        <f>'Sources and Uses Budget'!$C89</f>
        <v>19131</v>
      </c>
      <c r="C90" s="436">
        <f>'Sources and Uses Budget'!$C89</f>
        <v>19131</v>
      </c>
      <c r="D90" s="440">
        <f t="shared" si="1"/>
        <v>0</v>
      </c>
      <c r="E90" s="438"/>
      <c r="F90" s="437"/>
      <c r="G90" s="575"/>
    </row>
    <row r="91" spans="1:7" s="569" customFormat="1">
      <c r="A91" s="442" t="s">
        <v>37</v>
      </c>
      <c r="B91" s="436">
        <f>'Sources and Uses Budget'!$C90</f>
        <v>230186</v>
      </c>
      <c r="C91" s="436">
        <f>'Sources and Uses Budget'!$C90</f>
        <v>230186</v>
      </c>
      <c r="D91" s="440">
        <f t="shared" si="1"/>
        <v>0</v>
      </c>
      <c r="E91" s="438"/>
      <c r="F91" s="437"/>
      <c r="G91" s="575"/>
    </row>
    <row r="92" spans="1:7" s="569" customFormat="1">
      <c r="A92" s="442" t="s">
        <v>37</v>
      </c>
      <c r="B92" s="436">
        <f>'Sources and Uses Budget'!$C91</f>
        <v>20000</v>
      </c>
      <c r="C92" s="436">
        <f>'Sources and Uses Budget'!$C91</f>
        <v>20000</v>
      </c>
      <c r="D92" s="440">
        <f t="shared" si="1"/>
        <v>0</v>
      </c>
      <c r="E92" s="438"/>
      <c r="F92" s="437"/>
      <c r="G92" s="575"/>
    </row>
    <row r="93" spans="1:7" s="569" customFormat="1">
      <c r="A93" s="442" t="s">
        <v>37</v>
      </c>
      <c r="B93" s="436">
        <f>'Sources and Uses Budget'!$C92</f>
        <v>102688</v>
      </c>
      <c r="C93" s="436">
        <f>'Sources and Uses Budget'!$C92</f>
        <v>102688</v>
      </c>
      <c r="D93" s="440">
        <f t="shared" si="1"/>
        <v>0</v>
      </c>
      <c r="E93" s="438"/>
      <c r="F93" s="437"/>
      <c r="G93" s="575"/>
    </row>
    <row r="94" spans="1:7" s="569" customFormat="1">
      <c r="A94" s="442" t="s">
        <v>37</v>
      </c>
      <c r="B94" s="436">
        <f>'Sources and Uses Budget'!$C93</f>
        <v>0</v>
      </c>
      <c r="C94" s="436">
        <f>'Sources and Uses Budget'!$C93</f>
        <v>0</v>
      </c>
      <c r="D94" s="440">
        <f t="shared" si="1"/>
        <v>0</v>
      </c>
      <c r="E94" s="438"/>
      <c r="F94" s="437"/>
      <c r="G94" s="575"/>
    </row>
    <row r="95" spans="1:7" s="569" customFormat="1">
      <c r="A95" s="442" t="s">
        <v>37</v>
      </c>
      <c r="B95" s="436">
        <f>'Sources and Uses Budget'!$C94</f>
        <v>0</v>
      </c>
      <c r="C95" s="436">
        <f>'Sources and Uses Budget'!$C94</f>
        <v>0</v>
      </c>
      <c r="D95" s="440">
        <f t="shared" si="1"/>
        <v>0</v>
      </c>
      <c r="E95" s="438"/>
      <c r="F95" s="437"/>
      <c r="G95" s="575"/>
    </row>
    <row r="96" spans="1:7" s="569" customFormat="1">
      <c r="A96" s="441" t="s">
        <v>851</v>
      </c>
      <c r="B96" s="440">
        <f>SUM(B81:B95)</f>
        <v>2276098</v>
      </c>
      <c r="C96" s="440">
        <f>SUM(C81:C95)</f>
        <v>2276098</v>
      </c>
      <c r="D96" s="440">
        <f t="shared" si="1"/>
        <v>0</v>
      </c>
      <c r="E96" s="438"/>
      <c r="F96" s="437"/>
      <c r="G96" s="575"/>
    </row>
    <row r="97" spans="1:7" s="569" customFormat="1">
      <c r="A97" s="441" t="s">
        <v>852</v>
      </c>
      <c r="B97" s="440">
        <f>SUM(B64+B68+B75+B79+B96)</f>
        <v>27149625</v>
      </c>
      <c r="C97" s="440">
        <f>SUM(C64+C68+C75+C79+C96)</f>
        <v>27149625</v>
      </c>
      <c r="D97" s="440">
        <f t="shared" si="1"/>
        <v>0</v>
      </c>
      <c r="E97" s="438"/>
      <c r="F97" s="437"/>
      <c r="G97" s="575"/>
    </row>
    <row r="98" spans="1:7" s="569" customFormat="1">
      <c r="A98" s="434" t="s">
        <v>853</v>
      </c>
      <c r="B98" s="434"/>
      <c r="C98" s="434"/>
      <c r="D98" s="434"/>
      <c r="E98" s="454"/>
      <c r="F98" s="434"/>
      <c r="G98" s="575"/>
    </row>
    <row r="99" spans="1:7" s="568" customFormat="1">
      <c r="A99" s="439" t="s">
        <v>854</v>
      </c>
      <c r="B99" s="436">
        <f>'Sources and Uses Budget'!$C98</f>
        <v>3310621</v>
      </c>
      <c r="C99" s="436">
        <f>'Sources and Uses Budget'!$C98</f>
        <v>3310621</v>
      </c>
      <c r="D99" s="440">
        <f t="shared" si="1"/>
        <v>0</v>
      </c>
      <c r="E99" s="438"/>
      <c r="F99" s="437"/>
      <c r="G99" s="573"/>
    </row>
    <row r="100" spans="1:7" s="568" customFormat="1">
      <c r="A100" s="439" t="s">
        <v>855</v>
      </c>
      <c r="B100" s="436">
        <f>'Sources and Uses Budget'!$C99</f>
        <v>0</v>
      </c>
      <c r="C100" s="436">
        <f>'Sources and Uses Budget'!$C99</f>
        <v>0</v>
      </c>
      <c r="D100" s="440">
        <f t="shared" si="1"/>
        <v>0</v>
      </c>
      <c r="E100" s="438"/>
      <c r="F100" s="437"/>
      <c r="G100" s="573"/>
    </row>
    <row r="101" spans="1:7" s="568" customFormat="1">
      <c r="A101" s="439" t="s">
        <v>856</v>
      </c>
      <c r="B101" s="436">
        <f>'Sources and Uses Budget'!$C100</f>
        <v>0</v>
      </c>
      <c r="C101" s="436">
        <f>'Sources and Uses Budget'!$C100</f>
        <v>0</v>
      </c>
      <c r="D101" s="440">
        <f t="shared" si="1"/>
        <v>0</v>
      </c>
      <c r="E101" s="438"/>
      <c r="F101" s="437"/>
      <c r="G101" s="573"/>
    </row>
    <row r="102" spans="1:7" s="568" customFormat="1" ht="12" customHeight="1">
      <c r="A102" s="439" t="s">
        <v>857</v>
      </c>
      <c r="B102" s="436">
        <f>'Sources and Uses Budget'!$C101</f>
        <v>0</v>
      </c>
      <c r="C102" s="436">
        <f>'Sources and Uses Budget'!$C101</f>
        <v>0</v>
      </c>
      <c r="D102" s="440">
        <f t="shared" si="1"/>
        <v>0</v>
      </c>
      <c r="E102" s="438"/>
      <c r="F102" s="437"/>
      <c r="G102" s="573"/>
    </row>
    <row r="103" spans="1:7" s="568" customFormat="1">
      <c r="A103" s="439" t="s">
        <v>858</v>
      </c>
      <c r="B103" s="436">
        <f>'Sources and Uses Budget'!$C102</f>
        <v>0</v>
      </c>
      <c r="C103" s="436">
        <f>'Sources and Uses Budget'!$C102</f>
        <v>0</v>
      </c>
      <c r="D103" s="440">
        <f t="shared" si="1"/>
        <v>0</v>
      </c>
      <c r="E103" s="438"/>
      <c r="F103" s="437"/>
      <c r="G103" s="573"/>
    </row>
    <row r="104" spans="1:7" s="568" customFormat="1">
      <c r="A104" s="442" t="s">
        <v>37</v>
      </c>
      <c r="B104" s="436">
        <f>'Sources and Uses Budget'!$C103</f>
        <v>0</v>
      </c>
      <c r="C104" s="436">
        <f>'Sources and Uses Budget'!$C103</f>
        <v>0</v>
      </c>
      <c r="D104" s="440">
        <f t="shared" si="1"/>
        <v>0</v>
      </c>
      <c r="E104" s="438"/>
      <c r="F104" s="437"/>
      <c r="G104" s="573"/>
    </row>
    <row r="105" spans="1:7" s="568" customFormat="1">
      <c r="A105" s="441" t="s">
        <v>859</v>
      </c>
      <c r="B105" s="440">
        <f>SUM(B99:B104)</f>
        <v>3310621</v>
      </c>
      <c r="C105" s="440">
        <f>SUM(C99:C104)</f>
        <v>3310621</v>
      </c>
      <c r="D105" s="440">
        <f t="shared" si="1"/>
        <v>0</v>
      </c>
      <c r="E105" s="438"/>
      <c r="F105" s="437"/>
      <c r="G105" s="573"/>
    </row>
    <row r="106" spans="1:7" s="568" customFormat="1">
      <c r="A106" s="441" t="s">
        <v>860</v>
      </c>
      <c r="B106" s="443">
        <f>SUM(B97+B105)</f>
        <v>30460246</v>
      </c>
      <c r="C106" s="443">
        <f>SUM(C97+C105)</f>
        <v>30460246</v>
      </c>
      <c r="D106" s="440">
        <f t="shared" si="1"/>
        <v>0</v>
      </c>
      <c r="E106" s="438"/>
      <c r="F106" s="437"/>
      <c r="G106" s="573"/>
    </row>
    <row r="107" spans="1:7" s="568" customFormat="1">
      <c r="A107" s="449" t="s">
        <v>861</v>
      </c>
      <c r="B107" s="450"/>
      <c r="C107" s="451"/>
      <c r="D107" s="453"/>
      <c r="E107" s="435"/>
      <c r="F107" s="448"/>
      <c r="G107" s="573"/>
    </row>
    <row r="108" spans="1:7" s="447" customFormat="1" ht="12" hidden="1" customHeight="1">
      <c r="A108" s="446"/>
    </row>
    <row r="109" spans="1:7" s="447" customFormat="1" ht="12" hidden="1" customHeight="1">
      <c r="A109" s="446"/>
    </row>
    <row r="110" spans="1:7" s="447" customFormat="1" ht="12" hidden="1" customHeight="1">
      <c r="A110" s="446"/>
    </row>
    <row r="111" spans="1:7" s="447" customFormat="1" ht="12" hidden="1" customHeight="1">
      <c r="A111" s="446"/>
    </row>
    <row r="112" spans="1:7" s="447" customFormat="1" ht="12" hidden="1" customHeight="1">
      <c r="A112" s="446"/>
    </row>
    <row r="113" spans="1:1" s="447" customFormat="1" ht="12" hidden="1" customHeight="1">
      <c r="A113" s="446"/>
    </row>
    <row r="114" spans="1:1" s="447" customFormat="1" ht="12" hidden="1" customHeight="1">
      <c r="A114" s="446"/>
    </row>
    <row r="115" spans="1:1" s="447" customFormat="1" ht="12" hidden="1" customHeight="1">
      <c r="A115" s="446"/>
    </row>
    <row r="116" spans="1:1" s="447" customFormat="1" ht="12" hidden="1" customHeight="1">
      <c r="A116" s="446"/>
    </row>
    <row r="117" spans="1:1" s="447" customFormat="1" ht="12" hidden="1" customHeight="1">
      <c r="A117" s="446"/>
    </row>
    <row r="118" spans="1:1" s="447" customFormat="1" ht="12" hidden="1" customHeight="1">
      <c r="A118" s="446"/>
    </row>
    <row r="119" spans="1:1" s="447" customFormat="1" ht="12" hidden="1" customHeight="1">
      <c r="A119" s="446"/>
    </row>
    <row r="120" spans="1:1" s="447" customFormat="1" ht="12" hidden="1" customHeight="1">
      <c r="A120" s="446"/>
    </row>
    <row r="121" spans="1:1" s="447" customFormat="1" ht="12" hidden="1" customHeight="1">
      <c r="A121" s="446"/>
    </row>
    <row r="122" spans="1:1" s="447" customFormat="1" ht="12" hidden="1" customHeight="1">
      <c r="A122" s="446"/>
    </row>
    <row r="123" spans="1:1" s="447" customFormat="1" ht="12" hidden="1" customHeight="1">
      <c r="A123" s="446"/>
    </row>
    <row r="124" spans="1:1" s="447" customFormat="1" ht="12" hidden="1" customHeight="1">
      <c r="A124" s="446"/>
    </row>
    <row r="125" spans="1:1" s="447" customFormat="1" ht="12" hidden="1" customHeight="1">
      <c r="A125" s="446"/>
    </row>
    <row r="126" spans="1:1" s="447" customFormat="1" ht="12" hidden="1" customHeight="1">
      <c r="A126" s="446"/>
    </row>
    <row r="127" spans="1:1" s="447" customFormat="1" ht="12" hidden="1" customHeight="1">
      <c r="A127" s="446"/>
    </row>
    <row r="128" spans="1:1" s="447" customFormat="1" ht="12" hidden="1" customHeight="1">
      <c r="A128" s="446"/>
    </row>
    <row r="129" spans="1:1" s="447" customFormat="1" ht="12" hidden="1" customHeight="1">
      <c r="A129" s="446"/>
    </row>
    <row r="130" spans="1:1" s="447" customFormat="1" ht="12" hidden="1" customHeight="1">
      <c r="A130" s="446"/>
    </row>
    <row r="131" spans="1:1" s="447" customFormat="1" ht="12" hidden="1" customHeight="1">
      <c r="A131" s="446"/>
    </row>
    <row r="132" spans="1:1" s="447" customFormat="1" ht="12" hidden="1" customHeight="1">
      <c r="A132" s="446"/>
    </row>
    <row r="133" spans="1:1" s="447" customFormat="1" ht="12" hidden="1" customHeight="1">
      <c r="A133" s="446"/>
    </row>
    <row r="134" spans="1:1" s="447" customFormat="1" ht="12" hidden="1" customHeight="1">
      <c r="A134" s="446"/>
    </row>
    <row r="135" spans="1:1" s="447" customFormat="1" ht="12" hidden="1" customHeight="1">
      <c r="A135" s="446"/>
    </row>
    <row r="136" spans="1:1" s="447" customFormat="1" ht="12" hidden="1" customHeight="1">
      <c r="A136" s="446"/>
    </row>
    <row r="137" spans="1:1" s="447" customFormat="1" ht="12" hidden="1" customHeight="1">
      <c r="A137" s="446"/>
    </row>
    <row r="138" spans="1:1" s="447" customFormat="1" ht="12" hidden="1" customHeight="1">
      <c r="A138" s="446"/>
    </row>
    <row r="139" spans="1:1" s="447" customFormat="1" ht="12" hidden="1" customHeight="1">
      <c r="A139" s="446"/>
    </row>
    <row r="140" spans="1:1" s="447" customFormat="1" ht="12" hidden="1" customHeight="1">
      <c r="A140" s="446"/>
    </row>
    <row r="141" spans="1:1" s="447" customFormat="1" ht="12" hidden="1" customHeight="1">
      <c r="A141" s="446"/>
    </row>
    <row r="142" spans="1:1" s="447" customFormat="1" ht="12" hidden="1" customHeight="1">
      <c r="A142" s="446"/>
    </row>
    <row r="143" spans="1:1" s="447" customFormat="1" ht="12" hidden="1" customHeight="1">
      <c r="A143" s="446"/>
    </row>
    <row r="144" spans="1:1" s="447" customFormat="1" ht="12" hidden="1" customHeight="1">
      <c r="A144" s="446"/>
    </row>
    <row r="145" spans="1:1" s="447" customFormat="1" ht="12" hidden="1" customHeight="1">
      <c r="A145" s="446"/>
    </row>
    <row r="146" spans="1:1" s="447" customFormat="1" ht="12" hidden="1" customHeight="1">
      <c r="A146" s="446"/>
    </row>
    <row r="147" spans="1:1" s="447" customFormat="1" ht="12" hidden="1" customHeight="1">
      <c r="A147" s="446"/>
    </row>
    <row r="148" spans="1:1" s="447" customFormat="1" ht="12" hidden="1" customHeight="1">
      <c r="A148" s="446"/>
    </row>
    <row r="149" spans="1:1" s="447" customFormat="1" ht="12" hidden="1" customHeight="1">
      <c r="A149" s="446"/>
    </row>
    <row r="150" spans="1:1" s="447" customFormat="1" ht="12" hidden="1" customHeight="1">
      <c r="A150" s="446"/>
    </row>
    <row r="151" spans="1:1" s="447" customFormat="1" ht="12" hidden="1" customHeight="1">
      <c r="A151" s="446"/>
    </row>
    <row r="152" spans="1:1" s="447" customFormat="1" ht="12" hidden="1" customHeight="1">
      <c r="A152" s="446"/>
    </row>
    <row r="153" spans="1:1" s="447" customFormat="1" ht="12" hidden="1" customHeight="1">
      <c r="A153" s="446"/>
    </row>
    <row r="154" spans="1:1" s="447" customFormat="1" ht="12" hidden="1" customHeight="1">
      <c r="A154" s="446"/>
    </row>
    <row r="155" spans="1:1" s="447" customFormat="1" ht="12" hidden="1" customHeight="1">
      <c r="A155" s="446"/>
    </row>
    <row r="156" spans="1:1" s="447" customFormat="1" ht="12" hidden="1" customHeight="1">
      <c r="A156" s="446"/>
    </row>
    <row r="157" spans="1:1" s="447" customFormat="1" ht="12" hidden="1" customHeight="1">
      <c r="A157" s="446"/>
    </row>
    <row r="158" spans="1:1" s="447" customFormat="1" ht="12" hidden="1" customHeight="1">
      <c r="A158" s="446"/>
    </row>
    <row r="159" spans="1:1" s="447" customFormat="1" ht="12" hidden="1" customHeight="1">
      <c r="A159" s="446"/>
    </row>
    <row r="160" spans="1:1" s="447" customFormat="1" ht="12" hidden="1" customHeight="1">
      <c r="A160" s="446"/>
    </row>
    <row r="161" spans="1:1" s="447" customFormat="1" ht="12" hidden="1" customHeight="1">
      <c r="A161" s="446"/>
    </row>
    <row r="162" spans="1:1" s="447" customFormat="1" ht="12" hidden="1" customHeight="1">
      <c r="A162" s="446"/>
    </row>
    <row r="163" spans="1:1" s="447" customFormat="1" ht="12" hidden="1" customHeight="1">
      <c r="A163" s="446"/>
    </row>
    <row r="164" spans="1:1" s="447" customFormat="1" ht="12" hidden="1" customHeight="1">
      <c r="A164" s="446"/>
    </row>
    <row r="165" spans="1:1" s="447" customFormat="1" ht="12" hidden="1" customHeight="1">
      <c r="A165" s="446"/>
    </row>
    <row r="166" spans="1:1" s="447" customFormat="1" ht="12" hidden="1" customHeight="1">
      <c r="A166" s="446"/>
    </row>
    <row r="167" spans="1:1" s="447" customFormat="1" ht="12" hidden="1" customHeight="1">
      <c r="A167" s="446"/>
    </row>
    <row r="168" spans="1:1" s="447" customFormat="1" ht="12" hidden="1" customHeight="1">
      <c r="A168" s="446"/>
    </row>
    <row r="169" spans="1:1" s="447" customFormat="1" ht="12" hidden="1" customHeight="1">
      <c r="A169" s="446"/>
    </row>
    <row r="170" spans="1:1" s="447" customFormat="1" ht="12" hidden="1" customHeight="1">
      <c r="A170" s="446"/>
    </row>
    <row r="171" spans="1:1" s="447" customFormat="1" ht="12" hidden="1" customHeight="1">
      <c r="A171" s="446"/>
    </row>
    <row r="172" spans="1:1" s="447" customFormat="1" ht="12" hidden="1" customHeight="1">
      <c r="A172" s="446"/>
    </row>
    <row r="173" spans="1:1" s="447" customFormat="1" ht="12" hidden="1" customHeight="1">
      <c r="A173" s="446"/>
    </row>
    <row r="174" spans="1:1" s="447" customFormat="1" ht="12" hidden="1" customHeight="1">
      <c r="A174" s="446"/>
    </row>
    <row r="175" spans="1:1" s="447" customFormat="1" ht="12" hidden="1" customHeight="1">
      <c r="A175" s="446"/>
    </row>
    <row r="176" spans="1:1" s="447" customFormat="1" ht="12" hidden="1" customHeight="1">
      <c r="A176" s="446"/>
    </row>
    <row r="177" spans="1:1" s="447" customFormat="1" ht="12" hidden="1" customHeight="1">
      <c r="A177" s="446"/>
    </row>
    <row r="178" spans="1:1" s="447" customFormat="1" ht="12" hidden="1" customHeight="1">
      <c r="A178" s="446"/>
    </row>
    <row r="179" spans="1:1" s="447" customFormat="1" ht="12" hidden="1" customHeight="1">
      <c r="A179" s="446"/>
    </row>
    <row r="180" spans="1:1" s="447" customFormat="1" ht="12" hidden="1" customHeight="1">
      <c r="A180" s="446"/>
    </row>
    <row r="181" spans="1:1" s="447" customFormat="1" ht="12" hidden="1" customHeight="1">
      <c r="A181" s="446"/>
    </row>
    <row r="182" spans="1:1" s="447" customFormat="1" ht="12" hidden="1" customHeight="1">
      <c r="A182" s="446"/>
    </row>
    <row r="183" spans="1:1" s="447" customFormat="1" ht="12" hidden="1" customHeight="1">
      <c r="A183" s="446"/>
    </row>
    <row r="184" spans="1:1" s="447" customFormat="1" ht="12" hidden="1" customHeight="1">
      <c r="A184" s="446"/>
    </row>
    <row r="185" spans="1:1" s="447" customFormat="1" ht="12" hidden="1" customHeight="1">
      <c r="A185" s="446"/>
    </row>
    <row r="186" spans="1:1" s="447" customFormat="1" ht="12" hidden="1" customHeight="1">
      <c r="A186" s="446"/>
    </row>
    <row r="187" spans="1:1" s="447" customFormat="1" ht="12" hidden="1" customHeight="1">
      <c r="A187" s="446"/>
    </row>
    <row r="188" spans="1:1" s="447" customFormat="1" ht="12" hidden="1" customHeight="1">
      <c r="A188" s="446"/>
    </row>
    <row r="189" spans="1:1" s="447" customFormat="1" ht="12" hidden="1" customHeight="1">
      <c r="A189" s="446"/>
    </row>
    <row r="190" spans="1:1" s="447" customFormat="1" ht="12" hidden="1" customHeight="1">
      <c r="A190" s="446"/>
    </row>
    <row r="191" spans="1:1" s="447" customFormat="1" ht="12" hidden="1" customHeight="1">
      <c r="A191" s="446"/>
    </row>
    <row r="192" spans="1:1" s="447" customFormat="1" ht="12" hidden="1" customHeight="1">
      <c r="A192" s="446"/>
    </row>
    <row r="193" spans="1:1" s="447" customFormat="1" ht="12" hidden="1" customHeight="1">
      <c r="A193" s="446"/>
    </row>
    <row r="194" spans="1:1" s="447" customFormat="1" ht="12" hidden="1" customHeight="1">
      <c r="A194" s="446"/>
    </row>
    <row r="195" spans="1:1" s="447" customFormat="1" ht="12" hidden="1" customHeight="1">
      <c r="A195" s="446"/>
    </row>
    <row r="196" spans="1:1" s="447" customFormat="1" ht="12" hidden="1" customHeight="1">
      <c r="A196" s="446"/>
    </row>
    <row r="197" spans="1:1" s="447" customFormat="1" ht="12" hidden="1" customHeight="1">
      <c r="A197" s="446"/>
    </row>
    <row r="198" spans="1:1" s="447" customFormat="1" ht="12" hidden="1" customHeight="1">
      <c r="A198" s="446"/>
    </row>
    <row r="199" spans="1:1" s="447" customFormat="1" ht="12" hidden="1" customHeight="1">
      <c r="A199" s="446"/>
    </row>
    <row r="200" spans="1:1" s="447" customFormat="1" ht="12" hidden="1" customHeight="1">
      <c r="A200" s="446"/>
    </row>
    <row r="201" spans="1:1" s="447" customFormat="1" ht="12" hidden="1" customHeight="1">
      <c r="A201" s="446"/>
    </row>
    <row r="202" spans="1:1" s="447" customFormat="1" ht="12" hidden="1" customHeight="1">
      <c r="A202" s="446"/>
    </row>
    <row r="203" spans="1:1" s="447" customFormat="1" ht="12" hidden="1" customHeight="1">
      <c r="A203" s="446"/>
    </row>
    <row r="204" spans="1:1" s="447" customFormat="1" ht="12" hidden="1" customHeight="1">
      <c r="A204" s="446"/>
    </row>
    <row r="205" spans="1:1" s="447" customFormat="1" ht="12" hidden="1" customHeight="1">
      <c r="A205" s="446"/>
    </row>
    <row r="206" spans="1:1" s="447" customFormat="1" ht="12" hidden="1" customHeight="1">
      <c r="A206" s="446"/>
    </row>
    <row r="207" spans="1:1" s="447" customFormat="1" ht="12" hidden="1" customHeight="1">
      <c r="A207" s="446"/>
    </row>
    <row r="208" spans="1:1" s="447" customFormat="1" ht="12" hidden="1" customHeight="1">
      <c r="A208" s="446"/>
    </row>
    <row r="209" spans="1:1" s="447" customFormat="1" ht="12" hidden="1" customHeight="1">
      <c r="A209" s="446"/>
    </row>
    <row r="210" spans="1:1" s="447" customFormat="1" ht="12" hidden="1" customHeight="1">
      <c r="A210" s="446"/>
    </row>
    <row r="211" spans="1:1" s="447" customFormat="1" ht="12" hidden="1" customHeight="1">
      <c r="A211" s="446"/>
    </row>
    <row r="212" spans="1:1" s="447" customFormat="1" ht="12" hidden="1" customHeight="1">
      <c r="A212" s="446"/>
    </row>
    <row r="213" spans="1:1" s="447" customFormat="1" ht="12" hidden="1" customHeight="1">
      <c r="A213" s="446"/>
    </row>
    <row r="214" spans="1:1" s="447" customFormat="1" ht="12" hidden="1" customHeight="1">
      <c r="A214" s="446"/>
    </row>
    <row r="215" spans="1:1" s="447" customFormat="1" ht="12" hidden="1" customHeight="1">
      <c r="A215" s="446"/>
    </row>
    <row r="216" spans="1:1" s="447" customFormat="1" ht="12" hidden="1" customHeight="1">
      <c r="A216" s="446"/>
    </row>
    <row r="217" spans="1:1" s="447" customFormat="1" ht="12" hidden="1" customHeight="1">
      <c r="A217" s="446"/>
    </row>
    <row r="218" spans="1:1" s="447" customFormat="1" ht="12" hidden="1" customHeight="1">
      <c r="A218" s="446"/>
    </row>
    <row r="219" spans="1:1" s="447" customFormat="1" ht="12" hidden="1" customHeight="1">
      <c r="A219" s="446"/>
    </row>
    <row r="220" spans="1:1" s="447" customFormat="1" ht="12" hidden="1" customHeight="1">
      <c r="A220" s="446"/>
    </row>
    <row r="221" spans="1:1" s="447" customFormat="1" ht="12" hidden="1" customHeight="1">
      <c r="A221" s="446"/>
    </row>
    <row r="222" spans="1:1" s="447" customFormat="1" ht="12" hidden="1" customHeight="1">
      <c r="A222" s="446"/>
    </row>
    <row r="223" spans="1:1" s="447" customFormat="1" ht="12" hidden="1" customHeight="1">
      <c r="A223" s="446"/>
    </row>
    <row r="224" spans="1:1" s="447" customFormat="1" ht="12" hidden="1" customHeight="1">
      <c r="A224" s="446"/>
    </row>
    <row r="225" spans="1:1" s="447" customFormat="1" ht="12" hidden="1" customHeight="1">
      <c r="A225" s="446"/>
    </row>
    <row r="226" spans="1:1" s="447" customFormat="1" ht="12" hidden="1" customHeight="1">
      <c r="A226" s="446"/>
    </row>
    <row r="227" spans="1:1" s="447" customFormat="1" ht="12" hidden="1" customHeight="1">
      <c r="A227" s="446"/>
    </row>
    <row r="228" spans="1:1" s="447" customFormat="1" ht="12" hidden="1" customHeight="1">
      <c r="A228" s="446"/>
    </row>
    <row r="229" spans="1:1" s="447" customFormat="1" ht="12" hidden="1" customHeight="1">
      <c r="A229" s="446"/>
    </row>
    <row r="230" spans="1:1" s="447" customFormat="1" ht="12" hidden="1" customHeight="1">
      <c r="A230" s="446"/>
    </row>
    <row r="231" spans="1:1" s="447" customFormat="1" ht="12" hidden="1" customHeight="1">
      <c r="A231" s="446"/>
    </row>
    <row r="232" spans="1:1" s="447" customFormat="1" ht="12" hidden="1" customHeight="1">
      <c r="A232" s="446"/>
    </row>
    <row r="233" spans="1:1" s="447" customFormat="1" ht="12" hidden="1" customHeight="1">
      <c r="A233" s="446"/>
    </row>
    <row r="234" spans="1:1" s="447" customFormat="1" ht="12" hidden="1" customHeight="1">
      <c r="A234" s="446"/>
    </row>
    <row r="235" spans="1:1" s="447" customFormat="1" ht="12" hidden="1" customHeight="1">
      <c r="A235" s="446"/>
    </row>
    <row r="236" spans="1:1" s="447" customFormat="1" ht="12" hidden="1" customHeight="1">
      <c r="A236" s="446"/>
    </row>
    <row r="237" spans="1:1" s="447" customFormat="1" ht="12" hidden="1" customHeight="1">
      <c r="A237" s="446"/>
    </row>
    <row r="238" spans="1:1" s="447" customFormat="1" ht="12" hidden="1" customHeight="1">
      <c r="A238" s="446"/>
    </row>
    <row r="239" spans="1:1" s="447" customFormat="1" ht="12" hidden="1" customHeight="1">
      <c r="A239" s="446"/>
    </row>
    <row r="240" spans="1:1" s="447" customFormat="1" ht="12" hidden="1" customHeight="1">
      <c r="A240" s="446"/>
    </row>
    <row r="241" spans="1:1" s="447" customFormat="1" ht="12" hidden="1" customHeight="1">
      <c r="A241" s="446"/>
    </row>
    <row r="242" spans="1:1" s="447" customFormat="1" ht="12" hidden="1" customHeight="1">
      <c r="A242" s="446"/>
    </row>
    <row r="243" spans="1:1" s="447" customFormat="1" ht="12" hidden="1" customHeight="1">
      <c r="A243" s="446"/>
    </row>
    <row r="244" spans="1:1" s="447" customFormat="1" ht="12" hidden="1" customHeight="1">
      <c r="A244" s="446"/>
    </row>
    <row r="245" spans="1:1" s="447" customFormat="1" ht="12" hidden="1" customHeight="1">
      <c r="A245" s="446"/>
    </row>
    <row r="246" spans="1:1" s="447" customFormat="1" ht="12" hidden="1" customHeight="1">
      <c r="A246" s="446"/>
    </row>
    <row r="247" spans="1:1" s="447" customFormat="1" ht="12" hidden="1" customHeight="1">
      <c r="A247" s="446"/>
    </row>
    <row r="248" spans="1:1" s="447" customFormat="1" ht="12" hidden="1" customHeight="1">
      <c r="A248" s="446"/>
    </row>
    <row r="249" spans="1:1" s="447" customFormat="1" ht="12" hidden="1" customHeight="1">
      <c r="A249" s="446"/>
    </row>
    <row r="250" spans="1:1" s="447" customFormat="1" ht="12" hidden="1" customHeight="1">
      <c r="A250" s="446"/>
    </row>
    <row r="251" spans="1:1" s="447" customFormat="1" ht="12" hidden="1" customHeight="1">
      <c r="A251" s="446"/>
    </row>
    <row r="252" spans="1:1" s="447" customFormat="1" ht="12" hidden="1" customHeight="1">
      <c r="A252" s="446"/>
    </row>
    <row r="253" spans="1:1" s="447" customFormat="1" ht="12" hidden="1" customHeight="1">
      <c r="A253" s="446"/>
    </row>
    <row r="254" spans="1:1" s="447" customFormat="1" ht="12" hidden="1" customHeight="1">
      <c r="A254" s="446"/>
    </row>
    <row r="255" spans="1:1" s="447" customFormat="1" ht="12" hidden="1" customHeight="1">
      <c r="A255" s="446"/>
    </row>
    <row r="256" spans="1:1" s="447" customFormat="1" ht="12" hidden="1" customHeight="1">
      <c r="A256" s="446"/>
    </row>
    <row r="257" spans="1:1" s="447" customFormat="1" ht="12" hidden="1" customHeight="1">
      <c r="A257" s="446"/>
    </row>
    <row r="258" spans="1:1" s="447" customFormat="1" ht="12" hidden="1" customHeight="1">
      <c r="A258" s="446"/>
    </row>
    <row r="259" spans="1:1" s="447" customFormat="1" ht="12" hidden="1" customHeight="1">
      <c r="A259" s="446"/>
    </row>
    <row r="260" spans="1:1" s="447" customFormat="1" ht="12" hidden="1" customHeight="1">
      <c r="A260" s="446"/>
    </row>
    <row r="261" spans="1:1" s="447" customFormat="1" ht="12" hidden="1" customHeight="1">
      <c r="A261" s="446"/>
    </row>
    <row r="262" spans="1:1" s="447" customFormat="1" ht="12" hidden="1" customHeight="1">
      <c r="A262" s="446"/>
    </row>
    <row r="263" spans="1:1" s="447" customFormat="1" ht="12" hidden="1" customHeight="1">
      <c r="A263" s="446"/>
    </row>
    <row r="264" spans="1:1" s="447" customFormat="1" ht="12" hidden="1" customHeight="1">
      <c r="A264" s="446"/>
    </row>
    <row r="265" spans="1:1" s="447" customFormat="1" ht="12" hidden="1" customHeight="1">
      <c r="A265" s="446"/>
    </row>
    <row r="266" spans="1:1" s="447" customFormat="1" ht="12" hidden="1" customHeight="1">
      <c r="A266" s="446"/>
    </row>
    <row r="267" spans="1:1" s="447" customFormat="1" ht="12" hidden="1" customHeight="1">
      <c r="A267" s="446"/>
    </row>
    <row r="268" spans="1:1" s="447" customFormat="1" ht="12" hidden="1" customHeight="1">
      <c r="A268" s="446"/>
    </row>
    <row r="269" spans="1:1" s="447" customFormat="1" ht="12" hidden="1" customHeight="1">
      <c r="A269" s="446"/>
    </row>
    <row r="270" spans="1:1" s="447" customFormat="1" ht="12" hidden="1" customHeight="1">
      <c r="A270" s="446"/>
    </row>
    <row r="271" spans="1:1" s="447" customFormat="1" ht="12" hidden="1" customHeight="1">
      <c r="A271" s="446"/>
    </row>
    <row r="272" spans="1:1" s="447" customFormat="1" ht="12" hidden="1" customHeight="1">
      <c r="A272" s="446"/>
    </row>
    <row r="273" spans="1:1" s="447" customFormat="1" ht="12" hidden="1" customHeight="1">
      <c r="A273" s="446"/>
    </row>
    <row r="274" spans="1:1" s="447" customFormat="1" ht="12" hidden="1" customHeight="1">
      <c r="A274" s="446"/>
    </row>
    <row r="275" spans="1:1" s="447" customFormat="1" ht="12" hidden="1" customHeight="1">
      <c r="A275" s="446"/>
    </row>
    <row r="276" spans="1:1" s="447" customFormat="1" ht="12" hidden="1" customHeight="1">
      <c r="A276" s="446"/>
    </row>
    <row r="277" spans="1:1" s="447" customFormat="1" ht="12" hidden="1" customHeight="1">
      <c r="A277" s="446"/>
    </row>
    <row r="278" spans="1:1" s="447" customFormat="1" ht="12" hidden="1" customHeight="1">
      <c r="A278" s="446"/>
    </row>
    <row r="279" spans="1:1" s="447" customFormat="1" ht="12" hidden="1" customHeight="1">
      <c r="A279" s="446"/>
    </row>
    <row r="280" spans="1:1" s="447" customFormat="1" ht="12" hidden="1" customHeight="1">
      <c r="A280" s="446"/>
    </row>
    <row r="281" spans="1:1" s="447" customFormat="1" ht="12" hidden="1" customHeight="1">
      <c r="A281" s="446"/>
    </row>
    <row r="282" spans="1:1" s="447" customFormat="1" ht="12" hidden="1" customHeight="1">
      <c r="A282" s="446"/>
    </row>
    <row r="283" spans="1:1" s="447" customFormat="1" ht="12" hidden="1" customHeight="1">
      <c r="A283" s="446"/>
    </row>
    <row r="284" spans="1:1" s="447" customFormat="1" ht="12" hidden="1" customHeight="1">
      <c r="A284" s="446"/>
    </row>
    <row r="285" spans="1:1" s="447" customFormat="1" ht="12" hidden="1" customHeight="1">
      <c r="A285" s="446"/>
    </row>
    <row r="286" spans="1:1" s="447" customFormat="1" ht="12" hidden="1" customHeight="1">
      <c r="A286" s="446"/>
    </row>
    <row r="287" spans="1:1" s="447" customFormat="1" ht="12" hidden="1" customHeight="1">
      <c r="A287" s="446"/>
    </row>
    <row r="288" spans="1:1" s="447" customFormat="1" ht="12" hidden="1" customHeight="1">
      <c r="A288" s="446"/>
    </row>
    <row r="289" spans="1:1" s="447" customFormat="1" ht="12" hidden="1" customHeight="1">
      <c r="A289" s="446"/>
    </row>
    <row r="290" spans="1:1" s="447" customFormat="1" ht="12" hidden="1" customHeight="1">
      <c r="A290" s="446"/>
    </row>
    <row r="291" spans="1:1" s="447" customFormat="1" ht="12" hidden="1" customHeight="1">
      <c r="A291" s="446"/>
    </row>
    <row r="292" spans="1:1" s="447" customFormat="1" ht="12" hidden="1" customHeight="1">
      <c r="A292" s="446"/>
    </row>
    <row r="293" spans="1:1" s="447" customFormat="1" ht="12" hidden="1" customHeight="1">
      <c r="A293" s="446"/>
    </row>
    <row r="294" spans="1:1" s="447" customFormat="1" ht="12" hidden="1" customHeight="1">
      <c r="A294" s="446"/>
    </row>
    <row r="295" spans="1:1" s="447" customFormat="1" ht="12" hidden="1" customHeight="1">
      <c r="A295" s="446"/>
    </row>
    <row r="296" spans="1:1" s="447" customFormat="1" ht="12" hidden="1" customHeight="1">
      <c r="A296" s="446"/>
    </row>
    <row r="297" spans="1:1" s="447" customFormat="1" ht="12" hidden="1" customHeight="1">
      <c r="A297" s="446"/>
    </row>
    <row r="298" spans="1:1" s="447" customFormat="1" ht="12" hidden="1" customHeight="1">
      <c r="A298" s="446"/>
    </row>
    <row r="299" spans="1:1" s="447" customFormat="1" ht="12" hidden="1" customHeight="1">
      <c r="A299" s="446"/>
    </row>
    <row r="300" spans="1:1" s="447" customFormat="1" ht="12" hidden="1" customHeight="1">
      <c r="A300" s="446"/>
    </row>
    <row r="301" spans="1:1" s="447" customFormat="1" ht="12" hidden="1" customHeight="1">
      <c r="A301" s="446"/>
    </row>
    <row r="302" spans="1:1" s="447" customFormat="1" ht="12" hidden="1" customHeight="1">
      <c r="A302" s="446"/>
    </row>
    <row r="303" spans="1:1" s="447" customFormat="1" ht="12" hidden="1" customHeight="1">
      <c r="A303" s="446"/>
    </row>
    <row r="304" spans="1:1" s="447" customFormat="1" ht="12" hidden="1" customHeight="1">
      <c r="A304" s="446"/>
    </row>
    <row r="305" spans="1:1" s="447" customFormat="1" ht="12" hidden="1" customHeight="1">
      <c r="A305" s="446"/>
    </row>
    <row r="306" spans="1:1" s="447" customFormat="1" ht="12" hidden="1" customHeight="1">
      <c r="A306" s="446"/>
    </row>
    <row r="307" spans="1:1" s="447" customFormat="1" ht="12" hidden="1" customHeight="1">
      <c r="A307" s="446"/>
    </row>
    <row r="308" spans="1:1" s="447" customFormat="1" ht="12" hidden="1" customHeight="1">
      <c r="A308" s="446"/>
    </row>
    <row r="309" spans="1:1" s="447" customFormat="1" ht="12" hidden="1" customHeight="1">
      <c r="A309" s="446"/>
    </row>
    <row r="310" spans="1:1" s="447" customFormat="1" ht="12" hidden="1" customHeight="1">
      <c r="A310" s="446"/>
    </row>
    <row r="311" spans="1:1" s="447" customFormat="1" ht="12" hidden="1" customHeight="1">
      <c r="A311" s="446"/>
    </row>
    <row r="312" spans="1:1" s="447" customFormat="1" ht="12" hidden="1" customHeight="1">
      <c r="A312" s="446"/>
    </row>
    <row r="313" spans="1:1" s="447" customFormat="1" ht="12" hidden="1" customHeight="1">
      <c r="A313" s="446"/>
    </row>
    <row r="314" spans="1:1" s="447" customFormat="1" ht="12" hidden="1" customHeight="1">
      <c r="A314" s="446"/>
    </row>
    <row r="315" spans="1:1" s="447" customFormat="1" ht="12" hidden="1" customHeight="1">
      <c r="A315" s="446"/>
    </row>
    <row r="316" spans="1:1" s="447" customFormat="1" ht="12" hidden="1" customHeight="1">
      <c r="A316" s="446"/>
    </row>
    <row r="317" spans="1:1" s="447" customFormat="1" ht="12" hidden="1" customHeight="1">
      <c r="A317" s="446"/>
    </row>
    <row r="318" spans="1:1" s="447" customFormat="1" ht="12" hidden="1" customHeight="1">
      <c r="A318" s="446"/>
    </row>
    <row r="319" spans="1:1" s="447" customFormat="1" ht="12" hidden="1" customHeight="1">
      <c r="A319" s="446"/>
    </row>
    <row r="320" spans="1:1" s="447" customFormat="1" ht="12" hidden="1" customHeight="1">
      <c r="A320" s="446"/>
    </row>
    <row r="321" spans="1:1" s="447" customFormat="1" ht="12" hidden="1" customHeight="1">
      <c r="A321" s="446"/>
    </row>
    <row r="322" spans="1:1" s="447" customFormat="1" ht="12" hidden="1" customHeight="1">
      <c r="A322" s="446"/>
    </row>
    <row r="323" spans="1:1" s="447" customFormat="1" ht="12" hidden="1" customHeight="1">
      <c r="A323" s="446"/>
    </row>
    <row r="324" spans="1:1" s="447" customFormat="1" ht="12" hidden="1" customHeight="1">
      <c r="A324" s="446"/>
    </row>
    <row r="325" spans="1:1" s="447" customFormat="1" ht="12" hidden="1" customHeight="1">
      <c r="A325" s="446"/>
    </row>
    <row r="326" spans="1:1" s="447" customFormat="1" ht="12" hidden="1" customHeight="1">
      <c r="A326" s="446"/>
    </row>
    <row r="327" spans="1:1" s="447" customFormat="1" ht="12" hidden="1" customHeight="1">
      <c r="A327" s="446"/>
    </row>
    <row r="328" spans="1:1" s="447" customFormat="1" ht="12" hidden="1" customHeight="1">
      <c r="A328" s="446"/>
    </row>
    <row r="329" spans="1:1" s="447" customFormat="1" ht="12" hidden="1" customHeight="1">
      <c r="A329" s="446"/>
    </row>
    <row r="330" spans="1:1" s="447" customFormat="1" ht="12" hidden="1" customHeight="1">
      <c r="A330" s="446"/>
    </row>
    <row r="331" spans="1:1" s="447" customFormat="1" ht="12" hidden="1" customHeight="1">
      <c r="A331" s="446"/>
    </row>
    <row r="332" spans="1:1" s="447" customFormat="1" ht="12" hidden="1" customHeight="1">
      <c r="A332" s="446"/>
    </row>
    <row r="333" spans="1:1" s="447" customFormat="1" ht="12" hidden="1" customHeight="1">
      <c r="A333" s="446"/>
    </row>
    <row r="334" spans="1:1" s="447" customFormat="1" ht="12" hidden="1" customHeight="1">
      <c r="A334" s="446"/>
    </row>
    <row r="335" spans="1:1" s="447" customFormat="1" ht="12" hidden="1" customHeight="1">
      <c r="A335" s="446"/>
    </row>
    <row r="336" spans="1:1" s="447" customFormat="1" ht="12" hidden="1" customHeight="1">
      <c r="A336" s="446"/>
    </row>
    <row r="337" spans="1:1" s="447" customFormat="1" ht="12" hidden="1" customHeight="1">
      <c r="A337" s="446"/>
    </row>
    <row r="338" spans="1:1" s="447" customFormat="1" ht="12" hidden="1" customHeight="1">
      <c r="A338" s="446"/>
    </row>
    <row r="339" spans="1:1" s="447" customFormat="1" ht="12" hidden="1" customHeight="1">
      <c r="A339" s="446"/>
    </row>
    <row r="340" spans="1:1" s="447" customFormat="1" ht="12" hidden="1" customHeight="1">
      <c r="A340" s="446"/>
    </row>
    <row r="341" spans="1:1" s="447" customFormat="1" ht="12" hidden="1" customHeight="1">
      <c r="A341" s="446"/>
    </row>
    <row r="342" spans="1:1" s="447" customFormat="1" ht="12" hidden="1" customHeight="1">
      <c r="A342" s="446"/>
    </row>
    <row r="343" spans="1:1" s="447" customFormat="1" ht="12" hidden="1" customHeight="1">
      <c r="A343" s="446"/>
    </row>
    <row r="344" spans="1:1" s="447" customFormat="1" ht="12" hidden="1" customHeight="1">
      <c r="A344" s="446"/>
    </row>
    <row r="345" spans="1:1" s="447" customFormat="1" ht="12" hidden="1" customHeight="1">
      <c r="A345" s="446"/>
    </row>
    <row r="346" spans="1:1" s="447" customFormat="1" ht="12" hidden="1" customHeight="1">
      <c r="A346" s="446"/>
    </row>
    <row r="347" spans="1:1" s="447" customFormat="1" ht="12" hidden="1" customHeight="1">
      <c r="A347" s="446"/>
    </row>
    <row r="348" spans="1:1" s="447" customFormat="1" ht="12" hidden="1" customHeight="1">
      <c r="A348" s="446"/>
    </row>
    <row r="349" spans="1:1" s="447" customFormat="1" ht="12" hidden="1" customHeight="1">
      <c r="A349" s="446"/>
    </row>
    <row r="350" spans="1:1" s="447" customFormat="1" ht="12" hidden="1" customHeight="1">
      <c r="A350" s="446"/>
    </row>
    <row r="351" spans="1:1" s="447" customFormat="1" ht="12" hidden="1" customHeight="1">
      <c r="A351" s="446"/>
    </row>
    <row r="352" spans="1:1" s="447" customFormat="1" ht="12" hidden="1" customHeight="1">
      <c r="A352" s="446"/>
    </row>
    <row r="353" spans="1:1" s="447" customFormat="1" ht="12" hidden="1" customHeight="1">
      <c r="A353" s="446"/>
    </row>
    <row r="354" spans="1:1" s="447" customFormat="1" ht="12" hidden="1" customHeight="1">
      <c r="A354" s="446"/>
    </row>
    <row r="355" spans="1:1" s="447" customFormat="1" ht="12" hidden="1" customHeight="1">
      <c r="A355" s="446"/>
    </row>
    <row r="356" spans="1:1" s="447" customFormat="1" ht="12" hidden="1" customHeight="1">
      <c r="A356" s="446"/>
    </row>
    <row r="357" spans="1:1" s="447" customFormat="1" ht="12" hidden="1" customHeight="1">
      <c r="A357" s="446"/>
    </row>
    <row r="358" spans="1:1" s="447" customFormat="1" ht="12" hidden="1" customHeight="1">
      <c r="A358" s="446"/>
    </row>
    <row r="359" spans="1:1" s="447" customFormat="1" ht="12" hidden="1" customHeight="1">
      <c r="A359" s="446"/>
    </row>
    <row r="360" spans="1:1" s="447" customFormat="1" ht="12" hidden="1" customHeight="1">
      <c r="A360" s="446"/>
    </row>
    <row r="361" spans="1:1" s="447" customFormat="1" ht="12" hidden="1" customHeight="1">
      <c r="A361" s="446"/>
    </row>
    <row r="362" spans="1:1" s="447" customFormat="1" ht="12" hidden="1" customHeight="1">
      <c r="A362" s="446"/>
    </row>
    <row r="363" spans="1:1" s="447" customFormat="1" ht="12" hidden="1" customHeight="1">
      <c r="A363" s="446"/>
    </row>
    <row r="364" spans="1:1" s="447" customFormat="1" ht="12" hidden="1" customHeight="1">
      <c r="A364" s="446"/>
    </row>
    <row r="365" spans="1:1" s="447" customFormat="1" ht="12" hidden="1" customHeight="1">
      <c r="A365" s="446"/>
    </row>
    <row r="366" spans="1:1" s="447" customFormat="1" ht="12" hidden="1" customHeight="1">
      <c r="A366" s="446"/>
    </row>
    <row r="367" spans="1:1" s="447" customFormat="1" ht="12" hidden="1" customHeight="1">
      <c r="A367" s="446"/>
    </row>
    <row r="368" spans="1:1" s="447" customFormat="1" ht="12" hidden="1" customHeight="1">
      <c r="A368" s="446"/>
    </row>
    <row r="369" spans="1:1" s="447" customFormat="1" ht="12" hidden="1" customHeight="1">
      <c r="A369" s="446"/>
    </row>
    <row r="370" spans="1:1" s="447" customFormat="1" ht="12" hidden="1" customHeight="1">
      <c r="A370" s="446"/>
    </row>
    <row r="371" spans="1:1" s="447" customFormat="1" ht="12" hidden="1" customHeight="1">
      <c r="A371" s="446"/>
    </row>
    <row r="372" spans="1:1" s="447" customFormat="1" ht="12" hidden="1" customHeight="1">
      <c r="A372" s="446"/>
    </row>
    <row r="373" spans="1:1" s="447" customFormat="1" ht="12" hidden="1" customHeight="1">
      <c r="A373" s="446"/>
    </row>
    <row r="374" spans="1:1" s="447" customFormat="1" ht="12" hidden="1" customHeight="1">
      <c r="A374" s="446"/>
    </row>
    <row r="375" spans="1:1" s="447" customFormat="1" ht="12" hidden="1" customHeight="1">
      <c r="A375" s="446"/>
    </row>
    <row r="376" spans="1:1" s="447" customFormat="1" ht="12" hidden="1" customHeight="1">
      <c r="A376" s="446"/>
    </row>
    <row r="377" spans="1:1" s="447" customFormat="1" ht="12" hidden="1" customHeight="1">
      <c r="A377" s="446"/>
    </row>
    <row r="378" spans="1:1" s="447" customFormat="1" ht="12" hidden="1" customHeight="1">
      <c r="A378" s="446"/>
    </row>
    <row r="379" spans="1:1" s="447" customFormat="1" ht="12" hidden="1" customHeight="1">
      <c r="A379" s="446"/>
    </row>
    <row r="380" spans="1:1" s="447" customFormat="1" ht="12" hidden="1" customHeight="1">
      <c r="A380" s="446"/>
    </row>
    <row r="381" spans="1:1" s="447" customFormat="1" ht="12" hidden="1" customHeight="1">
      <c r="A381" s="446"/>
    </row>
    <row r="382" spans="1:1" s="447" customFormat="1" ht="12" hidden="1" customHeight="1">
      <c r="A382" s="446"/>
    </row>
    <row r="383" spans="1:1" s="447" customFormat="1" ht="12" hidden="1" customHeight="1">
      <c r="A383" s="446"/>
    </row>
    <row r="384" spans="1:1" s="447" customFormat="1" ht="12" hidden="1" customHeight="1">
      <c r="A384" s="446"/>
    </row>
    <row r="385" spans="1:1" s="447" customFormat="1" ht="12" hidden="1" customHeight="1">
      <c r="A385" s="446"/>
    </row>
    <row r="386" spans="1:1" s="447" customFormat="1" ht="12" hidden="1" customHeight="1">
      <c r="A386" s="446"/>
    </row>
    <row r="387" spans="1:1" s="447" customFormat="1" ht="12" hidden="1" customHeight="1">
      <c r="A387" s="446"/>
    </row>
    <row r="388" spans="1:1" s="447" customFormat="1" ht="12" hidden="1" customHeight="1">
      <c r="A388" s="446"/>
    </row>
    <row r="389" spans="1:1" s="447" customFormat="1" ht="12" hidden="1" customHeight="1">
      <c r="A389" s="446"/>
    </row>
    <row r="390" spans="1:1" s="447" customFormat="1" ht="12" hidden="1" customHeight="1">
      <c r="A390" s="446"/>
    </row>
    <row r="391" spans="1:1" s="447" customFormat="1" ht="12" hidden="1" customHeight="1">
      <c r="A391" s="446"/>
    </row>
    <row r="392" spans="1:1" s="447" customFormat="1" ht="12" hidden="1" customHeight="1">
      <c r="A392" s="446"/>
    </row>
    <row r="393" spans="1:1" s="447" customFormat="1" ht="12" hidden="1" customHeight="1">
      <c r="A393" s="446"/>
    </row>
    <row r="394" spans="1:1" s="447" customFormat="1" ht="12" hidden="1" customHeight="1">
      <c r="A394" s="446"/>
    </row>
    <row r="395" spans="1:1" s="447" customFormat="1" ht="12" hidden="1" customHeight="1">
      <c r="A395" s="446"/>
    </row>
    <row r="396" spans="1:1" s="447" customFormat="1" ht="12" hidden="1" customHeight="1">
      <c r="A396" s="446"/>
    </row>
    <row r="397" spans="1:1" s="447" customFormat="1" ht="12" hidden="1" customHeight="1">
      <c r="A397" s="446"/>
    </row>
    <row r="398" spans="1:1" s="447" customFormat="1" ht="12" hidden="1" customHeight="1">
      <c r="A398" s="446"/>
    </row>
    <row r="399" spans="1:1" s="447" customFormat="1" ht="12" hidden="1" customHeight="1">
      <c r="A399" s="446"/>
    </row>
    <row r="400" spans="1:1" s="447" customFormat="1" ht="12" hidden="1" customHeight="1">
      <c r="A400" s="446"/>
    </row>
    <row r="401" spans="1:1" s="447" customFormat="1" ht="12" hidden="1" customHeight="1">
      <c r="A401" s="446"/>
    </row>
    <row r="402" spans="1:1" s="447" customFormat="1" ht="12" hidden="1" customHeight="1">
      <c r="A402" s="446"/>
    </row>
    <row r="403" spans="1:1" s="447" customFormat="1" ht="12" hidden="1" customHeight="1">
      <c r="A403" s="446"/>
    </row>
    <row r="404" spans="1:1" s="447" customFormat="1" ht="12" hidden="1" customHeight="1">
      <c r="A404" s="446"/>
    </row>
    <row r="405" spans="1:1" s="447" customFormat="1" ht="12" hidden="1" customHeight="1">
      <c r="A405" s="446"/>
    </row>
    <row r="406" spans="1:1" s="447" customFormat="1" ht="12" hidden="1" customHeight="1">
      <c r="A406" s="446"/>
    </row>
    <row r="407" spans="1:1" s="447" customFormat="1" ht="12" hidden="1" customHeight="1">
      <c r="A407" s="446"/>
    </row>
    <row r="408" spans="1:1" s="447" customFormat="1" ht="12" hidden="1" customHeight="1">
      <c r="A408" s="446"/>
    </row>
    <row r="409" spans="1:1" s="447" customFormat="1" ht="12" hidden="1" customHeight="1">
      <c r="A409" s="446"/>
    </row>
    <row r="410" spans="1:1" s="447" customFormat="1" ht="12" hidden="1" customHeight="1">
      <c r="A410" s="446"/>
    </row>
    <row r="411" spans="1:1" s="447" customFormat="1" ht="12" hidden="1" customHeight="1">
      <c r="A411" s="446"/>
    </row>
    <row r="412" spans="1:1" s="447" customFormat="1" ht="12" hidden="1" customHeight="1">
      <c r="A412" s="446"/>
    </row>
    <row r="413" spans="1:1" s="447" customFormat="1" ht="12" hidden="1" customHeight="1">
      <c r="A413" s="446"/>
    </row>
    <row r="414" spans="1:1" s="447" customFormat="1" ht="12" hidden="1" customHeight="1">
      <c r="A414" s="446"/>
    </row>
    <row r="415" spans="1:1" s="447" customFormat="1" ht="12" hidden="1" customHeight="1">
      <c r="A415" s="446"/>
    </row>
    <row r="416" spans="1:1" s="447" customFormat="1" ht="12" hidden="1" customHeight="1">
      <c r="A416" s="446"/>
    </row>
    <row r="417" spans="1:1" s="447" customFormat="1" ht="12" hidden="1" customHeight="1">
      <c r="A417" s="446"/>
    </row>
    <row r="418" spans="1:1" s="447" customFormat="1" ht="12" hidden="1" customHeight="1">
      <c r="A418" s="446"/>
    </row>
    <row r="419" spans="1:1" s="447" customFormat="1" ht="12" hidden="1" customHeight="1">
      <c r="A419" s="446"/>
    </row>
    <row r="420" spans="1:1" s="447" customFormat="1" ht="12" hidden="1" customHeight="1">
      <c r="A420" s="446"/>
    </row>
    <row r="421" spans="1:1" s="447" customFormat="1" ht="12" hidden="1" customHeight="1">
      <c r="A421" s="446"/>
    </row>
    <row r="422" spans="1:1" s="447" customFormat="1" ht="12" hidden="1" customHeight="1">
      <c r="A422" s="446"/>
    </row>
    <row r="423" spans="1:1" s="447" customFormat="1" ht="12" hidden="1" customHeight="1">
      <c r="A423" s="446"/>
    </row>
    <row r="424" spans="1:1" s="447" customFormat="1" ht="12" hidden="1" customHeight="1">
      <c r="A424" s="446"/>
    </row>
    <row r="425" spans="1:1" s="447" customFormat="1" ht="12" hidden="1" customHeight="1">
      <c r="A425" s="446"/>
    </row>
    <row r="426" spans="1:1" s="447" customFormat="1" ht="12" hidden="1" customHeight="1">
      <c r="A426" s="446"/>
    </row>
    <row r="427" spans="1:1" s="447" customFormat="1" ht="12" hidden="1" customHeight="1">
      <c r="A427" s="446"/>
    </row>
    <row r="428" spans="1:1" s="447" customFormat="1" ht="12" hidden="1" customHeight="1">
      <c r="A428" s="446"/>
    </row>
    <row r="429" spans="1:1" s="447" customFormat="1" ht="12" hidden="1" customHeight="1">
      <c r="A429" s="446"/>
    </row>
    <row r="430" spans="1:1" s="447" customFormat="1" ht="12" hidden="1" customHeight="1">
      <c r="A430" s="446"/>
    </row>
    <row r="431" spans="1:1" s="447" customFormat="1" ht="12" hidden="1" customHeight="1">
      <c r="A431" s="446"/>
    </row>
    <row r="432" spans="1:1" s="447" customFormat="1" ht="12" hidden="1" customHeight="1">
      <c r="A432" s="446"/>
    </row>
    <row r="433" spans="1:1" s="447" customFormat="1" ht="12" hidden="1" customHeight="1">
      <c r="A433" s="446"/>
    </row>
    <row r="434" spans="1:1" s="447" customFormat="1" ht="12" hidden="1" customHeight="1">
      <c r="A434" s="446"/>
    </row>
    <row r="435" spans="1:1" s="447" customFormat="1" ht="12" hidden="1" customHeight="1">
      <c r="A435" s="446"/>
    </row>
    <row r="436" spans="1:1" s="447" customFormat="1" ht="12" hidden="1" customHeight="1">
      <c r="A436" s="446"/>
    </row>
    <row r="437" spans="1:1" s="447" customFormat="1" ht="12" hidden="1" customHeight="1">
      <c r="A437" s="446"/>
    </row>
    <row r="438" spans="1:1" s="447" customFormat="1" ht="12" hidden="1" customHeight="1">
      <c r="A438" s="446"/>
    </row>
    <row r="439" spans="1:1" s="447" customFormat="1" ht="12" hidden="1" customHeight="1">
      <c r="A439" s="446"/>
    </row>
    <row r="440" spans="1:1" s="447" customFormat="1" ht="12" hidden="1" customHeight="1">
      <c r="A440" s="446"/>
    </row>
    <row r="441" spans="1:1" s="447" customFormat="1" ht="12" hidden="1" customHeight="1">
      <c r="A441" s="446"/>
    </row>
    <row r="442" spans="1:1" s="447" customFormat="1" ht="12" hidden="1" customHeight="1">
      <c r="A442" s="446"/>
    </row>
    <row r="443" spans="1:1" s="447" customFormat="1" ht="12" hidden="1" customHeight="1">
      <c r="A443" s="446"/>
    </row>
    <row r="444" spans="1:1" s="447" customFormat="1" ht="12" hidden="1" customHeight="1">
      <c r="A444" s="446"/>
    </row>
    <row r="445" spans="1:1" s="447" customFormat="1" ht="12" hidden="1" customHeight="1">
      <c r="A445" s="446"/>
    </row>
    <row r="446" spans="1:1" s="447" customFormat="1" ht="12" hidden="1" customHeight="1">
      <c r="A446" s="446"/>
    </row>
    <row r="447" spans="1:1" s="447" customFormat="1" ht="12" hidden="1" customHeight="1">
      <c r="A447" s="446"/>
    </row>
    <row r="448" spans="1:1" s="447" customFormat="1" ht="12" hidden="1" customHeight="1">
      <c r="A448" s="446"/>
    </row>
    <row r="449" spans="1:1" s="447" customFormat="1" ht="12" hidden="1" customHeight="1">
      <c r="A449" s="446"/>
    </row>
    <row r="450" spans="1:1" s="447" customFormat="1" ht="12" hidden="1" customHeight="1">
      <c r="A450" s="446"/>
    </row>
    <row r="451" spans="1:1" s="447" customFormat="1" ht="12" hidden="1" customHeight="1">
      <c r="A451" s="446"/>
    </row>
    <row r="452" spans="1:1" s="447" customFormat="1" ht="12" hidden="1" customHeight="1">
      <c r="A452" s="446"/>
    </row>
    <row r="453" spans="1:1" s="447" customFormat="1" ht="12" hidden="1" customHeight="1">
      <c r="A453" s="446"/>
    </row>
    <row r="454" spans="1:1" s="447" customFormat="1" ht="12" hidden="1" customHeight="1">
      <c r="A454" s="446"/>
    </row>
    <row r="455" spans="1:1" s="447" customFormat="1" ht="12" hidden="1" customHeight="1">
      <c r="A455" s="446"/>
    </row>
    <row r="456" spans="1:1" s="447" customFormat="1" ht="12" hidden="1" customHeight="1">
      <c r="A456" s="446"/>
    </row>
    <row r="457" spans="1:1" s="447" customFormat="1" ht="12" hidden="1" customHeight="1">
      <c r="A457" s="446"/>
    </row>
    <row r="458" spans="1:1" s="447" customFormat="1" ht="12" hidden="1" customHeight="1">
      <c r="A458" s="446"/>
    </row>
    <row r="459" spans="1:1" s="447" customFormat="1" ht="12" hidden="1" customHeight="1">
      <c r="A459" s="446"/>
    </row>
    <row r="460" spans="1:1" s="447" customFormat="1" ht="12" hidden="1" customHeight="1">
      <c r="A460" s="446"/>
    </row>
    <row r="461" spans="1:1" s="447" customFormat="1" ht="12" hidden="1" customHeight="1">
      <c r="A461" s="446"/>
    </row>
    <row r="462" spans="1:1" s="447" customFormat="1" ht="12" hidden="1" customHeight="1">
      <c r="A462" s="446"/>
    </row>
    <row r="463" spans="1:1" s="447" customFormat="1" ht="12" hidden="1" customHeight="1">
      <c r="A463" s="446"/>
    </row>
    <row r="464" spans="1:1" s="447" customFormat="1" ht="12" hidden="1" customHeight="1">
      <c r="A464" s="446"/>
    </row>
    <row r="465" spans="1:1" s="447" customFormat="1" ht="12" hidden="1" customHeight="1">
      <c r="A465" s="446"/>
    </row>
    <row r="466" spans="1:1" s="447" customFormat="1" ht="12" hidden="1" customHeight="1">
      <c r="A466" s="446"/>
    </row>
    <row r="467" spans="1:1" s="447" customFormat="1" ht="12" hidden="1" customHeight="1">
      <c r="A467" s="446"/>
    </row>
    <row r="468" spans="1:1" s="447" customFormat="1" ht="12" hidden="1" customHeight="1">
      <c r="A468" s="446"/>
    </row>
    <row r="469" spans="1:1" s="447" customFormat="1" ht="12" hidden="1" customHeight="1">
      <c r="A469" s="446"/>
    </row>
    <row r="470" spans="1:1" s="447" customFormat="1" ht="12" hidden="1" customHeight="1">
      <c r="A470" s="446"/>
    </row>
    <row r="471" spans="1:1" s="447" customFormat="1" ht="12" hidden="1" customHeight="1">
      <c r="A471" s="446"/>
    </row>
    <row r="472" spans="1:1" s="447" customFormat="1" ht="12" hidden="1" customHeight="1">
      <c r="A472" s="446"/>
    </row>
    <row r="473" spans="1:1" s="447" customFormat="1" ht="12" hidden="1" customHeight="1">
      <c r="A473" s="446"/>
    </row>
    <row r="474" spans="1:1" s="447" customFormat="1" ht="12" hidden="1" customHeight="1">
      <c r="A474" s="446"/>
    </row>
    <row r="475" spans="1:1" s="447" customFormat="1" ht="12" hidden="1" customHeight="1">
      <c r="A475" s="446"/>
    </row>
    <row r="476" spans="1:1" s="447" customFormat="1" ht="12" hidden="1" customHeight="1">
      <c r="A476" s="446"/>
    </row>
    <row r="477" spans="1:1" s="447" customFormat="1" ht="12" hidden="1" customHeight="1">
      <c r="A477" s="446"/>
    </row>
    <row r="478" spans="1:1" s="447" customFormat="1" ht="12" hidden="1" customHeight="1">
      <c r="A478" s="446"/>
    </row>
    <row r="479" spans="1:1" s="447" customFormat="1" ht="12" hidden="1" customHeight="1">
      <c r="A479" s="446"/>
    </row>
    <row r="480" spans="1:1" s="447" customFormat="1" ht="12" hidden="1" customHeight="1">
      <c r="A480" s="446"/>
    </row>
    <row r="481" spans="1:1" s="447" customFormat="1" ht="12" hidden="1" customHeight="1">
      <c r="A481" s="446"/>
    </row>
    <row r="482" spans="1:1" s="447" customFormat="1" ht="12" hidden="1" customHeight="1">
      <c r="A482" s="446"/>
    </row>
    <row r="483" spans="1:1" s="447" customFormat="1" ht="12" hidden="1" customHeight="1">
      <c r="A483" s="446"/>
    </row>
    <row r="484" spans="1:1" s="447" customFormat="1" ht="12" hidden="1" customHeight="1">
      <c r="A484" s="446"/>
    </row>
    <row r="485" spans="1:1" s="447" customFormat="1" ht="12" hidden="1" customHeight="1">
      <c r="A485" s="446"/>
    </row>
    <row r="486" spans="1:1" s="447" customFormat="1" ht="12" hidden="1" customHeight="1">
      <c r="A486" s="446"/>
    </row>
    <row r="487" spans="1:1" s="447" customFormat="1" ht="12" hidden="1" customHeight="1">
      <c r="A487" s="446"/>
    </row>
    <row r="488" spans="1:1" s="447" customFormat="1" ht="12" hidden="1" customHeight="1">
      <c r="A488" s="446"/>
    </row>
    <row r="489" spans="1:1" s="447" customFormat="1" ht="12" hidden="1" customHeight="1">
      <c r="A489" s="446"/>
    </row>
    <row r="490" spans="1:1" s="447" customFormat="1" ht="12" hidden="1" customHeight="1">
      <c r="A490" s="446"/>
    </row>
    <row r="491" spans="1:1" s="447" customFormat="1" ht="12" hidden="1" customHeight="1">
      <c r="A491" s="446"/>
    </row>
    <row r="492" spans="1:1" s="447" customFormat="1" ht="12" hidden="1" customHeight="1">
      <c r="A492" s="446"/>
    </row>
    <row r="493" spans="1:1" s="447" customFormat="1" ht="12" hidden="1" customHeight="1">
      <c r="A493" s="446"/>
    </row>
    <row r="494" spans="1:1" s="447" customFormat="1" ht="12" hidden="1" customHeight="1">
      <c r="A494" s="446"/>
    </row>
    <row r="495" spans="1:1" s="447" customFormat="1" ht="12" hidden="1" customHeight="1">
      <c r="A495" s="446"/>
    </row>
    <row r="496" spans="1:1" s="447" customFormat="1" ht="12" hidden="1" customHeight="1">
      <c r="A496" s="446"/>
    </row>
    <row r="497" spans="1:1" s="447" customFormat="1" ht="12" hidden="1" customHeight="1">
      <c r="A497" s="446"/>
    </row>
    <row r="498" spans="1:1" s="447" customFormat="1" ht="12" hidden="1" customHeight="1">
      <c r="A498" s="446"/>
    </row>
    <row r="499" spans="1:1" s="447" customFormat="1" ht="12" hidden="1" customHeight="1">
      <c r="A499" s="446"/>
    </row>
    <row r="500" spans="1:1" s="447" customFormat="1" ht="12" hidden="1" customHeight="1">
      <c r="A500" s="446"/>
    </row>
    <row r="501" spans="1:1" s="447" customFormat="1" ht="12" hidden="1" customHeight="1">
      <c r="A501" s="446"/>
    </row>
    <row r="502" spans="1:1" s="447" customFormat="1" ht="12" hidden="1" customHeight="1">
      <c r="A502" s="446"/>
    </row>
    <row r="503" spans="1:1" s="447" customFormat="1" ht="12" hidden="1" customHeight="1">
      <c r="A503" s="446"/>
    </row>
    <row r="504" spans="1:1" s="447" customFormat="1" ht="12" hidden="1" customHeight="1">
      <c r="A504" s="446"/>
    </row>
    <row r="505" spans="1:1" s="447" customFormat="1" ht="12" hidden="1" customHeight="1">
      <c r="A505" s="446"/>
    </row>
    <row r="506" spans="1:1" s="447" customFormat="1" ht="12" hidden="1" customHeight="1">
      <c r="A506" s="446"/>
    </row>
    <row r="507" spans="1:1" s="447" customFormat="1" ht="12" hidden="1" customHeight="1">
      <c r="A507" s="446"/>
    </row>
    <row r="508" spans="1:1" s="447" customFormat="1" ht="12" hidden="1" customHeight="1">
      <c r="A508" s="446"/>
    </row>
    <row r="509" spans="1:1" s="447" customFormat="1" ht="12" hidden="1" customHeight="1">
      <c r="A509" s="446"/>
    </row>
    <row r="510" spans="1:1" s="447" customFormat="1" ht="12" hidden="1" customHeight="1">
      <c r="A510" s="446"/>
    </row>
    <row r="511" spans="1:1" s="447" customFormat="1" ht="12" hidden="1" customHeight="1">
      <c r="A511" s="446"/>
    </row>
    <row r="512" spans="1:1" s="447" customFormat="1" ht="12" hidden="1" customHeight="1">
      <c r="A512" s="446"/>
    </row>
    <row r="513" spans="1:1" s="447" customFormat="1" ht="12" hidden="1" customHeight="1">
      <c r="A513" s="446"/>
    </row>
    <row r="514" spans="1:1" s="447" customFormat="1" ht="12" hidden="1" customHeight="1">
      <c r="A514" s="446"/>
    </row>
    <row r="515" spans="1:1" s="447" customFormat="1" ht="12" hidden="1" customHeight="1">
      <c r="A515" s="446"/>
    </row>
    <row r="516" spans="1:1" s="447" customFormat="1" ht="12" hidden="1" customHeight="1">
      <c r="A516" s="446"/>
    </row>
    <row r="517" spans="1:1" s="447" customFormat="1" ht="12" hidden="1" customHeight="1">
      <c r="A517" s="446"/>
    </row>
    <row r="518" spans="1:1" s="447" customFormat="1" ht="12" hidden="1" customHeight="1">
      <c r="A518" s="446"/>
    </row>
    <row r="519" spans="1:1" s="447" customFormat="1" ht="12" hidden="1" customHeight="1">
      <c r="A519" s="446"/>
    </row>
    <row r="520" spans="1:1" s="447" customFormat="1" ht="12" hidden="1" customHeight="1">
      <c r="A520" s="446"/>
    </row>
    <row r="521" spans="1:1" s="447" customFormat="1" ht="12" hidden="1" customHeight="1">
      <c r="A521" s="446"/>
    </row>
    <row r="522" spans="1:1" s="447" customFormat="1" ht="12" hidden="1" customHeight="1">
      <c r="A522" s="446"/>
    </row>
    <row r="523" spans="1:1" s="447" customFormat="1" ht="12" hidden="1" customHeight="1">
      <c r="A523" s="446"/>
    </row>
    <row r="524" spans="1:1" s="447" customFormat="1" ht="12" hidden="1" customHeight="1">
      <c r="A524" s="446"/>
    </row>
    <row r="525" spans="1:1" s="447" customFormat="1" ht="12" hidden="1" customHeight="1">
      <c r="A525" s="446"/>
    </row>
    <row r="526" spans="1:1" s="447" customFormat="1" ht="12" hidden="1" customHeight="1">
      <c r="A526" s="446"/>
    </row>
    <row r="527" spans="1:1" s="447" customFormat="1" ht="12" hidden="1" customHeight="1">
      <c r="A527" s="446"/>
    </row>
    <row r="528" spans="1:1" s="447" customFormat="1" ht="12" hidden="1" customHeight="1">
      <c r="A528" s="446"/>
    </row>
    <row r="529" spans="1:1" s="447" customFormat="1" ht="12" hidden="1" customHeight="1">
      <c r="A529" s="446"/>
    </row>
    <row r="530" spans="1:1" s="447" customFormat="1" ht="12" hidden="1" customHeight="1">
      <c r="A530" s="446"/>
    </row>
    <row r="531" spans="1:1" s="447" customFormat="1" ht="12" hidden="1" customHeight="1">
      <c r="A531" s="446"/>
    </row>
    <row r="532" spans="1:1" s="447" customFormat="1" ht="12" hidden="1" customHeight="1">
      <c r="A532" s="446"/>
    </row>
    <row r="533" spans="1:1" s="447" customFormat="1" ht="12" hidden="1" customHeight="1">
      <c r="A533" s="446"/>
    </row>
    <row r="534" spans="1:1" s="447" customFormat="1" ht="12" hidden="1" customHeight="1">
      <c r="A534" s="446"/>
    </row>
    <row r="535" spans="1:1" s="447" customFormat="1" ht="12" hidden="1" customHeight="1">
      <c r="A535" s="446"/>
    </row>
    <row r="536" spans="1:1" s="447" customFormat="1" ht="12" hidden="1" customHeight="1">
      <c r="A536" s="446"/>
    </row>
    <row r="537" spans="1:1" s="447" customFormat="1" ht="12" hidden="1" customHeight="1">
      <c r="A537" s="446"/>
    </row>
    <row r="538" spans="1:1" s="447" customFormat="1" ht="12" hidden="1" customHeight="1">
      <c r="A538" s="446"/>
    </row>
    <row r="539" spans="1:1" s="447" customFormat="1" ht="12" hidden="1" customHeight="1">
      <c r="A539" s="446"/>
    </row>
    <row r="540" spans="1:1" s="447" customFormat="1" ht="12" hidden="1" customHeight="1">
      <c r="A540" s="446"/>
    </row>
    <row r="541" spans="1:1" s="447" customFormat="1" ht="12" hidden="1" customHeight="1">
      <c r="A541" s="446"/>
    </row>
    <row r="542" spans="1:1" s="447" customFormat="1" ht="12" hidden="1" customHeight="1">
      <c r="A542" s="446"/>
    </row>
    <row r="543" spans="1:1" s="447" customFormat="1" ht="12" hidden="1" customHeight="1">
      <c r="A543" s="446"/>
    </row>
    <row r="544" spans="1:1" s="447" customFormat="1" ht="12" hidden="1" customHeight="1">
      <c r="A544" s="446"/>
    </row>
    <row r="545" spans="1:1" s="447" customFormat="1" ht="12" hidden="1" customHeight="1">
      <c r="A545" s="446"/>
    </row>
    <row r="546" spans="1:1" s="447" customFormat="1" ht="12" hidden="1" customHeight="1">
      <c r="A546" s="446"/>
    </row>
    <row r="547" spans="1:1" s="447" customFormat="1" ht="12" hidden="1" customHeight="1">
      <c r="A547" s="446"/>
    </row>
    <row r="548" spans="1:1" s="447" customFormat="1" ht="12" hidden="1" customHeight="1">
      <c r="A548" s="446"/>
    </row>
    <row r="549" spans="1:1" s="447" customFormat="1" ht="12" hidden="1" customHeight="1">
      <c r="A549" s="446"/>
    </row>
    <row r="550" spans="1:1" s="447" customFormat="1" ht="12" hidden="1" customHeight="1">
      <c r="A550" s="446"/>
    </row>
    <row r="551" spans="1:1" s="447" customFormat="1" ht="12" hidden="1" customHeight="1">
      <c r="A551" s="446"/>
    </row>
    <row r="552" spans="1:1" s="447" customFormat="1" ht="12" hidden="1" customHeight="1">
      <c r="A552" s="446"/>
    </row>
    <row r="553" spans="1:1" s="447" customFormat="1" ht="12" hidden="1" customHeight="1">
      <c r="A553" s="446"/>
    </row>
    <row r="554" spans="1:1" s="447" customFormat="1" ht="12" hidden="1" customHeight="1">
      <c r="A554" s="446"/>
    </row>
    <row r="555" spans="1:1" s="447" customFormat="1" ht="12" hidden="1" customHeight="1">
      <c r="A555" s="446"/>
    </row>
    <row r="556" spans="1:1" s="447" customFormat="1" ht="12" hidden="1" customHeight="1">
      <c r="A556" s="446"/>
    </row>
    <row r="557" spans="1:1" s="447" customFormat="1" ht="12" hidden="1" customHeight="1">
      <c r="A557" s="446"/>
    </row>
    <row r="558" spans="1:1" s="447" customFormat="1" ht="12" hidden="1" customHeight="1">
      <c r="A558" s="446"/>
    </row>
    <row r="559" spans="1:1" s="447" customFormat="1" ht="12" hidden="1" customHeight="1">
      <c r="A559" s="446"/>
    </row>
    <row r="560" spans="1:1" s="447" customFormat="1" ht="12" hidden="1" customHeight="1">
      <c r="A560" s="446"/>
    </row>
    <row r="561" spans="1:1" s="447" customFormat="1" ht="12" hidden="1" customHeight="1">
      <c r="A561" s="446"/>
    </row>
    <row r="562" spans="1:1" s="447" customFormat="1" ht="12" hidden="1" customHeight="1">
      <c r="A562" s="446"/>
    </row>
    <row r="563" spans="1:1" s="447" customFormat="1" ht="12" hidden="1" customHeight="1">
      <c r="A563" s="446"/>
    </row>
    <row r="564" spans="1:1" s="447" customFormat="1" ht="12" hidden="1" customHeight="1">
      <c r="A564" s="446"/>
    </row>
    <row r="565" spans="1:1" s="447" customFormat="1" ht="12" hidden="1" customHeight="1">
      <c r="A565" s="446"/>
    </row>
    <row r="566" spans="1:1" s="447" customFormat="1" ht="12" hidden="1" customHeight="1">
      <c r="A566" s="446"/>
    </row>
    <row r="567" spans="1:1" s="447" customFormat="1" ht="12" hidden="1" customHeight="1">
      <c r="A567" s="446"/>
    </row>
    <row r="568" spans="1:1" s="447" customFormat="1" ht="12" hidden="1" customHeight="1">
      <c r="A568" s="446"/>
    </row>
    <row r="569" spans="1:1" s="447" customFormat="1" ht="12" hidden="1" customHeight="1">
      <c r="A569" s="446"/>
    </row>
    <row r="570" spans="1:1" s="447" customFormat="1" ht="12" hidden="1" customHeight="1">
      <c r="A570" s="446"/>
    </row>
    <row r="571" spans="1:1" s="447" customFormat="1" ht="12" hidden="1" customHeight="1">
      <c r="A571" s="446"/>
    </row>
    <row r="572" spans="1:1" s="447" customFormat="1" ht="12" hidden="1" customHeight="1">
      <c r="A572" s="446"/>
    </row>
    <row r="573" spans="1:1" s="447" customFormat="1" ht="12" hidden="1" customHeight="1">
      <c r="A573" s="446"/>
    </row>
    <row r="574" spans="1:1" s="447" customFormat="1" ht="12" hidden="1" customHeight="1">
      <c r="A574" s="446"/>
    </row>
    <row r="575" spans="1:1" s="447" customFormat="1" ht="12" hidden="1" customHeight="1">
      <c r="A575" s="446"/>
    </row>
    <row r="576" spans="1:1" s="447" customFormat="1" ht="12" hidden="1" customHeight="1">
      <c r="A576" s="446"/>
    </row>
    <row r="577" spans="1:1" s="447" customFormat="1" ht="12" hidden="1" customHeight="1">
      <c r="A577" s="446"/>
    </row>
    <row r="578" spans="1:1" s="447" customFormat="1" ht="12" hidden="1" customHeight="1">
      <c r="A578" s="446"/>
    </row>
    <row r="579" spans="1:1" s="447" customFormat="1" ht="12" hidden="1" customHeight="1">
      <c r="A579" s="446"/>
    </row>
    <row r="580" spans="1:1" s="447" customFormat="1" ht="12" hidden="1" customHeight="1">
      <c r="A580" s="446"/>
    </row>
    <row r="581" spans="1:1" s="447" customFormat="1" ht="12" hidden="1" customHeight="1">
      <c r="A581" s="446"/>
    </row>
    <row r="582" spans="1:1" s="447" customFormat="1" ht="12" hidden="1" customHeight="1">
      <c r="A582" s="446"/>
    </row>
    <row r="583" spans="1:1" s="447" customFormat="1" ht="12" hidden="1" customHeight="1">
      <c r="A583" s="446"/>
    </row>
    <row r="584" spans="1:1" s="447" customFormat="1" ht="12" hidden="1" customHeight="1">
      <c r="A584" s="446"/>
    </row>
    <row r="585" spans="1:1" s="447" customFormat="1" ht="12" hidden="1" customHeight="1">
      <c r="A585" s="446"/>
    </row>
    <row r="586" spans="1:1" s="447" customFormat="1" ht="12" hidden="1" customHeight="1">
      <c r="A586" s="446"/>
    </row>
    <row r="587" spans="1:1" s="447" customFormat="1" ht="12" hidden="1" customHeight="1">
      <c r="A587" s="446"/>
    </row>
    <row r="588" spans="1:1" s="447" customFormat="1" ht="12" hidden="1" customHeight="1">
      <c r="A588" s="446"/>
    </row>
    <row r="589" spans="1:1" s="447" customFormat="1" ht="12" hidden="1" customHeight="1">
      <c r="A589" s="446"/>
    </row>
    <row r="590" spans="1:1" s="447" customFormat="1" ht="12" hidden="1" customHeight="1">
      <c r="A590" s="446"/>
    </row>
    <row r="591" spans="1:1" s="447" customFormat="1" ht="12" hidden="1" customHeight="1">
      <c r="A591" s="446"/>
    </row>
    <row r="592" spans="1:1" s="447" customFormat="1" ht="12" hidden="1" customHeight="1">
      <c r="A592" s="446"/>
    </row>
    <row r="593" spans="1:1" s="447" customFormat="1" ht="12" hidden="1" customHeight="1">
      <c r="A593" s="446"/>
    </row>
    <row r="594" spans="1:1" s="447" customFormat="1" ht="12" hidden="1" customHeight="1">
      <c r="A594" s="446"/>
    </row>
    <row r="595" spans="1:1" s="447" customFormat="1" ht="12" hidden="1" customHeight="1">
      <c r="A595" s="446"/>
    </row>
    <row r="596" spans="1:1" s="447" customFormat="1" ht="12" hidden="1" customHeight="1">
      <c r="A596" s="446"/>
    </row>
    <row r="597" spans="1:1" s="447" customFormat="1" ht="12" hidden="1" customHeight="1">
      <c r="A597" s="446"/>
    </row>
    <row r="598" spans="1:1" s="447" customFormat="1" ht="12" hidden="1" customHeight="1">
      <c r="A598" s="446"/>
    </row>
    <row r="599" spans="1:1" s="447" customFormat="1" ht="12" hidden="1" customHeight="1">
      <c r="A599" s="446"/>
    </row>
    <row r="600" spans="1:1" s="447" customFormat="1" ht="12" hidden="1" customHeight="1">
      <c r="A600" s="446"/>
    </row>
    <row r="601" spans="1:1" s="447" customFormat="1" ht="12" hidden="1" customHeight="1">
      <c r="A601" s="446"/>
    </row>
    <row r="602" spans="1:1" s="447" customFormat="1" ht="12" hidden="1" customHeight="1">
      <c r="A602" s="446"/>
    </row>
    <row r="603" spans="1:1" s="447" customFormat="1" ht="12" hidden="1" customHeight="1">
      <c r="A603" s="446"/>
    </row>
    <row r="604" spans="1:1" s="447" customFormat="1" ht="12" hidden="1" customHeight="1">
      <c r="A604" s="446"/>
    </row>
    <row r="605" spans="1:1" s="447" customFormat="1" ht="12" hidden="1" customHeight="1">
      <c r="A605" s="446"/>
    </row>
    <row r="606" spans="1:1" s="447" customFormat="1" ht="12" hidden="1" customHeight="1">
      <c r="A606" s="446"/>
    </row>
    <row r="607" spans="1:1" s="447" customFormat="1" ht="12" hidden="1" customHeight="1">
      <c r="A607" s="446"/>
    </row>
    <row r="608" spans="1:1" s="447" customFormat="1" ht="12" hidden="1" customHeight="1">
      <c r="A608" s="446"/>
    </row>
    <row r="609" spans="1:1" s="447" customFormat="1" ht="12" hidden="1" customHeight="1">
      <c r="A609" s="446"/>
    </row>
    <row r="610" spans="1:1" s="447" customFormat="1" ht="12" hidden="1" customHeight="1">
      <c r="A610" s="446"/>
    </row>
    <row r="611" spans="1:1" s="447" customFormat="1" ht="12" hidden="1" customHeight="1">
      <c r="A611" s="446"/>
    </row>
    <row r="612" spans="1:1" s="447" customFormat="1" ht="12" hidden="1" customHeight="1">
      <c r="A612" s="446"/>
    </row>
    <row r="613" spans="1:1" s="447" customFormat="1" ht="12" hidden="1" customHeight="1">
      <c r="A613" s="446"/>
    </row>
    <row r="614" spans="1:1" s="447" customFormat="1" ht="12" hidden="1" customHeight="1">
      <c r="A614" s="446"/>
    </row>
    <row r="615" spans="1:1" s="447" customFormat="1" ht="12" hidden="1" customHeight="1">
      <c r="A615" s="446"/>
    </row>
    <row r="616" spans="1:1" s="447" customFormat="1" ht="12" hidden="1" customHeight="1">
      <c r="A616" s="446"/>
    </row>
    <row r="617" spans="1:1" s="447" customFormat="1" ht="12" hidden="1" customHeight="1">
      <c r="A617" s="446"/>
    </row>
    <row r="618" spans="1:1" s="447" customFormat="1" ht="12" hidden="1" customHeight="1">
      <c r="A618" s="446"/>
    </row>
    <row r="619" spans="1:1" s="447" customFormat="1" ht="12" hidden="1" customHeight="1">
      <c r="A619" s="446"/>
    </row>
    <row r="620" spans="1:1" s="447" customFormat="1" ht="12" hidden="1" customHeight="1">
      <c r="A620" s="446"/>
    </row>
    <row r="621" spans="1:1" s="447" customFormat="1" ht="12" hidden="1" customHeight="1">
      <c r="A621" s="446"/>
    </row>
    <row r="622" spans="1:1" s="447" customFormat="1" ht="12" hidden="1" customHeight="1">
      <c r="A622" s="446"/>
    </row>
    <row r="623" spans="1:1" s="447" customFormat="1" ht="12" hidden="1" customHeight="1">
      <c r="A623" s="446"/>
    </row>
    <row r="624" spans="1:1" s="447" customFormat="1" ht="12" hidden="1" customHeight="1">
      <c r="A624" s="446"/>
    </row>
    <row r="625" spans="1:1" s="447" customFormat="1" ht="12" hidden="1" customHeight="1">
      <c r="A625" s="446"/>
    </row>
    <row r="626" spans="1:1" s="447" customFormat="1" ht="12" hidden="1" customHeight="1">
      <c r="A626" s="446"/>
    </row>
    <row r="627" spans="1:1" s="447" customFormat="1" ht="12" hidden="1" customHeight="1">
      <c r="A627" s="446"/>
    </row>
    <row r="628" spans="1:1" s="447" customFormat="1" ht="12" hidden="1" customHeight="1">
      <c r="A628" s="446"/>
    </row>
    <row r="629" spans="1:1" s="447" customFormat="1" ht="12" hidden="1" customHeight="1">
      <c r="A629" s="446"/>
    </row>
    <row r="630" spans="1:1" s="447" customFormat="1" ht="12" hidden="1" customHeight="1">
      <c r="A630" s="446"/>
    </row>
    <row r="631" spans="1:1" s="447" customFormat="1" ht="12" hidden="1" customHeight="1">
      <c r="A631" s="446"/>
    </row>
    <row r="632" spans="1:1" s="447" customFormat="1" ht="12" hidden="1" customHeight="1">
      <c r="A632" s="446"/>
    </row>
    <row r="633" spans="1:1" s="447" customFormat="1" ht="12" hidden="1" customHeight="1">
      <c r="A633" s="446"/>
    </row>
    <row r="634" spans="1:1" s="447" customFormat="1" ht="12" hidden="1" customHeight="1">
      <c r="A634" s="446"/>
    </row>
    <row r="635" spans="1:1" s="447" customFormat="1" ht="12" hidden="1" customHeight="1">
      <c r="A635" s="446"/>
    </row>
    <row r="636" spans="1:1" s="447" customFormat="1" ht="12" hidden="1" customHeight="1">
      <c r="A636" s="446"/>
    </row>
    <row r="637" spans="1:1" s="447" customFormat="1" ht="12" hidden="1" customHeight="1">
      <c r="A637" s="446"/>
    </row>
    <row r="638" spans="1:1" s="447" customFormat="1" ht="12" hidden="1" customHeight="1">
      <c r="A638" s="446"/>
    </row>
    <row r="639" spans="1:1" s="447" customFormat="1" ht="12" hidden="1" customHeight="1">
      <c r="A639" s="446"/>
    </row>
    <row r="640" spans="1:1" s="447" customFormat="1" ht="12" hidden="1" customHeight="1">
      <c r="A640" s="446"/>
    </row>
    <row r="641" spans="1:1" s="447" customFormat="1" ht="12" hidden="1" customHeight="1">
      <c r="A641" s="446"/>
    </row>
    <row r="642" spans="1:1" s="447" customFormat="1" ht="12" hidden="1" customHeight="1">
      <c r="A642" s="446"/>
    </row>
    <row r="643" spans="1:1" s="447" customFormat="1" ht="12" hidden="1" customHeight="1">
      <c r="A643" s="446"/>
    </row>
    <row r="644" spans="1:1" s="447" customFormat="1" ht="12" hidden="1" customHeight="1">
      <c r="A644" s="446"/>
    </row>
    <row r="645" spans="1:1" s="447" customFormat="1" ht="12" hidden="1" customHeight="1">
      <c r="A645" s="446"/>
    </row>
    <row r="646" spans="1:1" s="447" customFormat="1" ht="12" hidden="1" customHeight="1">
      <c r="A646" s="446"/>
    </row>
    <row r="647" spans="1:1" s="447" customFormat="1" ht="12" hidden="1" customHeight="1">
      <c r="A647" s="446"/>
    </row>
    <row r="648" spans="1:1" s="447" customFormat="1" ht="12" hidden="1" customHeight="1">
      <c r="A648" s="446"/>
    </row>
    <row r="649" spans="1:1" s="447" customFormat="1" ht="12" hidden="1" customHeight="1">
      <c r="A649" s="446"/>
    </row>
    <row r="650" spans="1:1" s="447" customFormat="1" ht="12" hidden="1" customHeight="1">
      <c r="A650" s="446"/>
    </row>
    <row r="651" spans="1:1" s="447" customFormat="1" ht="12" hidden="1" customHeight="1">
      <c r="A651" s="446"/>
    </row>
    <row r="652" spans="1:1" s="447" customFormat="1" ht="12" hidden="1" customHeight="1">
      <c r="A652" s="446"/>
    </row>
    <row r="653" spans="1:1" s="447" customFormat="1" ht="12" hidden="1" customHeight="1">
      <c r="A653" s="446"/>
    </row>
    <row r="654" spans="1:1" s="447" customFormat="1" ht="12" hidden="1" customHeight="1">
      <c r="A654" s="446"/>
    </row>
    <row r="655" spans="1:1" s="447" customFormat="1" ht="12" hidden="1" customHeight="1">
      <c r="A655" s="446"/>
    </row>
    <row r="656" spans="1:1" s="447" customFormat="1" ht="12" hidden="1" customHeight="1">
      <c r="A656" s="446"/>
    </row>
    <row r="657" spans="1:1" s="447" customFormat="1" ht="12" hidden="1" customHeight="1">
      <c r="A657" s="446"/>
    </row>
    <row r="658" spans="1:1" s="447" customFormat="1" ht="12" hidden="1" customHeight="1">
      <c r="A658" s="446"/>
    </row>
    <row r="659" spans="1:1" s="447" customFormat="1" ht="12" hidden="1" customHeight="1">
      <c r="A659" s="446"/>
    </row>
    <row r="660" spans="1:1" s="447" customFormat="1" ht="12" hidden="1" customHeight="1">
      <c r="A660" s="446"/>
    </row>
    <row r="661" spans="1:1" s="447" customFormat="1" ht="12" hidden="1" customHeight="1">
      <c r="A661" s="446"/>
    </row>
    <row r="662" spans="1:1" s="447" customFormat="1" ht="12" hidden="1" customHeight="1">
      <c r="A662" s="446"/>
    </row>
    <row r="663" spans="1:1" s="447" customFormat="1" ht="12" hidden="1" customHeight="1">
      <c r="A663" s="446"/>
    </row>
    <row r="664" spans="1:1" s="447" customFormat="1" ht="12" hidden="1" customHeight="1">
      <c r="A664" s="446"/>
    </row>
    <row r="665" spans="1:1" s="447" customFormat="1" ht="12" hidden="1" customHeight="1">
      <c r="A665" s="446"/>
    </row>
    <row r="666" spans="1:1" s="447" customFormat="1" ht="12" hidden="1" customHeight="1">
      <c r="A666" s="446"/>
    </row>
    <row r="667" spans="1:1" s="447" customFormat="1" ht="12" hidden="1" customHeight="1">
      <c r="A667" s="446"/>
    </row>
    <row r="668" spans="1:1" s="447" customFormat="1" ht="12" hidden="1" customHeight="1">
      <c r="A668" s="446"/>
    </row>
    <row r="669" spans="1:1" s="447" customFormat="1" ht="12" hidden="1" customHeight="1">
      <c r="A669" s="446"/>
    </row>
    <row r="670" spans="1:1" s="447" customFormat="1" ht="12" hidden="1" customHeight="1">
      <c r="A670" s="446"/>
    </row>
    <row r="671" spans="1:1" s="447" customFormat="1" ht="12" hidden="1" customHeight="1">
      <c r="A671" s="446"/>
    </row>
    <row r="672" spans="1:1" s="447" customFormat="1" ht="12" hidden="1" customHeight="1">
      <c r="A672" s="446"/>
    </row>
    <row r="673" spans="1:1" s="447" customFormat="1" ht="12" hidden="1" customHeight="1">
      <c r="A673" s="446"/>
    </row>
    <row r="674" spans="1:1" s="447" customFormat="1" ht="12" hidden="1" customHeight="1">
      <c r="A674" s="446"/>
    </row>
    <row r="675" spans="1:1" s="447" customFormat="1" ht="12" hidden="1" customHeight="1">
      <c r="A675" s="446"/>
    </row>
    <row r="676" spans="1:1" s="447" customFormat="1" ht="12" hidden="1" customHeight="1">
      <c r="A676" s="446"/>
    </row>
    <row r="677" spans="1:1" s="447" customFormat="1" ht="12" hidden="1" customHeight="1">
      <c r="A677" s="446"/>
    </row>
    <row r="678" spans="1:1" s="447" customFormat="1" ht="12" hidden="1" customHeight="1">
      <c r="A678" s="446"/>
    </row>
    <row r="679" spans="1:1" s="447" customFormat="1" ht="12" hidden="1" customHeight="1">
      <c r="A679" s="446"/>
    </row>
    <row r="680" spans="1:1" s="447" customFormat="1" ht="12" hidden="1" customHeight="1">
      <c r="A680" s="446"/>
    </row>
    <row r="681" spans="1:1" s="447" customFormat="1" ht="12" hidden="1" customHeight="1">
      <c r="A681" s="446"/>
    </row>
    <row r="682" spans="1:1" s="447" customFormat="1" ht="12" hidden="1" customHeight="1">
      <c r="A682" s="446"/>
    </row>
    <row r="683" spans="1:1" s="447" customFormat="1" ht="12" hidden="1" customHeight="1">
      <c r="A683" s="446"/>
    </row>
    <row r="684" spans="1:1" s="447" customFormat="1" ht="12" hidden="1" customHeight="1">
      <c r="A684" s="446"/>
    </row>
    <row r="685" spans="1:1" s="447" customFormat="1" ht="12" hidden="1" customHeight="1">
      <c r="A685" s="446"/>
    </row>
    <row r="686" spans="1:1" s="447" customFormat="1" ht="12" hidden="1" customHeight="1">
      <c r="A686" s="446"/>
    </row>
    <row r="687" spans="1:1" s="447" customFormat="1" ht="12" hidden="1" customHeight="1">
      <c r="A687" s="446"/>
    </row>
    <row r="688" spans="1:1" s="447" customFormat="1" ht="12" hidden="1" customHeight="1">
      <c r="A688" s="446"/>
    </row>
    <row r="689" spans="1:1" s="447" customFormat="1" ht="12" hidden="1" customHeight="1">
      <c r="A689" s="446"/>
    </row>
    <row r="690" spans="1:1" s="447" customFormat="1" ht="12" hidden="1" customHeight="1">
      <c r="A690" s="446"/>
    </row>
    <row r="691" spans="1:1" s="447" customFormat="1" ht="12" hidden="1" customHeight="1">
      <c r="A691" s="446"/>
    </row>
    <row r="692" spans="1:1" s="447" customFormat="1" ht="12" hidden="1" customHeight="1">
      <c r="A692" s="446"/>
    </row>
    <row r="693" spans="1:1" s="447" customFormat="1" ht="12" hidden="1" customHeight="1">
      <c r="A693" s="446"/>
    </row>
    <row r="694" spans="1:1" s="447" customFormat="1" ht="12" hidden="1" customHeight="1">
      <c r="A694" s="446"/>
    </row>
    <row r="695" spans="1:1" s="447" customFormat="1" ht="12" hidden="1" customHeight="1">
      <c r="A695" s="446"/>
    </row>
    <row r="696" spans="1:1" s="447" customFormat="1" ht="12" hidden="1" customHeight="1">
      <c r="A696" s="446"/>
    </row>
    <row r="697" spans="1:1" s="447" customFormat="1" ht="12" hidden="1" customHeight="1">
      <c r="A697" s="446"/>
    </row>
    <row r="698" spans="1:1" s="447" customFormat="1" ht="12" hidden="1" customHeight="1">
      <c r="A698" s="446"/>
    </row>
    <row r="699" spans="1:1" s="447" customFormat="1" ht="12" hidden="1" customHeight="1">
      <c r="A699" s="446"/>
    </row>
    <row r="700" spans="1:1" s="447" customFormat="1" ht="12" hidden="1" customHeight="1">
      <c r="A700" s="446"/>
    </row>
    <row r="701" spans="1:1" s="447" customFormat="1" ht="12" hidden="1" customHeight="1">
      <c r="A701" s="446"/>
    </row>
    <row r="702" spans="1:1" s="447" customFormat="1" ht="12" hidden="1" customHeight="1">
      <c r="A702" s="446"/>
    </row>
    <row r="703" spans="1:1" s="447" customFormat="1" ht="12" hidden="1" customHeight="1">
      <c r="A703" s="446"/>
    </row>
    <row r="704" spans="1:1" s="447" customFormat="1" ht="12" hidden="1" customHeight="1">
      <c r="A704" s="446"/>
    </row>
    <row r="705" spans="1:1" s="447" customFormat="1" ht="12" hidden="1" customHeight="1">
      <c r="A705" s="446"/>
    </row>
    <row r="706" spans="1:1" s="447" customFormat="1" ht="12" hidden="1" customHeight="1">
      <c r="A706" s="446"/>
    </row>
    <row r="707" spans="1:1" s="447" customFormat="1" ht="12" hidden="1" customHeight="1">
      <c r="A707" s="446"/>
    </row>
    <row r="708" spans="1:1" s="447" customFormat="1" ht="12" hidden="1" customHeight="1">
      <c r="A708" s="446"/>
    </row>
    <row r="709" spans="1:1" s="447" customFormat="1" ht="12" hidden="1" customHeight="1">
      <c r="A709" s="446"/>
    </row>
    <row r="710" spans="1:1" s="447" customFormat="1" ht="12" hidden="1" customHeight="1">
      <c r="A710" s="446"/>
    </row>
    <row r="711" spans="1:1" s="447" customFormat="1" ht="12" hidden="1" customHeight="1">
      <c r="A711" s="446"/>
    </row>
    <row r="712" spans="1:1" s="447" customFormat="1" ht="12" hidden="1" customHeight="1">
      <c r="A712" s="446"/>
    </row>
    <row r="713" spans="1:1" s="447" customFormat="1" ht="12" hidden="1" customHeight="1">
      <c r="A713" s="446"/>
    </row>
    <row r="714" spans="1:1" s="447" customFormat="1" ht="12" hidden="1" customHeight="1">
      <c r="A714" s="446"/>
    </row>
    <row r="715" spans="1:1" s="447" customFormat="1" ht="12" hidden="1" customHeight="1">
      <c r="A715" s="446"/>
    </row>
    <row r="716" spans="1:1" s="447" customFormat="1" ht="12" hidden="1" customHeight="1">
      <c r="A716" s="446"/>
    </row>
    <row r="717" spans="1:1" s="447" customFormat="1" ht="12" hidden="1" customHeight="1">
      <c r="A717" s="446"/>
    </row>
    <row r="718" spans="1:1" s="447" customFormat="1" ht="12" hidden="1" customHeight="1">
      <c r="A718" s="446"/>
    </row>
    <row r="719" spans="1:1" s="447" customFormat="1" ht="12" hidden="1" customHeight="1">
      <c r="A719" s="446"/>
    </row>
    <row r="720" spans="1:1" s="447" customFormat="1" ht="12" hidden="1" customHeight="1">
      <c r="A720" s="446"/>
    </row>
    <row r="721" spans="1:1" s="447" customFormat="1" ht="12" hidden="1" customHeight="1">
      <c r="A721" s="446"/>
    </row>
    <row r="722" spans="1:1" s="447" customFormat="1" ht="12" hidden="1" customHeight="1">
      <c r="A722" s="446"/>
    </row>
    <row r="723" spans="1:1" s="447" customFormat="1" ht="12" hidden="1" customHeight="1">
      <c r="A723" s="446"/>
    </row>
    <row r="724" spans="1:1" s="447" customFormat="1" ht="12" hidden="1" customHeight="1">
      <c r="A724" s="446"/>
    </row>
    <row r="725" spans="1:1" s="447" customFormat="1" ht="12" hidden="1" customHeight="1">
      <c r="A725" s="446"/>
    </row>
    <row r="726" spans="1:1" s="447" customFormat="1" ht="12" hidden="1" customHeight="1">
      <c r="A726" s="446"/>
    </row>
    <row r="727" spans="1:1" s="447" customFormat="1" ht="12" hidden="1" customHeight="1">
      <c r="A727" s="446"/>
    </row>
    <row r="728" spans="1:1" s="447" customFormat="1" ht="12" hidden="1" customHeight="1">
      <c r="A728" s="446"/>
    </row>
    <row r="729" spans="1:1" s="447" customFormat="1" ht="12" hidden="1" customHeight="1">
      <c r="A729" s="446"/>
    </row>
    <row r="730" spans="1:1" s="447" customFormat="1" ht="12" hidden="1" customHeight="1">
      <c r="A730" s="446"/>
    </row>
    <row r="731" spans="1:1" s="447" customFormat="1" ht="12" hidden="1" customHeight="1">
      <c r="A731" s="446"/>
    </row>
    <row r="732" spans="1:1" s="447" customFormat="1" ht="12" hidden="1" customHeight="1">
      <c r="A732" s="446"/>
    </row>
    <row r="733" spans="1:1" s="447" customFormat="1" ht="12" hidden="1" customHeight="1">
      <c r="A733" s="446"/>
    </row>
    <row r="734" spans="1:1" s="447" customFormat="1" ht="12" hidden="1" customHeight="1">
      <c r="A734" s="446"/>
    </row>
    <row r="735" spans="1:1" s="447" customFormat="1" ht="12" hidden="1" customHeight="1">
      <c r="A735" s="446"/>
    </row>
    <row r="736" spans="1:1" s="447" customFormat="1" ht="12" hidden="1" customHeight="1">
      <c r="A736" s="446"/>
    </row>
    <row r="737" spans="1:1" s="447" customFormat="1" ht="12" hidden="1" customHeight="1">
      <c r="A737" s="446"/>
    </row>
    <row r="738" spans="1:1" s="447" customFormat="1" ht="12" hidden="1" customHeight="1">
      <c r="A738" s="446"/>
    </row>
    <row r="739" spans="1:1" s="447" customFormat="1" ht="12" hidden="1" customHeight="1">
      <c r="A739" s="446"/>
    </row>
    <row r="740" spans="1:1" s="447" customFormat="1" ht="12" hidden="1" customHeight="1">
      <c r="A740" s="446"/>
    </row>
    <row r="741" spans="1:1" s="447" customFormat="1" ht="12" hidden="1" customHeight="1">
      <c r="A741" s="446"/>
    </row>
    <row r="742" spans="1:1" s="447" customFormat="1" ht="12" hidden="1" customHeight="1">
      <c r="A742" s="446"/>
    </row>
    <row r="743" spans="1:1" s="447" customFormat="1" ht="12" hidden="1" customHeight="1">
      <c r="A743" s="446"/>
    </row>
    <row r="744" spans="1:1" s="447" customFormat="1" ht="12" hidden="1" customHeight="1">
      <c r="A744" s="446"/>
    </row>
    <row r="745" spans="1:1" s="447" customFormat="1" ht="12" hidden="1" customHeight="1">
      <c r="A745" s="446"/>
    </row>
    <row r="746" spans="1:1" s="447" customFormat="1" ht="12" hidden="1" customHeight="1">
      <c r="A746" s="446"/>
    </row>
    <row r="747" spans="1:1" s="447" customFormat="1" ht="12" hidden="1" customHeight="1">
      <c r="A747" s="446"/>
    </row>
    <row r="748" spans="1:1" s="447" customFormat="1" ht="12" hidden="1" customHeight="1">
      <c r="A748" s="446"/>
    </row>
    <row r="749" spans="1:1" s="447" customFormat="1" ht="12" hidden="1" customHeight="1">
      <c r="A749" s="446"/>
    </row>
    <row r="750" spans="1:1" s="447" customFormat="1" ht="12" hidden="1" customHeight="1">
      <c r="A750" s="446"/>
    </row>
    <row r="751" spans="1:1" s="447" customFormat="1" ht="12" hidden="1" customHeight="1">
      <c r="A751" s="446"/>
    </row>
    <row r="752" spans="1:1" s="447" customFormat="1" ht="12" hidden="1" customHeight="1">
      <c r="A752" s="446"/>
    </row>
    <row r="753" spans="1:1" s="447" customFormat="1" ht="12" hidden="1" customHeight="1">
      <c r="A753" s="446"/>
    </row>
    <row r="754" spans="1:1" s="447" customFormat="1" ht="12" hidden="1" customHeight="1">
      <c r="A754" s="446"/>
    </row>
    <row r="755" spans="1:1" s="447" customFormat="1" ht="12" hidden="1" customHeight="1">
      <c r="A755" s="446"/>
    </row>
    <row r="756" spans="1:1" s="447" customFormat="1" ht="12" hidden="1" customHeight="1">
      <c r="A756" s="446"/>
    </row>
    <row r="757" spans="1:1" s="447" customFormat="1" ht="12" hidden="1" customHeight="1">
      <c r="A757" s="446"/>
    </row>
    <row r="758" spans="1:1" s="447" customFormat="1" ht="12" hidden="1" customHeight="1">
      <c r="A758" s="446"/>
    </row>
    <row r="759" spans="1:1" s="447" customFormat="1" ht="12" hidden="1" customHeight="1">
      <c r="A759" s="446"/>
    </row>
    <row r="760" spans="1:1" s="447" customFormat="1" ht="12" hidden="1" customHeight="1">
      <c r="A760" s="446"/>
    </row>
    <row r="761" spans="1:1" s="447" customFormat="1" ht="12" hidden="1" customHeight="1">
      <c r="A761" s="446"/>
    </row>
    <row r="762" spans="1:1" s="447" customFormat="1" ht="12" hidden="1" customHeight="1">
      <c r="A762" s="446"/>
    </row>
    <row r="763" spans="1:1" s="447" customFormat="1" ht="12" hidden="1" customHeight="1">
      <c r="A763" s="446"/>
    </row>
    <row r="764" spans="1:1" s="447" customFormat="1" ht="12" hidden="1" customHeight="1">
      <c r="A764" s="446"/>
    </row>
    <row r="765" spans="1:1" s="447" customFormat="1" ht="12" hidden="1" customHeight="1">
      <c r="A765" s="446"/>
    </row>
    <row r="766" spans="1:1" s="447" customFormat="1" ht="12" hidden="1" customHeight="1">
      <c r="A766" s="446"/>
    </row>
    <row r="767" spans="1:1" s="447" customFormat="1" ht="12" hidden="1" customHeight="1">
      <c r="A767" s="446"/>
    </row>
    <row r="768" spans="1:1" s="447" customFormat="1" ht="12" hidden="1" customHeight="1">
      <c r="A768" s="446"/>
    </row>
    <row r="769" spans="1:1" s="447" customFormat="1" ht="12" hidden="1" customHeight="1">
      <c r="A769" s="446"/>
    </row>
    <row r="770" spans="1:1" s="447" customFormat="1" ht="12" hidden="1" customHeight="1">
      <c r="A770" s="446"/>
    </row>
    <row r="771" spans="1:1" s="447" customFormat="1" ht="12" hidden="1" customHeight="1">
      <c r="A771" s="446"/>
    </row>
    <row r="772" spans="1:1" s="447" customFormat="1" ht="12" hidden="1" customHeight="1">
      <c r="A772" s="446"/>
    </row>
    <row r="773" spans="1:1" s="447" customFormat="1" ht="12" hidden="1" customHeight="1">
      <c r="A773" s="446"/>
    </row>
    <row r="774" spans="1:1" s="447" customFormat="1" ht="12" hidden="1" customHeight="1">
      <c r="A774" s="446"/>
    </row>
    <row r="775" spans="1:1" s="447" customFormat="1" ht="12" hidden="1" customHeight="1">
      <c r="A775" s="446"/>
    </row>
    <row r="776" spans="1:1" s="447" customFormat="1" ht="12" hidden="1" customHeight="1">
      <c r="A776" s="446"/>
    </row>
    <row r="777" spans="1:1" s="447" customFormat="1" ht="12" hidden="1" customHeight="1">
      <c r="A777" s="446"/>
    </row>
    <row r="778" spans="1:1" s="447" customFormat="1" ht="12" hidden="1" customHeight="1">
      <c r="A778" s="446"/>
    </row>
    <row r="779" spans="1:1" s="447" customFormat="1" ht="12" hidden="1" customHeight="1">
      <c r="A779" s="446"/>
    </row>
    <row r="780" spans="1:1" s="447" customFormat="1" ht="12" hidden="1" customHeight="1">
      <c r="A780" s="446"/>
    </row>
    <row r="781" spans="1:1" s="447" customFormat="1" ht="12" hidden="1" customHeight="1">
      <c r="A781" s="446"/>
    </row>
    <row r="782" spans="1:1" s="447" customFormat="1" ht="12" hidden="1" customHeight="1">
      <c r="A782" s="446"/>
    </row>
    <row r="783" spans="1:1" s="447" customFormat="1" ht="12" hidden="1" customHeight="1">
      <c r="A783" s="446"/>
    </row>
    <row r="784" spans="1:1" s="447" customFormat="1" ht="12" hidden="1" customHeight="1">
      <c r="A784" s="446"/>
    </row>
    <row r="785" spans="1:1" s="447" customFormat="1" ht="12" hidden="1" customHeight="1">
      <c r="A785" s="446"/>
    </row>
    <row r="786" spans="1:1" s="447" customFormat="1" ht="12" hidden="1" customHeight="1">
      <c r="A786" s="446"/>
    </row>
    <row r="787" spans="1:1" s="447" customFormat="1" ht="12" hidden="1" customHeight="1">
      <c r="A787" s="446"/>
    </row>
    <row r="788" spans="1:1" s="447" customFormat="1" ht="12" hidden="1" customHeight="1">
      <c r="A788" s="446"/>
    </row>
    <row r="789" spans="1:1" s="447" customFormat="1" ht="12" hidden="1" customHeight="1">
      <c r="A789" s="446"/>
    </row>
    <row r="790" spans="1:1" s="447" customFormat="1" ht="12" hidden="1" customHeight="1">
      <c r="A790" s="446"/>
    </row>
    <row r="791" spans="1:1" s="447" customFormat="1" ht="12" hidden="1" customHeight="1">
      <c r="A791" s="446"/>
    </row>
    <row r="792" spans="1:1" s="447" customFormat="1" ht="12" hidden="1" customHeight="1">
      <c r="A792" s="446"/>
    </row>
    <row r="793" spans="1:1" s="447" customFormat="1" ht="12" hidden="1" customHeight="1">
      <c r="A793" s="446"/>
    </row>
    <row r="794" spans="1:1" s="447" customFormat="1" ht="12" hidden="1" customHeight="1">
      <c r="A794" s="446"/>
    </row>
    <row r="795" spans="1:1" s="447" customFormat="1" ht="12" hidden="1" customHeight="1">
      <c r="A795" s="446"/>
    </row>
    <row r="796" spans="1:1" s="447" customFormat="1" ht="12" hidden="1" customHeight="1">
      <c r="A796" s="446"/>
    </row>
    <row r="797" spans="1:1" s="447" customFormat="1" ht="12" hidden="1" customHeight="1">
      <c r="A797" s="446"/>
    </row>
    <row r="798" spans="1:1" s="447" customFormat="1" ht="12" hidden="1" customHeight="1">
      <c r="A798" s="446"/>
    </row>
    <row r="799" spans="1:1" s="447" customFormat="1" ht="12" hidden="1" customHeight="1">
      <c r="A799" s="446"/>
    </row>
    <row r="800" spans="1:1" s="447" customFormat="1" ht="12" hidden="1" customHeight="1">
      <c r="A800" s="446"/>
    </row>
    <row r="801" spans="1:1" s="447" customFormat="1" ht="12" hidden="1" customHeight="1">
      <c r="A801" s="446"/>
    </row>
    <row r="802" spans="1:1" s="447" customFormat="1" ht="12" hidden="1" customHeight="1">
      <c r="A802" s="446"/>
    </row>
    <row r="803" spans="1:1" s="447" customFormat="1" ht="12" hidden="1" customHeight="1">
      <c r="A803" s="446"/>
    </row>
    <row r="804" spans="1:1" s="447" customFormat="1" ht="12" hidden="1" customHeight="1">
      <c r="A804" s="446"/>
    </row>
    <row r="805" spans="1:1" s="447" customFormat="1" ht="12" hidden="1" customHeight="1">
      <c r="A805" s="446"/>
    </row>
    <row r="806" spans="1:1" s="447" customFormat="1" ht="12" hidden="1" customHeight="1">
      <c r="A806" s="446"/>
    </row>
    <row r="807" spans="1:1" s="447" customFormat="1" ht="12" hidden="1" customHeight="1">
      <c r="A807" s="446"/>
    </row>
    <row r="808" spans="1:1" s="447" customFormat="1" ht="12" hidden="1" customHeight="1">
      <c r="A808" s="446"/>
    </row>
    <row r="809" spans="1:1" s="447" customFormat="1" ht="12" hidden="1" customHeight="1">
      <c r="A809" s="446"/>
    </row>
    <row r="810" spans="1:1" s="447" customFormat="1" ht="12" hidden="1" customHeight="1">
      <c r="A810" s="446"/>
    </row>
    <row r="811" spans="1:1" s="447" customFormat="1" ht="12" hidden="1" customHeight="1">
      <c r="A811" s="446"/>
    </row>
    <row r="812" spans="1:1" s="447" customFormat="1" ht="12" hidden="1" customHeight="1">
      <c r="A812" s="446"/>
    </row>
    <row r="813" spans="1:1" s="447" customFormat="1" ht="12" hidden="1" customHeight="1">
      <c r="A813" s="446"/>
    </row>
    <row r="814" spans="1:1" s="447" customFormat="1" ht="12" hidden="1" customHeight="1">
      <c r="A814" s="446"/>
    </row>
    <row r="815" spans="1:1" s="447" customFormat="1" ht="12" hidden="1" customHeight="1">
      <c r="A815" s="446"/>
    </row>
    <row r="816" spans="1:1" s="447" customFormat="1" ht="12" hidden="1" customHeight="1">
      <c r="A816" s="446"/>
    </row>
    <row r="817" spans="1:1" s="447" customFormat="1" ht="12" hidden="1" customHeight="1">
      <c r="A817" s="446"/>
    </row>
    <row r="818" spans="1:1" s="447" customFormat="1" ht="12" hidden="1" customHeight="1">
      <c r="A818" s="446"/>
    </row>
    <row r="819" spans="1:1" s="447" customFormat="1" ht="12" hidden="1" customHeight="1">
      <c r="A819" s="446"/>
    </row>
    <row r="820" spans="1:1" s="447" customFormat="1" ht="12" hidden="1" customHeight="1">
      <c r="A820" s="446"/>
    </row>
    <row r="821" spans="1:1" s="447" customFormat="1" ht="12" hidden="1" customHeight="1">
      <c r="A821" s="446"/>
    </row>
    <row r="822" spans="1:1" s="447" customFormat="1" ht="12" hidden="1" customHeight="1">
      <c r="A822" s="446"/>
    </row>
    <row r="823" spans="1:1" s="447" customFormat="1" ht="12" hidden="1" customHeight="1">
      <c r="A823" s="446"/>
    </row>
    <row r="824" spans="1:1" s="447" customFormat="1" ht="12" hidden="1" customHeight="1">
      <c r="A824" s="446"/>
    </row>
    <row r="825" spans="1:1" s="447" customFormat="1" ht="12" hidden="1" customHeight="1">
      <c r="A825" s="446"/>
    </row>
    <row r="826" spans="1:1" s="447" customFormat="1" ht="12" hidden="1" customHeight="1">
      <c r="A826" s="446"/>
    </row>
    <row r="827" spans="1:1" s="447" customFormat="1" ht="12" hidden="1" customHeight="1">
      <c r="A827" s="446"/>
    </row>
    <row r="828" spans="1:1" s="447" customFormat="1" ht="12" hidden="1" customHeight="1">
      <c r="A828" s="446"/>
    </row>
    <row r="829" spans="1:1" s="447" customFormat="1" ht="12" hidden="1" customHeight="1">
      <c r="A829" s="446"/>
    </row>
    <row r="830" spans="1:1" s="447" customFormat="1" ht="12" hidden="1" customHeight="1">
      <c r="A830" s="446"/>
    </row>
    <row r="831" spans="1:1" s="447" customFormat="1" ht="12" hidden="1" customHeight="1">
      <c r="A831" s="446"/>
    </row>
    <row r="832" spans="1:1" s="447" customFormat="1" ht="12" hidden="1" customHeight="1">
      <c r="A832" s="446"/>
    </row>
    <row r="833" spans="1:1" s="447" customFormat="1" ht="12" hidden="1" customHeight="1">
      <c r="A833" s="446"/>
    </row>
    <row r="834" spans="1:1" s="447" customFormat="1" ht="12" hidden="1" customHeight="1">
      <c r="A834" s="446"/>
    </row>
    <row r="835" spans="1:1" s="447" customFormat="1" ht="12" hidden="1" customHeight="1">
      <c r="A835" s="446"/>
    </row>
    <row r="836" spans="1:1" s="447" customFormat="1" ht="12" hidden="1" customHeight="1">
      <c r="A836" s="446"/>
    </row>
    <row r="837" spans="1:1" s="447" customFormat="1" ht="12" hidden="1" customHeight="1">
      <c r="A837" s="446"/>
    </row>
    <row r="838" spans="1:1" s="447" customFormat="1" ht="12" hidden="1" customHeight="1">
      <c r="A838" s="446"/>
    </row>
    <row r="839" spans="1:1" s="447" customFormat="1" ht="12" hidden="1" customHeight="1">
      <c r="A839" s="446"/>
    </row>
    <row r="840" spans="1:1" s="447" customFormat="1" ht="12" hidden="1" customHeight="1">
      <c r="A840" s="446"/>
    </row>
    <row r="841" spans="1:1" s="447" customFormat="1" ht="12" hidden="1" customHeight="1">
      <c r="A841" s="446"/>
    </row>
    <row r="842" spans="1:1" s="447" customFormat="1" ht="12" hidden="1" customHeight="1">
      <c r="A842" s="446"/>
    </row>
    <row r="843" spans="1:1" s="447" customFormat="1" ht="12" hidden="1" customHeight="1">
      <c r="A843" s="446"/>
    </row>
    <row r="844" spans="1:1" s="447" customFormat="1" ht="12" hidden="1" customHeight="1">
      <c r="A844" s="446"/>
    </row>
    <row r="845" spans="1:1" s="447" customFormat="1" ht="12" hidden="1" customHeight="1">
      <c r="A845" s="446"/>
    </row>
    <row r="846" spans="1:1" s="447" customFormat="1" ht="12" hidden="1" customHeight="1">
      <c r="A846" s="446"/>
    </row>
    <row r="847" spans="1:1" s="447" customFormat="1" ht="12" hidden="1" customHeight="1">
      <c r="A847" s="446"/>
    </row>
    <row r="848" spans="1:1" s="447" customFormat="1" ht="12" hidden="1" customHeight="1">
      <c r="A848" s="446"/>
    </row>
    <row r="849" spans="1:1" s="447" customFormat="1" ht="12" hidden="1" customHeight="1">
      <c r="A849" s="446"/>
    </row>
    <row r="850" spans="1:1" s="447" customFormat="1" ht="12" hidden="1" customHeight="1">
      <c r="A850" s="446"/>
    </row>
    <row r="851" spans="1:1" s="447" customFormat="1" ht="12" hidden="1" customHeight="1">
      <c r="A851" s="446"/>
    </row>
    <row r="852" spans="1:1" s="447" customFormat="1" ht="12" hidden="1" customHeight="1">
      <c r="A852" s="446"/>
    </row>
    <row r="853" spans="1:1" s="447" customFormat="1" ht="12" hidden="1" customHeight="1">
      <c r="A853" s="446"/>
    </row>
    <row r="854" spans="1:1" s="447" customFormat="1" ht="12" hidden="1" customHeight="1">
      <c r="A854" s="446"/>
    </row>
    <row r="855" spans="1:1" s="447" customFormat="1" ht="12" hidden="1" customHeight="1">
      <c r="A855" s="446"/>
    </row>
    <row r="856" spans="1:1" s="447" customFormat="1" ht="12" hidden="1" customHeight="1">
      <c r="A856" s="446"/>
    </row>
    <row r="857" spans="1:1" s="447" customFormat="1" ht="12" hidden="1" customHeight="1">
      <c r="A857" s="446"/>
    </row>
    <row r="858" spans="1:1" s="447" customFormat="1" ht="12" hidden="1" customHeight="1">
      <c r="A858" s="446"/>
    </row>
    <row r="859" spans="1:1" s="447" customFormat="1" ht="12" hidden="1" customHeight="1">
      <c r="A859" s="446"/>
    </row>
    <row r="860" spans="1:1" s="447" customFormat="1" ht="12" hidden="1" customHeight="1">
      <c r="A860" s="446"/>
    </row>
    <row r="861" spans="1:1" s="447" customFormat="1" ht="12" hidden="1" customHeight="1">
      <c r="A861" s="446"/>
    </row>
    <row r="862" spans="1:1" s="447" customFormat="1" ht="12" hidden="1" customHeight="1">
      <c r="A862" s="446"/>
    </row>
    <row r="863" spans="1:1" s="447" customFormat="1" ht="12" hidden="1" customHeight="1">
      <c r="A863" s="446"/>
    </row>
    <row r="864" spans="1:1" s="447" customFormat="1" ht="12" hidden="1" customHeight="1">
      <c r="A864" s="446"/>
    </row>
    <row r="865" spans="1:1" s="447" customFormat="1" ht="12" hidden="1" customHeight="1">
      <c r="A865" s="446"/>
    </row>
    <row r="866" spans="1:1" s="447" customFormat="1" ht="12" hidden="1" customHeight="1">
      <c r="A866" s="446"/>
    </row>
    <row r="867" spans="1:1" s="447" customFormat="1" ht="12" hidden="1" customHeight="1">
      <c r="A867" s="446"/>
    </row>
    <row r="868" spans="1:1" s="447" customFormat="1" ht="12" hidden="1" customHeight="1">
      <c r="A868" s="446"/>
    </row>
    <row r="869" spans="1:1" s="447" customFormat="1" ht="12" hidden="1" customHeight="1">
      <c r="A869" s="446"/>
    </row>
    <row r="870" spans="1:1" s="447" customFormat="1" ht="12" hidden="1" customHeight="1">
      <c r="A870" s="446"/>
    </row>
    <row r="871" spans="1:1" s="447" customFormat="1" ht="12" hidden="1" customHeight="1">
      <c r="A871" s="446"/>
    </row>
    <row r="872" spans="1:1" s="447" customFormat="1" ht="12" hidden="1" customHeight="1">
      <c r="A872" s="446"/>
    </row>
    <row r="873" spans="1:1" s="447" customFormat="1" ht="12" hidden="1" customHeight="1">
      <c r="A873" s="446"/>
    </row>
    <row r="874" spans="1:1" s="447" customFormat="1" ht="12" hidden="1" customHeight="1">
      <c r="A874" s="446"/>
    </row>
    <row r="875" spans="1:1" s="447" customFormat="1" ht="12" hidden="1" customHeight="1">
      <c r="A875" s="446"/>
    </row>
    <row r="876" spans="1:1" s="447" customFormat="1" ht="12" hidden="1" customHeight="1">
      <c r="A876" s="446"/>
    </row>
    <row r="877" spans="1:1" s="447" customFormat="1" ht="12" hidden="1" customHeight="1">
      <c r="A877" s="446"/>
    </row>
    <row r="878" spans="1:1" s="447" customFormat="1" ht="12" hidden="1" customHeight="1">
      <c r="A878" s="446"/>
    </row>
    <row r="879" spans="1:1" s="447" customFormat="1" ht="12" hidden="1" customHeight="1">
      <c r="A879" s="446"/>
    </row>
    <row r="880" spans="1:1" s="447" customFormat="1" ht="12" hidden="1" customHeight="1">
      <c r="A880" s="446"/>
    </row>
    <row r="881" spans="1:1" s="447" customFormat="1" ht="12" hidden="1" customHeight="1">
      <c r="A881" s="446"/>
    </row>
    <row r="882" spans="1:1" s="447" customFormat="1" ht="12" hidden="1" customHeight="1">
      <c r="A882" s="446"/>
    </row>
    <row r="883" spans="1:1" s="447" customFormat="1" ht="12" hidden="1" customHeight="1">
      <c r="A883" s="446"/>
    </row>
    <row r="884" spans="1:1" s="447" customFormat="1" ht="12" hidden="1" customHeight="1">
      <c r="A884" s="446"/>
    </row>
    <row r="885" spans="1:1" s="447" customFormat="1" ht="12" hidden="1" customHeight="1">
      <c r="A885" s="446"/>
    </row>
    <row r="886" spans="1:1" s="447" customFormat="1" ht="12" hidden="1" customHeight="1">
      <c r="A886" s="446"/>
    </row>
    <row r="887" spans="1:1" s="447" customFormat="1" ht="12" hidden="1" customHeight="1">
      <c r="A887" s="446"/>
    </row>
    <row r="888" spans="1:1" s="447" customFormat="1" ht="12" hidden="1" customHeight="1">
      <c r="A888" s="446"/>
    </row>
    <row r="889" spans="1:1" s="447" customFormat="1" ht="12" hidden="1" customHeight="1">
      <c r="A889" s="446"/>
    </row>
    <row r="890" spans="1:1" s="447" customFormat="1" ht="12" hidden="1" customHeight="1">
      <c r="A890" s="446"/>
    </row>
    <row r="891" spans="1:1" s="447" customFormat="1" ht="12" hidden="1" customHeight="1">
      <c r="A891" s="446"/>
    </row>
    <row r="892" spans="1:1" s="447" customFormat="1" ht="12" hidden="1" customHeight="1">
      <c r="A892" s="446"/>
    </row>
    <row r="893" spans="1:1" s="447" customFormat="1" ht="12" hidden="1" customHeight="1">
      <c r="A893" s="446"/>
    </row>
    <row r="894" spans="1:1" s="447" customFormat="1" ht="12" hidden="1" customHeight="1">
      <c r="A894" s="446"/>
    </row>
    <row r="895" spans="1:1" s="447" customFormat="1" ht="12" hidden="1" customHeight="1">
      <c r="A895" s="446"/>
    </row>
    <row r="896" spans="1:1" s="447" customFormat="1" ht="12" hidden="1" customHeight="1">
      <c r="A896" s="446"/>
    </row>
    <row r="897" spans="1:1" s="447" customFormat="1" ht="12" hidden="1" customHeight="1">
      <c r="A897" s="446"/>
    </row>
    <row r="898" spans="1:1" s="447" customFormat="1" ht="12" hidden="1" customHeight="1">
      <c r="A898" s="446"/>
    </row>
    <row r="899" spans="1:1" s="447" customFormat="1" ht="12" hidden="1" customHeight="1">
      <c r="A899" s="446"/>
    </row>
    <row r="900" spans="1:1" s="447" customFormat="1" ht="12" hidden="1" customHeight="1">
      <c r="A900" s="446"/>
    </row>
    <row r="901" spans="1:1" s="447" customFormat="1" ht="12" hidden="1" customHeight="1">
      <c r="A901" s="446"/>
    </row>
    <row r="902" spans="1:1" s="447" customFormat="1" ht="12" hidden="1" customHeight="1">
      <c r="A902" s="446"/>
    </row>
    <row r="903" spans="1:1" s="447" customFormat="1" ht="12" hidden="1" customHeight="1">
      <c r="A903" s="446"/>
    </row>
    <row r="904" spans="1:1" s="447" customFormat="1" ht="12" hidden="1" customHeight="1">
      <c r="A904" s="446"/>
    </row>
    <row r="905" spans="1:1" s="447" customFormat="1" ht="12" hidden="1" customHeight="1">
      <c r="A905" s="446"/>
    </row>
    <row r="906" spans="1:1" s="447" customFormat="1" ht="12" hidden="1" customHeight="1">
      <c r="A906" s="446"/>
    </row>
    <row r="907" spans="1:1" s="447" customFormat="1" ht="12" hidden="1" customHeight="1">
      <c r="A907" s="446"/>
    </row>
    <row r="908" spans="1:1" s="447" customFormat="1" ht="12" hidden="1" customHeight="1">
      <c r="A908" s="446"/>
    </row>
    <row r="909" spans="1:1" s="447" customFormat="1" ht="12" hidden="1" customHeight="1">
      <c r="A909" s="446"/>
    </row>
    <row r="910" spans="1:1" s="447" customFormat="1" ht="12" hidden="1" customHeight="1">
      <c r="A910" s="446"/>
    </row>
    <row r="911" spans="1:1" s="447" customFormat="1" ht="12" hidden="1" customHeight="1">
      <c r="A911" s="446"/>
    </row>
    <row r="912" spans="1:1" s="447" customFormat="1" ht="12" hidden="1" customHeight="1">
      <c r="A912" s="446"/>
    </row>
    <row r="913" spans="1:1" s="447" customFormat="1" ht="12" hidden="1" customHeight="1">
      <c r="A913" s="446"/>
    </row>
    <row r="914" spans="1:1" s="447" customFormat="1" ht="12" hidden="1" customHeight="1">
      <c r="A914" s="446"/>
    </row>
    <row r="915" spans="1:1" s="447" customFormat="1" ht="12" hidden="1" customHeight="1">
      <c r="A915" s="446"/>
    </row>
    <row r="916" spans="1:1" s="447" customFormat="1" ht="12" hidden="1" customHeight="1">
      <c r="A916" s="446"/>
    </row>
    <row r="917" spans="1:1" s="447" customFormat="1" ht="12" hidden="1" customHeight="1">
      <c r="A917" s="446"/>
    </row>
    <row r="918" spans="1:1" s="447" customFormat="1" ht="12" hidden="1" customHeight="1">
      <c r="A918" s="446"/>
    </row>
    <row r="919" spans="1:1" s="447" customFormat="1" ht="12" hidden="1" customHeight="1">
      <c r="A919" s="446"/>
    </row>
    <row r="920" spans="1:1" s="447" customFormat="1" ht="12" hidden="1" customHeight="1">
      <c r="A920" s="446"/>
    </row>
    <row r="921" spans="1:1" s="447" customFormat="1" ht="12" hidden="1" customHeight="1">
      <c r="A921" s="446"/>
    </row>
    <row r="922" spans="1:1" s="447" customFormat="1" ht="12" hidden="1" customHeight="1">
      <c r="A922" s="446"/>
    </row>
    <row r="923" spans="1:1" s="447" customFormat="1" ht="12" hidden="1" customHeight="1">
      <c r="A923" s="446"/>
    </row>
    <row r="924" spans="1:1" s="447" customFormat="1" ht="12" hidden="1" customHeight="1">
      <c r="A924" s="446"/>
    </row>
    <row r="925" spans="1:1" s="447" customFormat="1" ht="12" hidden="1" customHeight="1">
      <c r="A925" s="446"/>
    </row>
    <row r="926" spans="1:1" s="447" customFormat="1" ht="12" hidden="1" customHeight="1">
      <c r="A926" s="446"/>
    </row>
    <row r="927" spans="1:1" s="447" customFormat="1" ht="12" hidden="1" customHeight="1">
      <c r="A927" s="446"/>
    </row>
    <row r="928" spans="1:1" s="447" customFormat="1" ht="12" hidden="1" customHeight="1">
      <c r="A928" s="446"/>
    </row>
    <row r="929" spans="1:1" s="447" customFormat="1" ht="12" hidden="1" customHeight="1">
      <c r="A929" s="446"/>
    </row>
    <row r="930" spans="1:1" s="447" customFormat="1" ht="12" hidden="1" customHeight="1">
      <c r="A930" s="446"/>
    </row>
    <row r="931" spans="1:1" s="447" customFormat="1" ht="12" hidden="1" customHeight="1">
      <c r="A931" s="446"/>
    </row>
    <row r="932" spans="1:1" s="447" customFormat="1" ht="12" hidden="1" customHeight="1">
      <c r="A932" s="446"/>
    </row>
    <row r="933" spans="1:1" s="447" customFormat="1" ht="12" hidden="1" customHeight="1">
      <c r="A933" s="446"/>
    </row>
    <row r="934" spans="1:1" s="447" customFormat="1" ht="12" hidden="1" customHeight="1">
      <c r="A934" s="446"/>
    </row>
    <row r="935" spans="1:1" s="447" customFormat="1" ht="12" hidden="1" customHeight="1">
      <c r="A935" s="446"/>
    </row>
    <row r="936" spans="1:1" s="447" customFormat="1" ht="12" hidden="1" customHeight="1">
      <c r="A936" s="446"/>
    </row>
    <row r="937" spans="1:1" s="447" customFormat="1" ht="12" hidden="1" customHeight="1">
      <c r="A937" s="446"/>
    </row>
    <row r="938" spans="1:1" s="447" customFormat="1" ht="12" hidden="1" customHeight="1">
      <c r="A938" s="446"/>
    </row>
    <row r="939" spans="1:1" s="447" customFormat="1" ht="12" hidden="1" customHeight="1">
      <c r="A939" s="446"/>
    </row>
    <row r="940" spans="1:1" s="447" customFormat="1" ht="12" hidden="1" customHeight="1">
      <c r="A940" s="446"/>
    </row>
    <row r="941" spans="1:1" s="447" customFormat="1" ht="12" hidden="1" customHeight="1">
      <c r="A941" s="446"/>
    </row>
    <row r="942" spans="1:1" s="447" customFormat="1" ht="12" hidden="1" customHeight="1">
      <c r="A942" s="446"/>
    </row>
    <row r="943" spans="1:1" s="447" customFormat="1" ht="12" hidden="1" customHeight="1">
      <c r="A943" s="446"/>
    </row>
    <row r="944" spans="1:1" s="447" customFormat="1" ht="12" hidden="1" customHeight="1">
      <c r="A944" s="446"/>
    </row>
    <row r="945" spans="1:1" s="447" customFormat="1" ht="12" hidden="1" customHeight="1">
      <c r="A945" s="446"/>
    </row>
    <row r="946" spans="1:1" s="447" customFormat="1" ht="12" hidden="1" customHeight="1">
      <c r="A946" s="446"/>
    </row>
    <row r="947" spans="1:1" s="447" customFormat="1" ht="12" hidden="1" customHeight="1">
      <c r="A947" s="446"/>
    </row>
    <row r="948" spans="1:1" s="447" customFormat="1" ht="12" hidden="1" customHeight="1">
      <c r="A948" s="446"/>
    </row>
    <row r="949" spans="1:1" s="447" customFormat="1" ht="12" hidden="1" customHeight="1">
      <c r="A949" s="446"/>
    </row>
    <row r="950" spans="1:1" s="447" customFormat="1" ht="12" hidden="1" customHeight="1">
      <c r="A950" s="446"/>
    </row>
    <row r="951" spans="1:1" s="447" customFormat="1" ht="12" hidden="1" customHeight="1">
      <c r="A951" s="446"/>
    </row>
    <row r="952" spans="1:1" s="447" customFormat="1" ht="12" hidden="1" customHeight="1">
      <c r="A952" s="446"/>
    </row>
    <row r="953" spans="1:1" s="447" customFormat="1" ht="12" hidden="1" customHeight="1">
      <c r="A953" s="446"/>
    </row>
    <row r="954" spans="1:1" s="447" customFormat="1" ht="12" hidden="1" customHeight="1">
      <c r="A954" s="446"/>
    </row>
    <row r="955" spans="1:1" s="447" customFormat="1" ht="12" hidden="1" customHeight="1">
      <c r="A955" s="446"/>
    </row>
    <row r="956" spans="1:1" s="447" customFormat="1" ht="12" hidden="1" customHeight="1">
      <c r="A956" s="446"/>
    </row>
    <row r="957" spans="1:1" s="447" customFormat="1" ht="12" hidden="1" customHeight="1">
      <c r="A957" s="446"/>
    </row>
    <row r="958" spans="1:1" s="447" customFormat="1" ht="12" hidden="1" customHeight="1">
      <c r="A958" s="446"/>
    </row>
    <row r="959" spans="1:1" s="447" customFormat="1" ht="12" hidden="1" customHeight="1">
      <c r="A959" s="446"/>
    </row>
    <row r="960" spans="1:1" s="447" customFormat="1" ht="12" hidden="1" customHeight="1">
      <c r="A960" s="446"/>
    </row>
    <row r="961" spans="1:1" s="447" customFormat="1" ht="12" hidden="1" customHeight="1">
      <c r="A961" s="446"/>
    </row>
    <row r="962" spans="1:1" s="447" customFormat="1" ht="12" hidden="1" customHeight="1">
      <c r="A962" s="446"/>
    </row>
    <row r="963" spans="1:1" s="447" customFormat="1" ht="12" hidden="1" customHeight="1">
      <c r="A963" s="446"/>
    </row>
    <row r="964" spans="1:1" s="447" customFormat="1" ht="12" hidden="1" customHeight="1">
      <c r="A964" s="446"/>
    </row>
    <row r="965" spans="1:1" s="447" customFormat="1" ht="12" hidden="1" customHeight="1">
      <c r="A965" s="446"/>
    </row>
    <row r="966" spans="1:1" s="447" customFormat="1" ht="12" hidden="1" customHeight="1">
      <c r="A966" s="446"/>
    </row>
    <row r="967" spans="1:1" s="447" customFormat="1" ht="12" hidden="1" customHeight="1">
      <c r="A967" s="446"/>
    </row>
    <row r="968" spans="1:1" s="447" customFormat="1" ht="12" hidden="1" customHeight="1">
      <c r="A968" s="446"/>
    </row>
    <row r="969" spans="1:1" s="447" customFormat="1" ht="12" hidden="1" customHeight="1">
      <c r="A969" s="446"/>
    </row>
    <row r="970" spans="1:1" s="447" customFormat="1" ht="12" hidden="1" customHeight="1">
      <c r="A970" s="446"/>
    </row>
    <row r="971" spans="1:1" s="447" customFormat="1" ht="12" hidden="1" customHeight="1">
      <c r="A971" s="446"/>
    </row>
    <row r="972" spans="1:1" s="447" customFormat="1" ht="12" hidden="1" customHeight="1">
      <c r="A972" s="446"/>
    </row>
    <row r="973" spans="1:1" s="447" customFormat="1" ht="12" hidden="1" customHeight="1">
      <c r="A973" s="446"/>
    </row>
    <row r="974" spans="1:1" s="447" customFormat="1" ht="12" hidden="1" customHeight="1">
      <c r="A974" s="446"/>
    </row>
    <row r="975" spans="1:1" s="447" customFormat="1" ht="12" hidden="1" customHeight="1">
      <c r="A975" s="446"/>
    </row>
    <row r="976" spans="1:1" s="447" customFormat="1" ht="12" hidden="1" customHeight="1">
      <c r="A976" s="446"/>
    </row>
    <row r="977" spans="1:1" s="447" customFormat="1" ht="12" hidden="1" customHeight="1">
      <c r="A977" s="446"/>
    </row>
    <row r="978" spans="1:1" s="447" customFormat="1" ht="12" hidden="1" customHeight="1">
      <c r="A978" s="446"/>
    </row>
    <row r="979" spans="1:1" s="447" customFormat="1" ht="12" hidden="1" customHeight="1">
      <c r="A979" s="446"/>
    </row>
    <row r="980" spans="1:1" s="447" customFormat="1" ht="12" hidden="1" customHeight="1">
      <c r="A980" s="446"/>
    </row>
    <row r="981" spans="1:1" s="447" customFormat="1" ht="12" hidden="1" customHeight="1">
      <c r="A981" s="446"/>
    </row>
    <row r="982" spans="1:1" s="447" customFormat="1" ht="12" hidden="1" customHeight="1">
      <c r="A982" s="446"/>
    </row>
    <row r="983" spans="1:1" s="447" customFormat="1" ht="12" hidden="1" customHeight="1">
      <c r="A983" s="446"/>
    </row>
    <row r="984" spans="1:1" s="447" customFormat="1" ht="12" hidden="1" customHeight="1">
      <c r="A984" s="446"/>
    </row>
    <row r="985" spans="1:1" s="447" customFormat="1" ht="12" hidden="1" customHeight="1">
      <c r="A985" s="446"/>
    </row>
    <row r="986" spans="1:1" s="447" customFormat="1" ht="12" hidden="1" customHeight="1">
      <c r="A986" s="446"/>
    </row>
    <row r="987" spans="1:1" s="447" customFormat="1" ht="12" hidden="1" customHeight="1">
      <c r="A987" s="446"/>
    </row>
    <row r="988" spans="1:1" s="447" customFormat="1" ht="12" hidden="1" customHeight="1">
      <c r="A988" s="446"/>
    </row>
    <row r="989" spans="1:1" s="447" customFormat="1" ht="12" hidden="1" customHeight="1">
      <c r="A989" s="446"/>
    </row>
    <row r="990" spans="1:1" s="447" customFormat="1" ht="12" hidden="1" customHeight="1">
      <c r="A990" s="446"/>
    </row>
    <row r="991" spans="1:1" s="447" customFormat="1" ht="12" hidden="1" customHeight="1">
      <c r="A991" s="446"/>
    </row>
    <row r="992" spans="1:1" s="447" customFormat="1" ht="12" hidden="1" customHeight="1">
      <c r="A992" s="446"/>
    </row>
    <row r="993" spans="1:1" s="447" customFormat="1" ht="12" hidden="1" customHeight="1">
      <c r="A993" s="446"/>
    </row>
    <row r="994" spans="1:1" s="447" customFormat="1" ht="12" hidden="1" customHeight="1">
      <c r="A994" s="446"/>
    </row>
    <row r="995" spans="1:1" s="447" customFormat="1" ht="12" hidden="1" customHeight="1">
      <c r="A995" s="446"/>
    </row>
    <row r="996" spans="1:1" s="447" customFormat="1" ht="12" hidden="1" customHeight="1">
      <c r="A996" s="446"/>
    </row>
    <row r="997" spans="1:1" s="447" customFormat="1" ht="12" hidden="1" customHeight="1">
      <c r="A997" s="446"/>
    </row>
    <row r="998" spans="1:1" s="447" customFormat="1" ht="12" hidden="1" customHeight="1">
      <c r="A998" s="446"/>
    </row>
    <row r="999" spans="1:1" s="447" customFormat="1" ht="12" hidden="1" customHeight="1">
      <c r="A999" s="446"/>
    </row>
    <row r="1000" spans="1:1" s="447" customFormat="1" ht="12" hidden="1" customHeight="1">
      <c r="A1000" s="446"/>
    </row>
    <row r="1001" spans="1:1" s="447" customFormat="1" ht="12" hidden="1" customHeight="1">
      <c r="A1001" s="446"/>
    </row>
    <row r="1002" spans="1:1" s="447" customFormat="1" ht="12" hidden="1" customHeight="1">
      <c r="A1002" s="446"/>
    </row>
    <row r="1003" spans="1:1" s="447" customFormat="1" ht="12" hidden="1" customHeight="1">
      <c r="A1003" s="446"/>
    </row>
    <row r="1004" spans="1:1" s="447" customFormat="1" ht="12" hidden="1" customHeight="1">
      <c r="A1004" s="446"/>
    </row>
    <row r="1005" spans="1:1" s="447" customFormat="1" ht="12" hidden="1" customHeight="1">
      <c r="A1005" s="446"/>
    </row>
    <row r="1006" spans="1:1" s="447" customFormat="1" ht="12" hidden="1" customHeight="1">
      <c r="A1006" s="446"/>
    </row>
    <row r="1007" spans="1:1" s="447" customFormat="1" ht="12" hidden="1" customHeight="1">
      <c r="A1007" s="446"/>
    </row>
    <row r="1008" spans="1:1" s="447" customFormat="1" ht="12" hidden="1" customHeight="1">
      <c r="A1008" s="446"/>
    </row>
    <row r="1009" spans="1:1" s="447" customFormat="1" ht="12" hidden="1" customHeight="1">
      <c r="A1009" s="446"/>
    </row>
    <row r="1010" spans="1:1" s="447" customFormat="1" ht="12" hidden="1" customHeight="1">
      <c r="A1010" s="446"/>
    </row>
    <row r="1011" spans="1:1" s="447" customFormat="1" ht="12" hidden="1" customHeight="1">
      <c r="A1011" s="446"/>
    </row>
    <row r="1012" spans="1:1" s="447" customFormat="1" ht="12" hidden="1" customHeight="1">
      <c r="A1012" s="446"/>
    </row>
    <row r="1013" spans="1:1" s="447" customFormat="1" ht="12" hidden="1" customHeight="1">
      <c r="A1013" s="446"/>
    </row>
    <row r="1014" spans="1:1" s="447" customFormat="1" ht="12" hidden="1" customHeight="1">
      <c r="A1014" s="446"/>
    </row>
    <row r="1015" spans="1:1" s="447" customFormat="1" ht="12" hidden="1" customHeight="1">
      <c r="A1015" s="446"/>
    </row>
    <row r="1016" spans="1:1" s="447" customFormat="1" ht="12" hidden="1" customHeight="1">
      <c r="A1016" s="446"/>
    </row>
    <row r="1017" spans="1:1" s="447" customFormat="1" ht="12" hidden="1" customHeight="1">
      <c r="A1017" s="446"/>
    </row>
    <row r="1018" spans="1:1" s="447" customFormat="1" ht="12" hidden="1" customHeight="1">
      <c r="A1018" s="446"/>
    </row>
    <row r="1019" spans="1:1" s="447" customFormat="1" ht="12" hidden="1" customHeight="1">
      <c r="A1019" s="446"/>
    </row>
    <row r="1020" spans="1:1" s="447" customFormat="1" ht="12" hidden="1" customHeight="1">
      <c r="A1020" s="446"/>
    </row>
    <row r="1021" spans="1:1" s="447" customFormat="1" ht="12" hidden="1" customHeight="1">
      <c r="A1021" s="446"/>
    </row>
    <row r="1022" spans="1:1" s="447" customFormat="1" ht="12" hidden="1" customHeight="1">
      <c r="A1022" s="446"/>
    </row>
    <row r="1023" spans="1:1" s="447" customFormat="1" ht="12" hidden="1" customHeight="1">
      <c r="A1023" s="446"/>
    </row>
    <row r="1024" spans="1:1" s="447" customFormat="1" ht="12" hidden="1" customHeight="1">
      <c r="A1024" s="446"/>
    </row>
    <row r="1025" spans="1:1" s="447" customFormat="1" ht="12" hidden="1" customHeight="1">
      <c r="A1025" s="446"/>
    </row>
    <row r="1026" spans="1:1" s="447" customFormat="1" ht="12" hidden="1" customHeight="1">
      <c r="A1026" s="446"/>
    </row>
    <row r="1027" spans="1:1" s="447" customFormat="1" ht="12" hidden="1" customHeight="1">
      <c r="A1027" s="446"/>
    </row>
    <row r="1028" spans="1:1" s="447" customFormat="1" ht="12" hidden="1" customHeight="1">
      <c r="A1028" s="446"/>
    </row>
    <row r="1029" spans="1:1" s="447" customFormat="1" ht="12" hidden="1" customHeight="1">
      <c r="A1029" s="446"/>
    </row>
    <row r="1030" spans="1:1" s="447" customFormat="1" ht="12" hidden="1" customHeight="1">
      <c r="A1030" s="446"/>
    </row>
    <row r="1031" spans="1:1" s="447" customFormat="1" ht="12" hidden="1" customHeight="1">
      <c r="A1031" s="446"/>
    </row>
    <row r="1032" spans="1:1" s="447" customFormat="1" ht="12" hidden="1" customHeight="1">
      <c r="A1032" s="446"/>
    </row>
    <row r="1033" spans="1:1" s="447" customFormat="1" ht="12" hidden="1" customHeight="1">
      <c r="A1033" s="446"/>
    </row>
    <row r="1034" spans="1:1" s="447" customFormat="1" ht="12" hidden="1" customHeight="1">
      <c r="A1034" s="446"/>
    </row>
    <row r="1035" spans="1:1" s="447" customFormat="1" ht="12" hidden="1" customHeight="1">
      <c r="A1035" s="446"/>
    </row>
    <row r="1036" spans="1:1" s="447" customFormat="1" ht="12" hidden="1" customHeight="1">
      <c r="A1036" s="446"/>
    </row>
    <row r="1037" spans="1:1" s="447" customFormat="1" ht="12" hidden="1" customHeight="1">
      <c r="A1037" s="446"/>
    </row>
    <row r="1038" spans="1:1" s="447" customFormat="1" ht="12" hidden="1" customHeight="1">
      <c r="A1038" s="446"/>
    </row>
    <row r="1039" spans="1:1" s="447" customFormat="1" ht="12" hidden="1" customHeight="1">
      <c r="A1039" s="446"/>
    </row>
    <row r="1040" spans="1:1" s="447" customFormat="1" ht="12" hidden="1" customHeight="1">
      <c r="A1040" s="446"/>
    </row>
    <row r="1041" spans="1:1" s="447" customFormat="1" ht="12" hidden="1" customHeight="1">
      <c r="A1041" s="446"/>
    </row>
    <row r="1042" spans="1:1" s="447" customFormat="1" ht="12" hidden="1" customHeight="1">
      <c r="A1042" s="446"/>
    </row>
    <row r="1043" spans="1:1" s="447" customFormat="1" ht="12" hidden="1" customHeight="1">
      <c r="A1043" s="446"/>
    </row>
    <row r="1044" spans="1:1" s="447" customFormat="1" ht="12" hidden="1" customHeight="1">
      <c r="A1044" s="446"/>
    </row>
    <row r="1045" spans="1:1" s="447" customFormat="1" ht="12" hidden="1" customHeight="1">
      <c r="A1045" s="446"/>
    </row>
    <row r="1046" spans="1:1" s="447" customFormat="1" ht="12" hidden="1" customHeight="1">
      <c r="A1046" s="446"/>
    </row>
    <row r="1047" spans="1:1" s="447" customFormat="1" ht="12" hidden="1" customHeight="1">
      <c r="A1047" s="446"/>
    </row>
    <row r="1048" spans="1:1" s="447" customFormat="1" ht="12" hidden="1" customHeight="1">
      <c r="A1048" s="446"/>
    </row>
    <row r="1049" spans="1:1" s="447" customFormat="1" ht="12" hidden="1" customHeight="1">
      <c r="A1049" s="446"/>
    </row>
    <row r="1050" spans="1:1" s="447" customFormat="1" ht="12" hidden="1" customHeight="1">
      <c r="A1050" s="446"/>
    </row>
    <row r="1051" spans="1:1" s="447" customFormat="1" ht="12" hidden="1" customHeight="1">
      <c r="A1051" s="446"/>
    </row>
    <row r="1052" spans="1:1" s="447" customFormat="1" ht="12" hidden="1" customHeight="1">
      <c r="A1052" s="446"/>
    </row>
    <row r="1053" spans="1:1" s="447" customFormat="1" ht="12" hidden="1" customHeight="1">
      <c r="A1053" s="446"/>
    </row>
    <row r="1054" spans="1:1" s="447" customFormat="1" ht="12" hidden="1" customHeight="1">
      <c r="A1054" s="446"/>
    </row>
    <row r="1055" spans="1:1" s="447" customFormat="1" ht="12" hidden="1" customHeight="1">
      <c r="A1055" s="446"/>
    </row>
    <row r="1056" spans="1:1" s="447" customFormat="1" ht="12" hidden="1" customHeight="1">
      <c r="A1056" s="446"/>
    </row>
    <row r="1057" spans="1:1" s="447" customFormat="1" ht="12" hidden="1" customHeight="1">
      <c r="A1057" s="446"/>
    </row>
    <row r="1058" spans="1:1" s="447" customFormat="1" ht="12" hidden="1" customHeight="1">
      <c r="A1058" s="446"/>
    </row>
    <row r="1059" spans="1:1" s="447" customFormat="1" ht="12" hidden="1" customHeight="1">
      <c r="A1059" s="446"/>
    </row>
    <row r="1060" spans="1:1" s="447" customFormat="1" ht="12" hidden="1" customHeight="1">
      <c r="A1060" s="446"/>
    </row>
    <row r="1061" spans="1:1" s="447" customFormat="1" ht="12" hidden="1" customHeight="1">
      <c r="A1061" s="446"/>
    </row>
    <row r="1062" spans="1:1" s="447" customFormat="1" ht="12" hidden="1" customHeight="1">
      <c r="A1062" s="446"/>
    </row>
    <row r="1063" spans="1:1" s="447" customFormat="1" ht="12" hidden="1" customHeight="1">
      <c r="A1063" s="446"/>
    </row>
    <row r="1064" spans="1:1" s="447" customFormat="1" ht="12" hidden="1" customHeight="1">
      <c r="A1064" s="446"/>
    </row>
    <row r="1065" spans="1:1" s="447" customFormat="1" ht="12" hidden="1" customHeight="1">
      <c r="A1065" s="446"/>
    </row>
    <row r="1066" spans="1:1" s="447" customFormat="1" ht="12" hidden="1" customHeight="1">
      <c r="A1066" s="446"/>
    </row>
    <row r="1067" spans="1:1" s="447" customFormat="1" ht="12" hidden="1" customHeight="1">
      <c r="A1067" s="446"/>
    </row>
    <row r="1068" spans="1:1" s="447" customFormat="1" ht="12" hidden="1" customHeight="1">
      <c r="A1068" s="446"/>
    </row>
    <row r="1069" spans="1:1" s="447" customFormat="1" ht="12" hidden="1" customHeight="1">
      <c r="A1069" s="446"/>
    </row>
    <row r="1070" spans="1:1" s="447" customFormat="1" ht="12" hidden="1" customHeight="1">
      <c r="A1070" s="446"/>
    </row>
    <row r="1071" spans="1:1" s="447" customFormat="1" ht="12" hidden="1" customHeight="1">
      <c r="A1071" s="446"/>
    </row>
    <row r="1072" spans="1:1" s="447" customFormat="1" ht="12" hidden="1" customHeight="1">
      <c r="A1072" s="446"/>
    </row>
    <row r="1073" spans="1:1" s="447" customFormat="1" ht="12" hidden="1" customHeight="1">
      <c r="A1073" s="446"/>
    </row>
    <row r="1074" spans="1:1" s="447" customFormat="1" ht="12" hidden="1" customHeight="1">
      <c r="A1074" s="446"/>
    </row>
    <row r="1075" spans="1:1" s="447" customFormat="1" ht="12" hidden="1" customHeight="1">
      <c r="A1075" s="446"/>
    </row>
    <row r="1076" spans="1:1" s="447" customFormat="1" ht="12" hidden="1" customHeight="1">
      <c r="A1076" s="446"/>
    </row>
    <row r="1077" spans="1:1" s="447" customFormat="1" ht="12" hidden="1" customHeight="1">
      <c r="A1077" s="446"/>
    </row>
    <row r="1078" spans="1:1" s="447" customFormat="1" ht="12" hidden="1" customHeight="1">
      <c r="A1078" s="446"/>
    </row>
    <row r="1079" spans="1:1" s="447" customFormat="1" ht="12" hidden="1" customHeight="1">
      <c r="A1079" s="446"/>
    </row>
    <row r="1080" spans="1:1" s="447" customFormat="1" ht="12" hidden="1" customHeight="1">
      <c r="A1080" s="446"/>
    </row>
    <row r="1081" spans="1:1" s="447" customFormat="1" ht="12" hidden="1" customHeight="1">
      <c r="A1081" s="446"/>
    </row>
    <row r="1082" spans="1:1" s="447" customFormat="1" ht="12" hidden="1" customHeight="1">
      <c r="A1082" s="446"/>
    </row>
    <row r="1083" spans="1:1" s="447" customFormat="1" ht="12" hidden="1" customHeight="1">
      <c r="A1083" s="446"/>
    </row>
    <row r="1084" spans="1:1" s="447" customFormat="1" ht="12" hidden="1" customHeight="1">
      <c r="A1084" s="446"/>
    </row>
    <row r="1085" spans="1:1" s="447" customFormat="1" ht="12" hidden="1" customHeight="1">
      <c r="A1085" s="446"/>
    </row>
    <row r="1086" spans="1:1" s="447" customFormat="1" ht="12" hidden="1" customHeight="1">
      <c r="A1086" s="446"/>
    </row>
    <row r="1087" spans="1:1" s="447" customFormat="1" ht="12" hidden="1" customHeight="1">
      <c r="A1087" s="446"/>
    </row>
    <row r="1088" spans="1:1" s="447" customFormat="1" ht="12" hidden="1" customHeight="1">
      <c r="A1088" s="446"/>
    </row>
    <row r="1089" spans="1:1" s="447" customFormat="1" ht="12" hidden="1" customHeight="1">
      <c r="A1089" s="446"/>
    </row>
    <row r="1090" spans="1:1" s="447" customFormat="1" ht="12" hidden="1" customHeight="1">
      <c r="A1090" s="446"/>
    </row>
    <row r="1091" spans="1:1" s="447" customFormat="1" ht="12" hidden="1" customHeight="1">
      <c r="A1091" s="446"/>
    </row>
    <row r="1092" spans="1:1" s="447" customFormat="1" ht="12" hidden="1" customHeight="1">
      <c r="A1092" s="446"/>
    </row>
    <row r="1093" spans="1:1" s="447" customFormat="1" ht="12" hidden="1" customHeight="1">
      <c r="A1093" s="446"/>
    </row>
    <row r="1094" spans="1:1" s="447" customFormat="1" ht="12" hidden="1" customHeight="1">
      <c r="A1094" s="446"/>
    </row>
    <row r="1095" spans="1:1" s="447" customFormat="1" ht="12" hidden="1" customHeight="1">
      <c r="A1095" s="446"/>
    </row>
    <row r="1096" spans="1:1" s="447" customFormat="1" ht="12" hidden="1" customHeight="1">
      <c r="A1096" s="446"/>
    </row>
    <row r="1097" spans="1:1" s="447" customFormat="1" ht="12" hidden="1" customHeight="1">
      <c r="A1097" s="446"/>
    </row>
    <row r="1098" spans="1:1" s="447" customFormat="1" ht="12" hidden="1" customHeight="1">
      <c r="A1098" s="446"/>
    </row>
    <row r="1099" spans="1:1" s="447" customFormat="1" ht="12" hidden="1" customHeight="1">
      <c r="A1099" s="446"/>
    </row>
    <row r="1100" spans="1:1" s="447" customFormat="1" ht="12" hidden="1" customHeight="1">
      <c r="A1100" s="446"/>
    </row>
    <row r="1101" spans="1:1" s="447" customFormat="1" ht="12" hidden="1" customHeight="1">
      <c r="A1101" s="446"/>
    </row>
    <row r="1102" spans="1:1" s="447" customFormat="1" ht="12" hidden="1" customHeight="1">
      <c r="A1102" s="446"/>
    </row>
    <row r="1103" spans="1:1" s="447" customFormat="1" ht="12" hidden="1" customHeight="1">
      <c r="A1103" s="446"/>
    </row>
    <row r="1104" spans="1:1" s="447" customFormat="1" ht="12" hidden="1" customHeight="1">
      <c r="A1104" s="446"/>
    </row>
    <row r="1105" spans="1:1" s="447" customFormat="1" ht="12" hidden="1" customHeight="1">
      <c r="A1105" s="446"/>
    </row>
    <row r="1106" spans="1:1" s="447" customFormat="1" ht="12" hidden="1" customHeight="1">
      <c r="A1106" s="446"/>
    </row>
    <row r="1107" spans="1:1" s="447" customFormat="1" ht="12" hidden="1" customHeight="1">
      <c r="A1107" s="446"/>
    </row>
    <row r="1108" spans="1:1" s="447" customFormat="1" ht="12" hidden="1" customHeight="1">
      <c r="A1108" s="446"/>
    </row>
    <row r="1109" spans="1:1" s="447" customFormat="1" ht="12" hidden="1" customHeight="1">
      <c r="A1109" s="446"/>
    </row>
    <row r="1110" spans="1:1" s="447" customFormat="1" ht="12" hidden="1" customHeight="1">
      <c r="A1110" s="446"/>
    </row>
    <row r="1111" spans="1:1" s="447" customFormat="1" ht="12" hidden="1" customHeight="1">
      <c r="A1111" s="446"/>
    </row>
    <row r="1112" spans="1:1" s="447" customFormat="1" ht="12" hidden="1" customHeight="1">
      <c r="A1112" s="446"/>
    </row>
    <row r="1113" spans="1:1" s="447" customFormat="1" ht="12" hidden="1" customHeight="1">
      <c r="A1113" s="446"/>
    </row>
    <row r="1114" spans="1:1" s="447" customFormat="1" ht="12" hidden="1" customHeight="1">
      <c r="A1114" s="446"/>
    </row>
    <row r="1115" spans="1:1" s="447" customFormat="1" ht="12" hidden="1" customHeight="1">
      <c r="A1115" s="446"/>
    </row>
    <row r="1116" spans="1:1" s="447" customFormat="1" ht="12" hidden="1" customHeight="1">
      <c r="A1116" s="446"/>
    </row>
    <row r="1117" spans="1:1" s="447" customFormat="1" ht="12" hidden="1" customHeight="1">
      <c r="A1117" s="446"/>
    </row>
    <row r="1118" spans="1:1" s="447" customFormat="1" ht="12" hidden="1" customHeight="1">
      <c r="A1118" s="446"/>
    </row>
    <row r="1119" spans="1:1" s="447" customFormat="1" ht="12" hidden="1" customHeight="1">
      <c r="A1119" s="446"/>
    </row>
    <row r="1120" spans="1:1" s="447" customFormat="1" ht="12" hidden="1" customHeight="1">
      <c r="A1120" s="446"/>
    </row>
    <row r="1121" spans="1:1" s="447" customFormat="1" ht="12" hidden="1" customHeight="1">
      <c r="A1121" s="446"/>
    </row>
    <row r="1122" spans="1:1" s="447" customFormat="1" ht="12" hidden="1" customHeight="1">
      <c r="A1122" s="446"/>
    </row>
    <row r="1123" spans="1:1" s="447" customFormat="1" ht="12" hidden="1" customHeight="1">
      <c r="A1123" s="446"/>
    </row>
    <row r="1124" spans="1:1" s="447" customFormat="1" ht="12" hidden="1" customHeight="1">
      <c r="A1124" s="446"/>
    </row>
    <row r="1125" spans="1:1" s="447" customFormat="1" ht="12" hidden="1" customHeight="1">
      <c r="A1125" s="446"/>
    </row>
    <row r="1126" spans="1:1" s="447" customFormat="1" ht="12" hidden="1" customHeight="1">
      <c r="A1126" s="446"/>
    </row>
    <row r="1127" spans="1:1" s="447" customFormat="1" ht="12" hidden="1" customHeight="1">
      <c r="A1127" s="446"/>
    </row>
    <row r="1128" spans="1:1" s="447" customFormat="1" ht="12" hidden="1" customHeight="1">
      <c r="A1128" s="446"/>
    </row>
    <row r="1129" spans="1:1" s="447" customFormat="1" ht="12" hidden="1" customHeight="1">
      <c r="A1129" s="446"/>
    </row>
    <row r="1130" spans="1:1" s="447" customFormat="1" ht="12" hidden="1" customHeight="1">
      <c r="A1130" s="446"/>
    </row>
    <row r="1131" spans="1:1" s="447" customFormat="1" ht="12" hidden="1" customHeight="1">
      <c r="A1131" s="446"/>
    </row>
    <row r="1132" spans="1:1" s="447" customFormat="1" ht="12" hidden="1" customHeight="1">
      <c r="A1132" s="446"/>
    </row>
    <row r="1133" spans="1:1" s="447" customFormat="1" ht="12" hidden="1" customHeight="1">
      <c r="A1133" s="446"/>
    </row>
    <row r="1134" spans="1:1" s="447" customFormat="1" ht="12" hidden="1" customHeight="1">
      <c r="A1134" s="446"/>
    </row>
    <row r="1135" spans="1:1" s="447" customFormat="1" ht="12" hidden="1" customHeight="1">
      <c r="A1135" s="446"/>
    </row>
    <row r="1136" spans="1:1" s="447" customFormat="1" ht="12" hidden="1" customHeight="1">
      <c r="A1136" s="446"/>
    </row>
    <row r="1137" spans="1:1" s="447" customFormat="1" ht="12" hidden="1" customHeight="1">
      <c r="A1137" s="446"/>
    </row>
    <row r="1138" spans="1:1" s="447" customFormat="1" ht="12" hidden="1" customHeight="1">
      <c r="A1138" s="446"/>
    </row>
    <row r="1139" spans="1:1" s="447" customFormat="1" ht="12" hidden="1" customHeight="1">
      <c r="A1139" s="446"/>
    </row>
    <row r="1140" spans="1:1" s="447" customFormat="1" ht="12" hidden="1" customHeight="1">
      <c r="A1140" s="446"/>
    </row>
    <row r="1141" spans="1:1" s="447" customFormat="1" ht="12" hidden="1" customHeight="1">
      <c r="A1141" s="446"/>
    </row>
    <row r="1142" spans="1:1" s="447" customFormat="1" ht="12" hidden="1" customHeight="1">
      <c r="A1142" s="446"/>
    </row>
    <row r="1143" spans="1:1" s="447" customFormat="1" ht="12" hidden="1" customHeight="1">
      <c r="A1143" s="446"/>
    </row>
    <row r="1144" spans="1:1" s="447" customFormat="1" ht="12" hidden="1" customHeight="1">
      <c r="A1144" s="446"/>
    </row>
    <row r="1145" spans="1:1" s="447" customFormat="1" ht="12" hidden="1" customHeight="1">
      <c r="A1145" s="446"/>
    </row>
    <row r="1146" spans="1:1" s="447" customFormat="1" ht="12" hidden="1" customHeight="1">
      <c r="A1146" s="446"/>
    </row>
    <row r="1147" spans="1:1" s="447" customFormat="1" ht="12" hidden="1" customHeight="1">
      <c r="A1147" s="446"/>
    </row>
    <row r="1148" spans="1:1" s="447" customFormat="1" ht="12" hidden="1" customHeight="1">
      <c r="A1148" s="446"/>
    </row>
    <row r="1149" spans="1:1" s="447" customFormat="1" ht="12" hidden="1" customHeight="1">
      <c r="A1149" s="446"/>
    </row>
    <row r="1150" spans="1:1" s="447" customFormat="1" ht="12" hidden="1" customHeight="1">
      <c r="A1150" s="446"/>
    </row>
    <row r="1151" spans="1:1" s="447" customFormat="1" ht="12" hidden="1" customHeight="1">
      <c r="A1151" s="446"/>
    </row>
    <row r="1152" spans="1:1" s="447" customFormat="1" ht="12" hidden="1" customHeight="1">
      <c r="A1152" s="446"/>
    </row>
    <row r="1153" spans="1:1" s="447" customFormat="1" ht="12" hidden="1" customHeight="1">
      <c r="A1153" s="446"/>
    </row>
    <row r="1154" spans="1:1" s="447" customFormat="1" ht="12" hidden="1" customHeight="1">
      <c r="A1154" s="446"/>
    </row>
    <row r="1155" spans="1:1" s="447" customFormat="1" ht="12" hidden="1" customHeight="1">
      <c r="A1155" s="446"/>
    </row>
    <row r="1156" spans="1:1" s="447" customFormat="1" ht="12" hidden="1" customHeight="1">
      <c r="A1156" s="446"/>
    </row>
    <row r="1157" spans="1:1" s="447" customFormat="1" ht="12" hidden="1" customHeight="1">
      <c r="A1157" s="446"/>
    </row>
    <row r="1158" spans="1:1" s="447" customFormat="1" ht="12" hidden="1" customHeight="1">
      <c r="A1158" s="446"/>
    </row>
    <row r="1159" spans="1:1" s="447" customFormat="1" ht="12" hidden="1" customHeight="1">
      <c r="A1159" s="446"/>
    </row>
    <row r="1160" spans="1:1" s="447" customFormat="1" ht="12" hidden="1" customHeight="1">
      <c r="A1160" s="446"/>
    </row>
    <row r="1161" spans="1:1" s="447" customFormat="1" ht="12" hidden="1" customHeight="1">
      <c r="A1161" s="446"/>
    </row>
    <row r="1162" spans="1:1" s="447" customFormat="1" ht="12" hidden="1" customHeight="1">
      <c r="A1162" s="446"/>
    </row>
    <row r="1163" spans="1:1" s="447" customFormat="1" ht="12" hidden="1" customHeight="1">
      <c r="A1163" s="446"/>
    </row>
    <row r="1164" spans="1:1" s="447" customFormat="1" ht="12" hidden="1" customHeight="1">
      <c r="A1164" s="446"/>
    </row>
    <row r="1165" spans="1:1" s="447" customFormat="1" ht="12" hidden="1" customHeight="1">
      <c r="A1165" s="446"/>
    </row>
    <row r="1166" spans="1:1" s="447" customFormat="1" ht="12" hidden="1" customHeight="1">
      <c r="A1166" s="446"/>
    </row>
    <row r="1167" spans="1:1" s="447" customFormat="1" ht="12" hidden="1" customHeight="1">
      <c r="A1167" s="446"/>
    </row>
    <row r="1168" spans="1:1" s="447" customFormat="1" ht="12" hidden="1" customHeight="1">
      <c r="A1168" s="446"/>
    </row>
    <row r="1169" spans="1:1" s="447" customFormat="1" ht="12" hidden="1" customHeight="1">
      <c r="A1169" s="446"/>
    </row>
    <row r="1170" spans="1:1" s="447" customFormat="1" ht="12" hidden="1" customHeight="1">
      <c r="A1170" s="446"/>
    </row>
    <row r="1171" spans="1:1" s="447" customFormat="1" ht="12" hidden="1" customHeight="1">
      <c r="A1171" s="446"/>
    </row>
    <row r="1172" spans="1:1" s="447" customFormat="1" ht="12" hidden="1" customHeight="1">
      <c r="A1172" s="446"/>
    </row>
    <row r="1173" spans="1:1" s="447" customFormat="1" ht="12" hidden="1" customHeight="1">
      <c r="A1173" s="446"/>
    </row>
    <row r="1174" spans="1:1" s="447" customFormat="1" ht="12" hidden="1" customHeight="1">
      <c r="A1174" s="446"/>
    </row>
    <row r="1175" spans="1:1" s="447" customFormat="1" ht="12" hidden="1" customHeight="1">
      <c r="A1175" s="446"/>
    </row>
    <row r="1176" spans="1:1" s="447" customFormat="1" ht="12" hidden="1" customHeight="1">
      <c r="A1176" s="446"/>
    </row>
    <row r="1177" spans="1:1" s="447" customFormat="1" ht="12" hidden="1" customHeight="1">
      <c r="A1177" s="446"/>
    </row>
    <row r="1178" spans="1:1" s="447" customFormat="1" ht="12" hidden="1" customHeight="1">
      <c r="A1178" s="446"/>
    </row>
    <row r="1179" spans="1:1" s="447" customFormat="1" ht="12" hidden="1" customHeight="1">
      <c r="A1179" s="446"/>
    </row>
    <row r="1180" spans="1:1" s="447" customFormat="1" ht="12" hidden="1" customHeight="1">
      <c r="A1180" s="446"/>
    </row>
    <row r="1181" spans="1:1" s="447" customFormat="1" ht="12" hidden="1" customHeight="1">
      <c r="A1181" s="446"/>
    </row>
    <row r="1182" spans="1:1" s="447" customFormat="1" ht="12" hidden="1" customHeight="1">
      <c r="A1182" s="446"/>
    </row>
    <row r="1183" spans="1:1" s="447" customFormat="1" ht="12" hidden="1" customHeight="1">
      <c r="A1183" s="446"/>
    </row>
    <row r="1184" spans="1:1" s="447" customFormat="1" ht="12" hidden="1" customHeight="1">
      <c r="A1184" s="446"/>
    </row>
    <row r="1185" spans="1:1" s="447" customFormat="1" ht="12" hidden="1" customHeight="1">
      <c r="A1185" s="446"/>
    </row>
    <row r="1186" spans="1:1" s="447" customFormat="1" ht="12" hidden="1" customHeight="1">
      <c r="A1186" s="446"/>
    </row>
    <row r="1187" spans="1:1" s="447" customFormat="1" ht="12" hidden="1" customHeight="1">
      <c r="A1187" s="446"/>
    </row>
    <row r="1188" spans="1:1" s="447" customFormat="1" ht="12" hidden="1" customHeight="1">
      <c r="A1188" s="446"/>
    </row>
    <row r="1189" spans="1:1" s="447" customFormat="1" ht="12" hidden="1" customHeight="1">
      <c r="A1189" s="446"/>
    </row>
    <row r="1190" spans="1:1" s="447" customFormat="1" ht="12" hidden="1" customHeight="1">
      <c r="A1190" s="446"/>
    </row>
    <row r="1191" spans="1:1" s="447" customFormat="1" ht="12" hidden="1" customHeight="1">
      <c r="A1191" s="446"/>
    </row>
    <row r="1192" spans="1:1" s="447" customFormat="1" ht="12" hidden="1" customHeight="1">
      <c r="A1192" s="446"/>
    </row>
    <row r="1193" spans="1:1" s="447" customFormat="1" ht="12" hidden="1" customHeight="1">
      <c r="A1193" s="446"/>
    </row>
    <row r="1194" spans="1:1" s="447" customFormat="1" ht="12" hidden="1" customHeight="1">
      <c r="A1194" s="446"/>
    </row>
    <row r="1195" spans="1:1" s="447" customFormat="1" ht="12" hidden="1" customHeight="1">
      <c r="A1195" s="446"/>
    </row>
    <row r="1196" spans="1:1" s="447" customFormat="1" ht="12" hidden="1" customHeight="1">
      <c r="A1196" s="446"/>
    </row>
    <row r="1197" spans="1:1" s="447" customFormat="1" ht="12" hidden="1" customHeight="1">
      <c r="A1197" s="446"/>
    </row>
    <row r="1198" spans="1:1" s="447" customFormat="1" ht="12" hidden="1" customHeight="1">
      <c r="A1198" s="446"/>
    </row>
    <row r="1199" spans="1:1" s="447" customFormat="1" ht="12" hidden="1" customHeight="1">
      <c r="A1199" s="446"/>
    </row>
    <row r="1200" spans="1:1" s="447" customFormat="1" ht="12" hidden="1" customHeight="1">
      <c r="A1200" s="446"/>
    </row>
    <row r="1201" spans="1:1" s="447" customFormat="1" ht="12" hidden="1" customHeight="1">
      <c r="A1201" s="446"/>
    </row>
    <row r="1202" spans="1:1" s="447" customFormat="1" ht="12" hidden="1" customHeight="1">
      <c r="A1202" s="446"/>
    </row>
    <row r="1203" spans="1:1" s="447" customFormat="1" ht="12" hidden="1" customHeight="1">
      <c r="A1203" s="446"/>
    </row>
    <row r="1204" spans="1:1" s="447" customFormat="1" ht="12" hidden="1" customHeight="1">
      <c r="A1204" s="446"/>
    </row>
    <row r="1205" spans="1:1" s="447" customFormat="1" ht="12" hidden="1" customHeight="1">
      <c r="A1205" s="446"/>
    </row>
    <row r="1206" spans="1:1" s="447" customFormat="1" ht="12" hidden="1" customHeight="1">
      <c r="A1206" s="446"/>
    </row>
    <row r="1207" spans="1:1" s="447" customFormat="1" ht="12" hidden="1" customHeight="1">
      <c r="A1207" s="446"/>
    </row>
    <row r="1208" spans="1:1" s="447" customFormat="1" ht="12" hidden="1" customHeight="1">
      <c r="A1208" s="446"/>
    </row>
    <row r="1209" spans="1:1" s="447" customFormat="1" ht="12" hidden="1" customHeight="1">
      <c r="A1209" s="446"/>
    </row>
    <row r="1210" spans="1:1" s="447" customFormat="1" ht="12" hidden="1" customHeight="1">
      <c r="A1210" s="446"/>
    </row>
    <row r="1211" spans="1:1" s="447" customFormat="1" ht="12" hidden="1" customHeight="1">
      <c r="A1211" s="446"/>
    </row>
    <row r="1212" spans="1:1" s="447" customFormat="1" ht="12" hidden="1" customHeight="1">
      <c r="A1212" s="446"/>
    </row>
    <row r="1213" spans="1:1" s="447" customFormat="1" ht="12" hidden="1" customHeight="1">
      <c r="A1213" s="446"/>
    </row>
    <row r="1214" spans="1:1" s="447" customFormat="1" ht="12" hidden="1" customHeight="1">
      <c r="A1214" s="446"/>
    </row>
    <row r="1215" spans="1:1" s="447" customFormat="1" ht="12" hidden="1" customHeight="1">
      <c r="A1215" s="446"/>
    </row>
    <row r="1216" spans="1:1" s="447" customFormat="1" ht="12" hidden="1" customHeight="1">
      <c r="A1216" s="446"/>
    </row>
    <row r="1217" spans="1:1" s="447" customFormat="1" ht="12" hidden="1" customHeight="1">
      <c r="A1217" s="446"/>
    </row>
    <row r="1218" spans="1:1" s="447" customFormat="1" ht="12" hidden="1" customHeight="1">
      <c r="A1218" s="446"/>
    </row>
    <row r="1219" spans="1:1" s="447" customFormat="1" ht="12" hidden="1" customHeight="1">
      <c r="A1219" s="446"/>
    </row>
    <row r="1220" spans="1:1" s="447" customFormat="1" ht="12" hidden="1" customHeight="1">
      <c r="A1220" s="446"/>
    </row>
    <row r="1221" spans="1:1" s="447" customFormat="1" ht="12" hidden="1" customHeight="1">
      <c r="A1221" s="446"/>
    </row>
    <row r="1222" spans="1:1" s="447" customFormat="1" ht="12" hidden="1" customHeight="1">
      <c r="A1222" s="446"/>
    </row>
    <row r="1223" spans="1:1" s="447" customFormat="1" ht="12" hidden="1" customHeight="1">
      <c r="A1223" s="446"/>
    </row>
    <row r="1224" spans="1:1" s="447" customFormat="1" ht="12" hidden="1" customHeight="1">
      <c r="A1224" s="446"/>
    </row>
    <row r="1225" spans="1:1" s="447" customFormat="1" ht="12" hidden="1" customHeight="1">
      <c r="A1225" s="446"/>
    </row>
    <row r="1226" spans="1:1" s="447" customFormat="1" ht="12" hidden="1" customHeight="1">
      <c r="A1226" s="446"/>
    </row>
    <row r="1227" spans="1:1" s="447" customFormat="1" ht="12" hidden="1" customHeight="1">
      <c r="A1227" s="446"/>
    </row>
    <row r="1228" spans="1:1" s="447" customFormat="1" ht="12" hidden="1" customHeight="1">
      <c r="A1228" s="446"/>
    </row>
    <row r="1229" spans="1:1" s="447" customFormat="1" ht="12" hidden="1" customHeight="1">
      <c r="A1229" s="446"/>
    </row>
    <row r="1230" spans="1:1" s="447" customFormat="1" ht="12" hidden="1" customHeight="1">
      <c r="A1230" s="446"/>
    </row>
    <row r="1231" spans="1:1" s="447" customFormat="1" ht="12" hidden="1" customHeight="1">
      <c r="A1231" s="446"/>
    </row>
    <row r="1232" spans="1:1" s="447" customFormat="1" ht="12" hidden="1" customHeight="1">
      <c r="A1232" s="446"/>
    </row>
    <row r="1233" spans="1:1" s="447" customFormat="1" ht="12" hidden="1" customHeight="1">
      <c r="A1233" s="446"/>
    </row>
    <row r="1234" spans="1:1" s="447" customFormat="1" ht="12" hidden="1" customHeight="1">
      <c r="A1234" s="446"/>
    </row>
    <row r="1235" spans="1:1" s="447" customFormat="1" ht="12" hidden="1" customHeight="1">
      <c r="A1235" s="446"/>
    </row>
    <row r="1236" spans="1:1" s="447" customFormat="1" ht="12" hidden="1" customHeight="1">
      <c r="A1236" s="446"/>
    </row>
    <row r="1237" spans="1:1" s="447" customFormat="1" ht="12" hidden="1" customHeight="1">
      <c r="A1237" s="446"/>
    </row>
    <row r="1238" spans="1:1" s="447" customFormat="1" ht="12" hidden="1" customHeight="1">
      <c r="A1238" s="446"/>
    </row>
    <row r="1239" spans="1:1" s="447" customFormat="1" ht="12" hidden="1" customHeight="1">
      <c r="A1239" s="446"/>
    </row>
    <row r="1240" spans="1:1" s="447" customFormat="1" ht="12" hidden="1" customHeight="1">
      <c r="A1240" s="446"/>
    </row>
    <row r="1241" spans="1:1" s="447" customFormat="1" ht="12" hidden="1" customHeight="1">
      <c r="A1241" s="446"/>
    </row>
    <row r="1242" spans="1:1" s="447" customFormat="1" ht="12" hidden="1" customHeight="1">
      <c r="A1242" s="446"/>
    </row>
    <row r="1243" spans="1:1" s="447" customFormat="1" ht="12" hidden="1" customHeight="1">
      <c r="A1243" s="446"/>
    </row>
    <row r="1244" spans="1:1" s="447" customFormat="1" ht="12" hidden="1" customHeight="1">
      <c r="A1244" s="446"/>
    </row>
    <row r="1245" spans="1:1" s="447" customFormat="1" ht="12" hidden="1" customHeight="1">
      <c r="A1245" s="446"/>
    </row>
    <row r="1246" spans="1:1" s="447" customFormat="1" ht="12" hidden="1" customHeight="1">
      <c r="A1246" s="446"/>
    </row>
    <row r="1247" spans="1:1" s="447" customFormat="1" ht="12" hidden="1" customHeight="1">
      <c r="A1247" s="446"/>
    </row>
    <row r="1248" spans="1:1" s="447" customFormat="1" ht="12" hidden="1" customHeight="1">
      <c r="A1248" s="446"/>
    </row>
    <row r="1249" spans="1:1" s="447" customFormat="1" ht="12" hidden="1" customHeight="1">
      <c r="A1249" s="446"/>
    </row>
    <row r="1250" spans="1:1" s="447" customFormat="1" ht="12" hidden="1" customHeight="1">
      <c r="A1250" s="446"/>
    </row>
    <row r="1251" spans="1:1" s="447" customFormat="1" ht="12" hidden="1" customHeight="1">
      <c r="A1251" s="446"/>
    </row>
    <row r="1252" spans="1:1" s="447" customFormat="1" ht="12" hidden="1" customHeight="1">
      <c r="A1252" s="446"/>
    </row>
    <row r="1253" spans="1:1" s="447" customFormat="1" ht="12" hidden="1" customHeight="1">
      <c r="A1253" s="446"/>
    </row>
    <row r="1254" spans="1:1" s="447" customFormat="1" ht="12" hidden="1" customHeight="1">
      <c r="A1254" s="446"/>
    </row>
    <row r="1255" spans="1:1" s="447" customFormat="1" ht="12" hidden="1" customHeight="1">
      <c r="A1255" s="446"/>
    </row>
    <row r="1256" spans="1:1" s="447" customFormat="1" ht="12" hidden="1" customHeight="1">
      <c r="A1256" s="446"/>
    </row>
    <row r="1257" spans="1:1" s="447" customFormat="1" ht="12" hidden="1" customHeight="1">
      <c r="A1257" s="446"/>
    </row>
    <row r="1258" spans="1:1" s="447" customFormat="1" ht="12" hidden="1" customHeight="1">
      <c r="A1258" s="446"/>
    </row>
    <row r="1259" spans="1:1" s="447" customFormat="1" ht="12" hidden="1" customHeight="1">
      <c r="A1259" s="446"/>
    </row>
    <row r="1260" spans="1:1" s="447" customFormat="1" ht="12" hidden="1" customHeight="1">
      <c r="A1260" s="446"/>
    </row>
    <row r="1261" spans="1:1" s="447" customFormat="1" ht="12" hidden="1" customHeight="1">
      <c r="A1261" s="446"/>
    </row>
    <row r="1262" spans="1:1" s="447" customFormat="1" ht="12" hidden="1" customHeight="1">
      <c r="A1262" s="446"/>
    </row>
    <row r="1263" spans="1:1" s="447" customFormat="1" ht="12" hidden="1" customHeight="1">
      <c r="A1263" s="446"/>
    </row>
    <row r="1264" spans="1:1" s="447" customFormat="1" ht="12" hidden="1" customHeight="1">
      <c r="A1264" s="446"/>
    </row>
    <row r="1265" spans="1:1" s="447" customFormat="1" ht="12" hidden="1" customHeight="1">
      <c r="A1265" s="446"/>
    </row>
    <row r="1266" spans="1:1" s="447" customFormat="1" ht="12" hidden="1" customHeight="1">
      <c r="A1266" s="446"/>
    </row>
    <row r="1267" spans="1:1" s="447" customFormat="1" ht="12" hidden="1" customHeight="1">
      <c r="A1267" s="446"/>
    </row>
    <row r="1268" spans="1:1" s="447" customFormat="1" ht="12" hidden="1" customHeight="1">
      <c r="A1268" s="446"/>
    </row>
    <row r="1269" spans="1:1" s="447" customFormat="1" ht="12" hidden="1" customHeight="1">
      <c r="A1269" s="446"/>
    </row>
    <row r="1270" spans="1:1" s="447" customFormat="1" ht="12" hidden="1" customHeight="1">
      <c r="A1270" s="446"/>
    </row>
    <row r="1271" spans="1:1" s="447" customFormat="1" ht="12" hidden="1" customHeight="1">
      <c r="A1271" s="446"/>
    </row>
    <row r="1272" spans="1:1" s="447" customFormat="1" ht="12" hidden="1" customHeight="1">
      <c r="A1272" s="446"/>
    </row>
    <row r="1273" spans="1:1" s="447" customFormat="1" ht="12" hidden="1" customHeight="1">
      <c r="A1273" s="446"/>
    </row>
    <row r="1274" spans="1:1" s="447" customFormat="1" ht="12" hidden="1" customHeight="1">
      <c r="A1274" s="446"/>
    </row>
    <row r="1275" spans="1:1" s="447" customFormat="1" ht="12" hidden="1" customHeight="1">
      <c r="A1275" s="446"/>
    </row>
    <row r="1276" spans="1:1" s="447" customFormat="1" ht="12" hidden="1" customHeight="1">
      <c r="A1276" s="446"/>
    </row>
    <row r="1277" spans="1:1" s="447" customFormat="1" ht="12" hidden="1" customHeight="1">
      <c r="A1277" s="446"/>
    </row>
    <row r="1278" spans="1:1" s="447" customFormat="1" ht="12" hidden="1" customHeight="1">
      <c r="A1278" s="446"/>
    </row>
    <row r="1279" spans="1:1" s="447" customFormat="1" ht="12" hidden="1" customHeight="1">
      <c r="A1279" s="446"/>
    </row>
    <row r="1280" spans="1:1" s="447" customFormat="1" ht="12" hidden="1" customHeight="1">
      <c r="A1280" s="446"/>
    </row>
    <row r="1281" spans="1:1" s="447" customFormat="1" ht="12" hidden="1" customHeight="1">
      <c r="A1281" s="446"/>
    </row>
    <row r="1282" spans="1:1" s="447" customFormat="1" ht="12" hidden="1" customHeight="1">
      <c r="A1282" s="446"/>
    </row>
    <row r="1283" spans="1:1" s="447" customFormat="1" ht="12" hidden="1" customHeight="1">
      <c r="A1283" s="446"/>
    </row>
    <row r="1284" spans="1:1" s="447" customFormat="1" ht="12" hidden="1" customHeight="1">
      <c r="A1284" s="446"/>
    </row>
    <row r="1285" spans="1:1" s="447" customFormat="1" ht="12" hidden="1" customHeight="1">
      <c r="A1285" s="446"/>
    </row>
    <row r="1286" spans="1:1" s="447" customFormat="1" ht="12" hidden="1" customHeight="1">
      <c r="A1286" s="446"/>
    </row>
    <row r="1287" spans="1:1" s="447" customFormat="1" ht="12" hidden="1" customHeight="1">
      <c r="A1287" s="446"/>
    </row>
    <row r="1288" spans="1:1" s="447" customFormat="1" ht="12" hidden="1" customHeight="1">
      <c r="A1288" s="446"/>
    </row>
    <row r="1289" spans="1:1" s="447" customFormat="1" ht="12" hidden="1" customHeight="1">
      <c r="A1289" s="446"/>
    </row>
    <row r="1290" spans="1:1" s="447" customFormat="1" ht="12" hidden="1" customHeight="1">
      <c r="A1290" s="446"/>
    </row>
    <row r="1291" spans="1:1" s="447" customFormat="1" ht="12" hidden="1" customHeight="1">
      <c r="A1291" s="446"/>
    </row>
    <row r="1292" spans="1:1" s="447" customFormat="1" ht="12" hidden="1" customHeight="1">
      <c r="A1292" s="446"/>
    </row>
    <row r="1293" spans="1:1" s="447" customFormat="1" ht="12" hidden="1" customHeight="1">
      <c r="A1293" s="446"/>
    </row>
    <row r="1294" spans="1:1" s="447" customFormat="1" ht="12" hidden="1" customHeight="1">
      <c r="A1294" s="446"/>
    </row>
    <row r="1295" spans="1:1" s="447" customFormat="1" ht="12" hidden="1" customHeight="1">
      <c r="A1295" s="446"/>
    </row>
    <row r="1296" spans="1:1" s="447" customFormat="1" ht="12" hidden="1" customHeight="1">
      <c r="A1296" s="446"/>
    </row>
    <row r="1297" spans="1:1" s="447" customFormat="1" ht="12" hidden="1" customHeight="1">
      <c r="A1297" s="446"/>
    </row>
    <row r="1298" spans="1:1" s="447" customFormat="1" ht="12" hidden="1" customHeight="1">
      <c r="A1298" s="446"/>
    </row>
    <row r="1299" spans="1:1" s="447" customFormat="1" ht="12" hidden="1" customHeight="1">
      <c r="A1299" s="446"/>
    </row>
    <row r="1300" spans="1:1" s="447" customFormat="1" ht="12" hidden="1" customHeight="1">
      <c r="A1300" s="446"/>
    </row>
    <row r="1301" spans="1:1" s="447" customFormat="1" ht="12" hidden="1" customHeight="1">
      <c r="A1301" s="446"/>
    </row>
    <row r="1302" spans="1:1" s="447" customFormat="1" ht="12" hidden="1" customHeight="1">
      <c r="A1302" s="446"/>
    </row>
    <row r="1303" spans="1:1" s="447" customFormat="1" ht="12" hidden="1" customHeight="1">
      <c r="A1303" s="446"/>
    </row>
    <row r="1304" spans="1:1" s="447" customFormat="1" ht="12" hidden="1" customHeight="1">
      <c r="A1304" s="446"/>
    </row>
    <row r="1305" spans="1:1" s="447" customFormat="1" ht="12" hidden="1" customHeight="1">
      <c r="A1305" s="446"/>
    </row>
    <row r="1306" spans="1:1" s="447" customFormat="1" ht="12" hidden="1" customHeight="1">
      <c r="A1306" s="446"/>
    </row>
    <row r="1307" spans="1:1" s="447" customFormat="1" ht="12" hidden="1" customHeight="1">
      <c r="A1307" s="446"/>
    </row>
    <row r="1308" spans="1:1" s="447" customFormat="1" ht="12" hidden="1" customHeight="1">
      <c r="A1308" s="446"/>
    </row>
    <row r="1309" spans="1:1" s="447" customFormat="1" ht="12" hidden="1" customHeight="1">
      <c r="A1309" s="446"/>
    </row>
    <row r="1310" spans="1:1" s="447" customFormat="1" ht="12" hidden="1" customHeight="1">
      <c r="A1310" s="446"/>
    </row>
    <row r="1311" spans="1:1" s="447" customFormat="1" ht="12" hidden="1" customHeight="1">
      <c r="A1311" s="446"/>
    </row>
    <row r="1312" spans="1:1" s="447" customFormat="1" ht="12" hidden="1" customHeight="1">
      <c r="A1312" s="446"/>
    </row>
    <row r="1313" spans="1:1" s="447" customFormat="1" ht="12" hidden="1" customHeight="1">
      <c r="A1313" s="446"/>
    </row>
    <row r="1314" spans="1:1" s="447" customFormat="1" ht="12" hidden="1" customHeight="1">
      <c r="A1314" s="446"/>
    </row>
    <row r="1315" spans="1:1" s="447" customFormat="1" ht="12" hidden="1" customHeight="1">
      <c r="A1315" s="446"/>
    </row>
    <row r="1316" spans="1:1" s="447" customFormat="1" ht="12" hidden="1" customHeight="1">
      <c r="A1316" s="446"/>
    </row>
    <row r="1317" spans="1:1" s="447" customFormat="1" ht="12" hidden="1" customHeight="1">
      <c r="A1317" s="446"/>
    </row>
    <row r="1318" spans="1:1" s="447" customFormat="1" ht="12" hidden="1" customHeight="1">
      <c r="A1318" s="446"/>
    </row>
    <row r="1319" spans="1:1" s="447" customFormat="1" ht="12" hidden="1" customHeight="1">
      <c r="A1319" s="446"/>
    </row>
    <row r="1320" spans="1:1" s="447" customFormat="1" ht="12" hidden="1" customHeight="1">
      <c r="A1320" s="446"/>
    </row>
    <row r="1321" spans="1:1" s="447" customFormat="1" ht="12" hidden="1" customHeight="1">
      <c r="A1321" s="446"/>
    </row>
    <row r="1322" spans="1:1" s="447" customFormat="1" ht="12" hidden="1" customHeight="1">
      <c r="A1322" s="446"/>
    </row>
    <row r="1323" spans="1:1" s="447" customFormat="1" ht="12" hidden="1" customHeight="1">
      <c r="A1323" s="446"/>
    </row>
    <row r="1324" spans="1:1" s="447" customFormat="1" ht="12" hidden="1" customHeight="1">
      <c r="A1324" s="446"/>
    </row>
    <row r="1325" spans="1:1" s="447" customFormat="1" ht="12" hidden="1" customHeight="1">
      <c r="A1325" s="446"/>
    </row>
    <row r="1326" spans="1:1" s="447" customFormat="1" ht="12" hidden="1" customHeight="1">
      <c r="A1326" s="446"/>
    </row>
    <row r="1327" spans="1:1" s="447" customFormat="1" ht="12" hidden="1" customHeight="1">
      <c r="A1327" s="446"/>
    </row>
    <row r="1328" spans="1:1" s="447" customFormat="1" ht="12" hidden="1" customHeight="1">
      <c r="A1328" s="446"/>
    </row>
    <row r="1329" spans="1:1" s="447" customFormat="1" ht="12" hidden="1" customHeight="1">
      <c r="A1329" s="446"/>
    </row>
    <row r="1330" spans="1:1" s="447" customFormat="1" ht="12" hidden="1" customHeight="1">
      <c r="A1330" s="446"/>
    </row>
    <row r="1331" spans="1:1" s="447" customFormat="1" ht="12" hidden="1" customHeight="1">
      <c r="A1331" s="446"/>
    </row>
    <row r="1332" spans="1:1" s="447" customFormat="1" ht="12" hidden="1" customHeight="1">
      <c r="A1332" s="446"/>
    </row>
    <row r="1333" spans="1:1" s="447" customFormat="1" ht="12" hidden="1" customHeight="1">
      <c r="A1333" s="446"/>
    </row>
    <row r="1334" spans="1:1" s="447" customFormat="1" ht="12" hidden="1" customHeight="1">
      <c r="A1334" s="446"/>
    </row>
    <row r="1335" spans="1:1" s="447" customFormat="1" ht="12" hidden="1" customHeight="1">
      <c r="A1335" s="446"/>
    </row>
    <row r="1336" spans="1:1" s="447" customFormat="1" ht="12" hidden="1" customHeight="1">
      <c r="A1336" s="446"/>
    </row>
    <row r="1337" spans="1:1" s="447" customFormat="1" ht="12" hidden="1" customHeight="1">
      <c r="A1337" s="446"/>
    </row>
    <row r="1338" spans="1:1" s="447" customFormat="1" ht="12" hidden="1" customHeight="1">
      <c r="A1338" s="446"/>
    </row>
    <row r="1339" spans="1:1" s="447" customFormat="1" ht="12" hidden="1" customHeight="1">
      <c r="A1339" s="446"/>
    </row>
    <row r="1340" spans="1:1" s="447" customFormat="1" ht="12" hidden="1" customHeight="1">
      <c r="A1340" s="446"/>
    </row>
    <row r="1341" spans="1:1" s="447" customFormat="1" ht="12" hidden="1" customHeight="1">
      <c r="A1341" s="446"/>
    </row>
    <row r="1342" spans="1:1" s="447" customFormat="1" ht="12" hidden="1" customHeight="1">
      <c r="A1342" s="446"/>
    </row>
    <row r="1343" spans="1:1" s="447" customFormat="1" ht="12" hidden="1" customHeight="1">
      <c r="A1343" s="446"/>
    </row>
    <row r="1344" spans="1:1" s="447" customFormat="1" ht="12" hidden="1" customHeight="1">
      <c r="A1344" s="446"/>
    </row>
    <row r="1345" spans="1:1" s="447" customFormat="1" ht="12" hidden="1" customHeight="1">
      <c r="A1345" s="446"/>
    </row>
    <row r="1346" spans="1:1" s="447" customFormat="1" ht="12" hidden="1" customHeight="1">
      <c r="A1346" s="446"/>
    </row>
    <row r="1347" spans="1:1" s="447" customFormat="1" ht="12" hidden="1" customHeight="1">
      <c r="A1347" s="446"/>
    </row>
    <row r="1348" spans="1:1" s="447" customFormat="1" ht="12" hidden="1" customHeight="1">
      <c r="A1348" s="446"/>
    </row>
    <row r="1349" spans="1:1" s="447" customFormat="1" ht="12" hidden="1" customHeight="1">
      <c r="A1349" s="446"/>
    </row>
    <row r="1350" spans="1:1" s="447" customFormat="1" ht="12" hidden="1" customHeight="1">
      <c r="A1350" s="446"/>
    </row>
    <row r="1351" spans="1:1" s="447" customFormat="1" ht="12" hidden="1" customHeight="1">
      <c r="A1351" s="446"/>
    </row>
    <row r="1352" spans="1:1" s="447" customFormat="1" ht="12" hidden="1" customHeight="1">
      <c r="A1352" s="446"/>
    </row>
    <row r="1353" spans="1:1" s="447" customFormat="1" ht="12" hidden="1" customHeight="1">
      <c r="A1353" s="446"/>
    </row>
    <row r="1354" spans="1:1" s="447" customFormat="1" ht="12" hidden="1" customHeight="1">
      <c r="A1354" s="446"/>
    </row>
    <row r="1355" spans="1:1" s="447" customFormat="1" ht="12" hidden="1" customHeight="1">
      <c r="A1355" s="446"/>
    </row>
    <row r="1356" spans="1:1" s="447" customFormat="1" ht="12" hidden="1" customHeight="1">
      <c r="A1356" s="446"/>
    </row>
    <row r="1357" spans="1:1" s="447" customFormat="1" ht="12" hidden="1" customHeight="1">
      <c r="A1357" s="446"/>
    </row>
    <row r="1358" spans="1:1" s="447" customFormat="1" ht="12" hidden="1" customHeight="1">
      <c r="A1358" s="446"/>
    </row>
    <row r="1359" spans="1:1" s="447" customFormat="1" ht="12" hidden="1" customHeight="1">
      <c r="A1359" s="446"/>
    </row>
    <row r="1360" spans="1:1" s="447" customFormat="1" ht="12" hidden="1" customHeight="1">
      <c r="A1360" s="446"/>
    </row>
    <row r="1361" spans="1:1" s="447" customFormat="1" ht="12" hidden="1" customHeight="1">
      <c r="A1361" s="446"/>
    </row>
    <row r="1362" spans="1:1" s="447" customFormat="1" ht="12" hidden="1" customHeight="1">
      <c r="A1362" s="446"/>
    </row>
    <row r="1363" spans="1:1" s="447" customFormat="1" ht="12" hidden="1" customHeight="1">
      <c r="A1363" s="446"/>
    </row>
    <row r="1364" spans="1:1" s="447" customFormat="1" ht="12" hidden="1" customHeight="1">
      <c r="A1364" s="446"/>
    </row>
    <row r="1365" spans="1:1" s="447" customFormat="1" ht="12" hidden="1" customHeight="1">
      <c r="A1365" s="446"/>
    </row>
    <row r="1366" spans="1:1" s="447" customFormat="1" ht="12" hidden="1" customHeight="1">
      <c r="A1366" s="446"/>
    </row>
    <row r="1367" spans="1:1" s="447" customFormat="1" ht="12" hidden="1" customHeight="1">
      <c r="A1367" s="446"/>
    </row>
    <row r="1368" spans="1:1" s="447" customFormat="1" ht="12" hidden="1" customHeight="1">
      <c r="A1368" s="446"/>
    </row>
    <row r="1369" spans="1:1" s="447" customFormat="1" ht="12" hidden="1" customHeight="1">
      <c r="A1369" s="446"/>
    </row>
    <row r="1370" spans="1:1" s="447" customFormat="1" ht="12" hidden="1" customHeight="1">
      <c r="A1370" s="446"/>
    </row>
    <row r="1371" spans="1:1" s="447" customFormat="1" ht="12" hidden="1" customHeight="1">
      <c r="A1371" s="446"/>
    </row>
    <row r="1372" spans="1:1" s="447" customFormat="1" ht="12" hidden="1" customHeight="1">
      <c r="A1372" s="446"/>
    </row>
    <row r="1373" spans="1:1" s="447" customFormat="1" ht="12" hidden="1" customHeight="1">
      <c r="A1373" s="446"/>
    </row>
    <row r="1374" spans="1:1" s="447" customFormat="1" ht="12" hidden="1" customHeight="1">
      <c r="A1374" s="446"/>
    </row>
    <row r="1375" spans="1:1" s="447" customFormat="1" ht="12" hidden="1" customHeight="1">
      <c r="A1375" s="446"/>
    </row>
    <row r="1376" spans="1:1" s="447" customFormat="1" ht="12" hidden="1" customHeight="1">
      <c r="A1376" s="446"/>
    </row>
    <row r="1377" spans="1:1" s="447" customFormat="1" ht="12" hidden="1" customHeight="1">
      <c r="A1377" s="446"/>
    </row>
    <row r="1378" spans="1:1" s="447" customFormat="1" ht="12" hidden="1" customHeight="1">
      <c r="A1378" s="446"/>
    </row>
    <row r="1379" spans="1:1" s="447" customFormat="1" ht="12" hidden="1" customHeight="1">
      <c r="A1379" s="446"/>
    </row>
    <row r="1380" spans="1:1" s="447" customFormat="1" ht="12" hidden="1" customHeight="1">
      <c r="A1380" s="446"/>
    </row>
    <row r="1381" spans="1:1" s="447" customFormat="1" ht="12" hidden="1" customHeight="1">
      <c r="A1381" s="446"/>
    </row>
    <row r="1382" spans="1:1" s="447" customFormat="1" ht="12" hidden="1" customHeight="1">
      <c r="A1382" s="446"/>
    </row>
    <row r="1383" spans="1:1" s="447" customFormat="1" ht="12" hidden="1" customHeight="1">
      <c r="A1383" s="446"/>
    </row>
    <row r="1384" spans="1:1" s="447" customFormat="1" ht="12" hidden="1" customHeight="1">
      <c r="A1384" s="446"/>
    </row>
    <row r="1385" spans="1:1" s="447" customFormat="1" ht="12" hidden="1" customHeight="1">
      <c r="A1385" s="446"/>
    </row>
    <row r="1386" spans="1:1" s="447" customFormat="1" ht="12" hidden="1" customHeight="1">
      <c r="A1386" s="446"/>
    </row>
    <row r="1387" spans="1:1" s="447" customFormat="1" ht="12" hidden="1" customHeight="1">
      <c r="A1387" s="446"/>
    </row>
    <row r="1388" spans="1:1" s="447" customFormat="1" ht="12" hidden="1" customHeight="1">
      <c r="A1388" s="446"/>
    </row>
    <row r="1389" spans="1:1" s="447" customFormat="1" ht="12" hidden="1" customHeight="1">
      <c r="A1389" s="446"/>
    </row>
    <row r="1390" spans="1:1" s="447" customFormat="1" ht="12" hidden="1" customHeight="1">
      <c r="A1390" s="446"/>
    </row>
    <row r="1391" spans="1:1" s="447" customFormat="1" ht="12" hidden="1" customHeight="1">
      <c r="A1391" s="446"/>
    </row>
    <row r="1392" spans="1:1" s="447" customFormat="1" ht="12" hidden="1" customHeight="1">
      <c r="A1392" s="446"/>
    </row>
    <row r="1393" spans="1:1" s="447" customFormat="1" ht="12" hidden="1" customHeight="1">
      <c r="A1393" s="446"/>
    </row>
    <row r="1394" spans="1:1" s="447" customFormat="1" ht="12" hidden="1" customHeight="1">
      <c r="A1394" s="446"/>
    </row>
    <row r="1395" spans="1:1" s="447" customFormat="1" ht="12" hidden="1" customHeight="1">
      <c r="A1395" s="446"/>
    </row>
    <row r="1396" spans="1:1" s="447" customFormat="1" ht="12" hidden="1" customHeight="1">
      <c r="A1396" s="446"/>
    </row>
    <row r="1397" spans="1:1" s="447" customFormat="1" ht="12" hidden="1" customHeight="1">
      <c r="A1397" s="446"/>
    </row>
    <row r="1398" spans="1:1" s="447" customFormat="1" ht="12" hidden="1" customHeight="1">
      <c r="A1398" s="446"/>
    </row>
    <row r="1399" spans="1:1" s="447" customFormat="1" ht="12" hidden="1" customHeight="1">
      <c r="A1399" s="446"/>
    </row>
    <row r="1400" spans="1:1" s="447" customFormat="1" ht="12" hidden="1" customHeight="1">
      <c r="A1400" s="446"/>
    </row>
    <row r="1401" spans="1:1" s="447" customFormat="1" ht="12" hidden="1" customHeight="1">
      <c r="A1401" s="446"/>
    </row>
    <row r="1402" spans="1:1" s="447" customFormat="1" ht="12" hidden="1" customHeight="1">
      <c r="A1402" s="446"/>
    </row>
    <row r="1403" spans="1:1" s="447" customFormat="1" ht="12" hidden="1" customHeight="1">
      <c r="A1403" s="446"/>
    </row>
    <row r="1404" spans="1:1" s="447" customFormat="1" ht="12" hidden="1" customHeight="1">
      <c r="A1404" s="446"/>
    </row>
    <row r="1405" spans="1:1" s="447" customFormat="1" ht="12" hidden="1" customHeight="1">
      <c r="A1405" s="446"/>
    </row>
    <row r="1406" spans="1:1" s="447" customFormat="1" ht="12" hidden="1" customHeight="1">
      <c r="A1406" s="446"/>
    </row>
    <row r="1407" spans="1:1" s="447" customFormat="1" ht="12" hidden="1" customHeight="1">
      <c r="A1407" s="446"/>
    </row>
    <row r="1408" spans="1:1" s="447" customFormat="1" ht="12" hidden="1" customHeight="1">
      <c r="A1408" s="446"/>
    </row>
    <row r="1409" spans="1:1" s="447" customFormat="1" ht="12" hidden="1" customHeight="1">
      <c r="A1409" s="446"/>
    </row>
    <row r="1410" spans="1:1" s="447" customFormat="1" ht="12" hidden="1" customHeight="1">
      <c r="A1410" s="446"/>
    </row>
    <row r="1411" spans="1:1" s="447" customFormat="1" ht="12" hidden="1" customHeight="1">
      <c r="A1411" s="446"/>
    </row>
    <row r="1412" spans="1:1" s="447" customFormat="1" ht="12" hidden="1" customHeight="1">
      <c r="A1412" s="446"/>
    </row>
    <row r="1413" spans="1:1" s="447" customFormat="1" ht="12" hidden="1" customHeight="1">
      <c r="A1413" s="446"/>
    </row>
    <row r="1414" spans="1:1" s="447" customFormat="1" ht="12" hidden="1" customHeight="1">
      <c r="A1414" s="446"/>
    </row>
    <row r="1415" spans="1:1" s="447" customFormat="1" ht="12" hidden="1" customHeight="1">
      <c r="A1415" s="446"/>
    </row>
    <row r="1416" spans="1:1" s="447" customFormat="1" ht="12" hidden="1" customHeight="1">
      <c r="A1416" s="446"/>
    </row>
    <row r="1417" spans="1:1" s="447" customFormat="1" ht="12" hidden="1" customHeight="1">
      <c r="A1417" s="446"/>
    </row>
    <row r="1418" spans="1:1" s="447" customFormat="1" ht="12" hidden="1" customHeight="1">
      <c r="A1418" s="446"/>
    </row>
    <row r="1419" spans="1:1" s="447" customFormat="1" ht="12" hidden="1" customHeight="1">
      <c r="A1419" s="446"/>
    </row>
    <row r="1420" spans="1:1" s="447" customFormat="1" ht="12" hidden="1" customHeight="1">
      <c r="A1420" s="446"/>
    </row>
    <row r="1421" spans="1:1" s="447" customFormat="1" ht="12" hidden="1" customHeight="1">
      <c r="A1421" s="446"/>
    </row>
    <row r="1422" spans="1:1" s="447" customFormat="1" ht="12" hidden="1" customHeight="1">
      <c r="A1422" s="446"/>
    </row>
    <row r="1423" spans="1:1" s="447" customFormat="1" ht="12" hidden="1" customHeight="1">
      <c r="A1423" s="446"/>
    </row>
    <row r="1424" spans="1:1" s="447" customFormat="1" ht="12" hidden="1" customHeight="1">
      <c r="A1424" s="446"/>
    </row>
    <row r="1425" spans="1:1" s="447" customFormat="1" ht="12" hidden="1" customHeight="1">
      <c r="A1425" s="446"/>
    </row>
    <row r="1426" spans="1:1" s="447" customFormat="1" ht="12" hidden="1" customHeight="1">
      <c r="A1426" s="446"/>
    </row>
    <row r="1427" spans="1:1" s="447" customFormat="1" ht="12" hidden="1" customHeight="1">
      <c r="A1427" s="446"/>
    </row>
    <row r="1428" spans="1:1" s="447" customFormat="1" ht="12" hidden="1" customHeight="1">
      <c r="A1428" s="446"/>
    </row>
    <row r="1429" spans="1:1" s="447" customFormat="1" ht="12" hidden="1" customHeight="1">
      <c r="A1429" s="446"/>
    </row>
    <row r="1430" spans="1:1" s="447" customFormat="1" ht="12" hidden="1" customHeight="1">
      <c r="A1430" s="446"/>
    </row>
    <row r="1431" spans="1:1" s="447" customFormat="1" ht="12" hidden="1" customHeight="1">
      <c r="A1431" s="446"/>
    </row>
    <row r="1432" spans="1:1" s="447" customFormat="1" ht="12" hidden="1" customHeight="1">
      <c r="A1432" s="446"/>
    </row>
    <row r="1433" spans="1:1" s="447" customFormat="1" ht="12" hidden="1" customHeight="1">
      <c r="A1433" s="446"/>
    </row>
    <row r="1434" spans="1:1" s="447" customFormat="1" ht="12" hidden="1" customHeight="1">
      <c r="A1434" s="446"/>
    </row>
    <row r="1435" spans="1:1" s="447" customFormat="1" ht="12" hidden="1" customHeight="1">
      <c r="A1435" s="446"/>
    </row>
    <row r="1436" spans="1:1" s="447" customFormat="1" ht="12" hidden="1" customHeight="1">
      <c r="A1436" s="446"/>
    </row>
    <row r="1437" spans="1:1" s="447" customFormat="1" ht="12" hidden="1" customHeight="1">
      <c r="A1437" s="446"/>
    </row>
    <row r="1438" spans="1:1" s="447" customFormat="1" ht="12" hidden="1" customHeight="1">
      <c r="A1438" s="446"/>
    </row>
    <row r="1439" spans="1:1" s="447" customFormat="1" ht="12" hidden="1" customHeight="1">
      <c r="A1439" s="446"/>
    </row>
    <row r="1440" spans="1:1" s="447" customFormat="1" ht="12" hidden="1" customHeight="1">
      <c r="A1440" s="446"/>
    </row>
    <row r="1441" spans="1:1" s="447" customFormat="1" ht="12" hidden="1" customHeight="1">
      <c r="A1441" s="446"/>
    </row>
    <row r="1442" spans="1:1" s="447" customFormat="1" ht="12" hidden="1" customHeight="1">
      <c r="A1442" s="446"/>
    </row>
    <row r="1443" spans="1:1" s="447" customFormat="1" ht="12" hidden="1" customHeight="1">
      <c r="A1443" s="446"/>
    </row>
    <row r="1444" spans="1:1" s="447" customFormat="1" ht="12" hidden="1" customHeight="1">
      <c r="A1444" s="446"/>
    </row>
    <row r="1445" spans="1:1" s="447" customFormat="1" ht="12" hidden="1" customHeight="1">
      <c r="A1445" s="446"/>
    </row>
    <row r="1446" spans="1:1" s="447" customFormat="1" ht="12" hidden="1" customHeight="1">
      <c r="A1446" s="446"/>
    </row>
    <row r="1447" spans="1:1" s="447" customFormat="1" ht="12" hidden="1" customHeight="1">
      <c r="A1447" s="446"/>
    </row>
    <row r="1448" spans="1:1" s="447" customFormat="1" ht="12" hidden="1" customHeight="1">
      <c r="A1448" s="446"/>
    </row>
    <row r="1449" spans="1:1" s="447" customFormat="1" ht="12" hidden="1" customHeight="1">
      <c r="A1449" s="446"/>
    </row>
    <row r="1450" spans="1:1" s="447" customFormat="1" ht="12" hidden="1" customHeight="1">
      <c r="A1450" s="446"/>
    </row>
    <row r="1451" spans="1:1" s="447" customFormat="1" ht="12" hidden="1" customHeight="1">
      <c r="A1451" s="446"/>
    </row>
    <row r="1452" spans="1:1" s="447" customFormat="1" ht="12" hidden="1" customHeight="1">
      <c r="A1452" s="446"/>
    </row>
    <row r="1453" spans="1:1" s="447" customFormat="1" ht="12" hidden="1" customHeight="1">
      <c r="A1453" s="446"/>
    </row>
    <row r="1454" spans="1:1" s="447" customFormat="1" ht="12" hidden="1" customHeight="1">
      <c r="A1454" s="446"/>
    </row>
    <row r="1455" spans="1:1" s="447" customFormat="1" ht="12" hidden="1" customHeight="1">
      <c r="A1455" s="446"/>
    </row>
    <row r="1456" spans="1:1" s="447" customFormat="1" ht="12" hidden="1" customHeight="1">
      <c r="A1456" s="446"/>
    </row>
    <row r="1457" spans="1:1" s="447" customFormat="1" ht="12" hidden="1" customHeight="1">
      <c r="A1457" s="446"/>
    </row>
    <row r="1458" spans="1:1" s="447" customFormat="1" ht="12" hidden="1" customHeight="1">
      <c r="A1458" s="446"/>
    </row>
    <row r="1459" spans="1:1" s="447" customFormat="1" ht="12" hidden="1" customHeight="1">
      <c r="A1459" s="446"/>
    </row>
    <row r="1460" spans="1:1" s="447" customFormat="1" ht="12" hidden="1" customHeight="1">
      <c r="A1460" s="446"/>
    </row>
    <row r="1461" spans="1:1" s="447" customFormat="1" ht="12" hidden="1" customHeight="1">
      <c r="A1461" s="446"/>
    </row>
    <row r="1462" spans="1:1" s="447" customFormat="1" ht="12" hidden="1" customHeight="1">
      <c r="A1462" s="446"/>
    </row>
    <row r="1463" spans="1:1" s="447" customFormat="1" ht="12" hidden="1" customHeight="1">
      <c r="A1463" s="446"/>
    </row>
    <row r="1464" spans="1:1" s="447" customFormat="1" ht="12" hidden="1" customHeight="1">
      <c r="A1464" s="446"/>
    </row>
    <row r="1465" spans="1:1" s="447" customFormat="1" ht="12" hidden="1" customHeight="1">
      <c r="A1465" s="446"/>
    </row>
    <row r="1466" spans="1:1" s="447" customFormat="1" ht="12" hidden="1" customHeight="1">
      <c r="A1466" s="446"/>
    </row>
    <row r="1467" spans="1:1" s="447" customFormat="1" ht="12" hidden="1" customHeight="1">
      <c r="A1467" s="446"/>
    </row>
    <row r="1468" spans="1:1" s="447" customFormat="1" ht="12" hidden="1" customHeight="1">
      <c r="A1468" s="446"/>
    </row>
    <row r="1469" spans="1:1" s="447" customFormat="1" ht="12" hidden="1" customHeight="1">
      <c r="A1469" s="446"/>
    </row>
    <row r="1470" spans="1:1" s="447" customFormat="1" ht="12" hidden="1" customHeight="1">
      <c r="A1470" s="446"/>
    </row>
    <row r="1471" spans="1:1" s="447" customFormat="1" ht="12" hidden="1" customHeight="1">
      <c r="A1471" s="446"/>
    </row>
    <row r="1472" spans="1:1" s="447" customFormat="1" ht="12" hidden="1" customHeight="1">
      <c r="A1472" s="446"/>
    </row>
    <row r="1473" spans="1:1" s="447" customFormat="1" ht="12" hidden="1" customHeight="1">
      <c r="A1473" s="446"/>
    </row>
    <row r="1474" spans="1:1" s="447" customFormat="1" ht="12" hidden="1" customHeight="1">
      <c r="A1474" s="446"/>
    </row>
    <row r="1475" spans="1:1" s="447" customFormat="1" ht="12" hidden="1" customHeight="1">
      <c r="A1475" s="446"/>
    </row>
    <row r="1476" spans="1:1" s="447" customFormat="1" ht="12" hidden="1" customHeight="1">
      <c r="A1476" s="446"/>
    </row>
    <row r="1477" spans="1:1" s="447" customFormat="1" ht="12" hidden="1" customHeight="1">
      <c r="A1477" s="446"/>
    </row>
    <row r="1478" spans="1:1" s="447" customFormat="1" ht="12" hidden="1" customHeight="1">
      <c r="A1478" s="446"/>
    </row>
    <row r="1479" spans="1:1" s="447" customFormat="1" ht="12" hidden="1" customHeight="1">
      <c r="A1479" s="446"/>
    </row>
    <row r="1480" spans="1:1" s="447" customFormat="1" ht="12" hidden="1" customHeight="1">
      <c r="A1480" s="446"/>
    </row>
    <row r="1481" spans="1:1" s="447" customFormat="1" ht="12" hidden="1" customHeight="1">
      <c r="A1481" s="446"/>
    </row>
    <row r="1482" spans="1:1" s="447" customFormat="1" ht="12" hidden="1" customHeight="1">
      <c r="A1482" s="446"/>
    </row>
    <row r="1483" spans="1:1" s="447" customFormat="1" ht="12" hidden="1" customHeight="1">
      <c r="A1483" s="446"/>
    </row>
    <row r="1484" spans="1:1" s="447" customFormat="1" ht="12" hidden="1" customHeight="1">
      <c r="A1484" s="446"/>
    </row>
    <row r="1485" spans="1:1" s="447" customFormat="1" ht="12" hidden="1" customHeight="1">
      <c r="A1485" s="446"/>
    </row>
    <row r="1486" spans="1:1" s="447" customFormat="1" ht="12" hidden="1" customHeight="1">
      <c r="A1486" s="446"/>
    </row>
    <row r="1487" spans="1:1" s="447" customFormat="1" ht="12" hidden="1" customHeight="1">
      <c r="A1487" s="446"/>
    </row>
    <row r="1488" spans="1:1" s="447" customFormat="1" ht="12" hidden="1" customHeight="1">
      <c r="A1488" s="446"/>
    </row>
    <row r="1489" spans="1:1" s="447" customFormat="1" ht="12" hidden="1" customHeight="1">
      <c r="A1489" s="446"/>
    </row>
    <row r="1490" spans="1:1" s="447" customFormat="1" ht="12" hidden="1" customHeight="1">
      <c r="A1490" s="446"/>
    </row>
    <row r="1491" spans="1:1" s="447" customFormat="1" ht="12" hidden="1" customHeight="1">
      <c r="A1491" s="446"/>
    </row>
    <row r="1492" spans="1:1" s="447" customFormat="1" ht="12" hidden="1" customHeight="1">
      <c r="A1492" s="446"/>
    </row>
    <row r="1493" spans="1:1" s="447" customFormat="1" ht="12" hidden="1" customHeight="1">
      <c r="A1493" s="446"/>
    </row>
    <row r="1494" spans="1:1" s="447" customFormat="1" ht="12" hidden="1" customHeight="1">
      <c r="A1494" s="446"/>
    </row>
    <row r="1495" spans="1:1" s="447" customFormat="1" ht="12" hidden="1" customHeight="1">
      <c r="A1495" s="446"/>
    </row>
    <row r="1496" spans="1:1" s="447" customFormat="1" ht="12" hidden="1" customHeight="1">
      <c r="A1496" s="446"/>
    </row>
    <row r="1497" spans="1:1" s="447" customFormat="1" ht="12" hidden="1" customHeight="1">
      <c r="A1497" s="446"/>
    </row>
    <row r="1498" spans="1:1" s="447" customFormat="1" ht="12" hidden="1" customHeight="1">
      <c r="A1498" s="446"/>
    </row>
    <row r="1499" spans="1:1" s="447" customFormat="1" ht="12" hidden="1" customHeight="1">
      <c r="A1499" s="446"/>
    </row>
    <row r="1500" spans="1:1" s="447" customFormat="1" ht="12" hidden="1" customHeight="1">
      <c r="A1500" s="446"/>
    </row>
    <row r="1501" spans="1:1" s="447" customFormat="1" ht="12" hidden="1" customHeight="1">
      <c r="A1501" s="446"/>
    </row>
    <row r="1502" spans="1:1" s="447" customFormat="1" ht="12" hidden="1" customHeight="1">
      <c r="A1502" s="446"/>
    </row>
    <row r="1503" spans="1:1" s="447" customFormat="1" ht="12" hidden="1" customHeight="1">
      <c r="A1503" s="446"/>
    </row>
    <row r="1504" spans="1:1" s="447" customFormat="1" ht="12" hidden="1" customHeight="1">
      <c r="A1504" s="446"/>
    </row>
    <row r="1505" spans="1:1" s="447" customFormat="1" ht="12" hidden="1" customHeight="1">
      <c r="A1505" s="446"/>
    </row>
    <row r="1506" spans="1:1" s="447" customFormat="1" ht="12" hidden="1" customHeight="1">
      <c r="A1506" s="446"/>
    </row>
    <row r="1507" spans="1:1" s="447" customFormat="1" ht="12" hidden="1" customHeight="1">
      <c r="A1507" s="446"/>
    </row>
    <row r="1508" spans="1:1" s="447" customFormat="1" ht="12" hidden="1" customHeight="1">
      <c r="A1508" s="446"/>
    </row>
    <row r="1509" spans="1:1" s="447" customFormat="1" ht="12" hidden="1" customHeight="1">
      <c r="A1509" s="446"/>
    </row>
    <row r="1510" spans="1:1" s="447" customFormat="1" ht="12" hidden="1" customHeight="1">
      <c r="A1510" s="446"/>
    </row>
    <row r="1511" spans="1:1" s="447" customFormat="1" ht="12" hidden="1" customHeight="1">
      <c r="A1511" s="446"/>
    </row>
    <row r="1512" spans="1:1" s="447" customFormat="1" ht="12" hidden="1" customHeight="1">
      <c r="A1512" s="446"/>
    </row>
    <row r="1513" spans="1:1" s="447" customFormat="1" ht="12" hidden="1" customHeight="1">
      <c r="A1513" s="446"/>
    </row>
    <row r="1514" spans="1:1" s="447" customFormat="1" ht="12" hidden="1" customHeight="1">
      <c r="A1514" s="446"/>
    </row>
    <row r="1515" spans="1:1" s="447" customFormat="1" ht="12" hidden="1" customHeight="1">
      <c r="A1515" s="446"/>
    </row>
    <row r="1516" spans="1:1" s="447" customFormat="1" ht="12" hidden="1" customHeight="1">
      <c r="A1516" s="446"/>
    </row>
    <row r="1517" spans="1:1" s="447" customFormat="1" ht="12" hidden="1" customHeight="1">
      <c r="A1517" s="446"/>
    </row>
    <row r="1518" spans="1:1" s="447" customFormat="1" ht="12" hidden="1" customHeight="1">
      <c r="A1518" s="446"/>
    </row>
    <row r="1519" spans="1:1" s="447" customFormat="1" ht="12" hidden="1" customHeight="1">
      <c r="A1519" s="446"/>
    </row>
    <row r="1520" spans="1:1" s="447" customFormat="1" ht="12" hidden="1" customHeight="1">
      <c r="A1520" s="446"/>
    </row>
    <row r="1521" spans="1:1" s="447" customFormat="1" ht="12" hidden="1" customHeight="1">
      <c r="A1521" s="446"/>
    </row>
    <row r="1522" spans="1:1" s="447" customFormat="1" ht="12" hidden="1" customHeight="1">
      <c r="A1522" s="446"/>
    </row>
    <row r="1523" spans="1:1" s="447" customFormat="1" ht="12" hidden="1" customHeight="1">
      <c r="A1523" s="446"/>
    </row>
    <row r="1524" spans="1:1" s="447" customFormat="1" ht="12" hidden="1" customHeight="1">
      <c r="A1524" s="446"/>
    </row>
    <row r="1525" spans="1:1" s="447" customFormat="1" ht="12" hidden="1" customHeight="1">
      <c r="A1525" s="446"/>
    </row>
    <row r="1526" spans="1:1" s="447" customFormat="1" ht="12" hidden="1" customHeight="1">
      <c r="A1526" s="446"/>
    </row>
    <row r="1527" spans="1:1" s="447" customFormat="1" ht="12" hidden="1" customHeight="1">
      <c r="A1527" s="446"/>
    </row>
    <row r="1528" spans="1:1" s="447" customFormat="1" ht="12" hidden="1" customHeight="1">
      <c r="A1528" s="446"/>
    </row>
    <row r="1529" spans="1:1" s="447" customFormat="1" ht="12" hidden="1" customHeight="1">
      <c r="A1529" s="446"/>
    </row>
    <row r="1530" spans="1:1" s="447" customFormat="1" ht="12" hidden="1" customHeight="1">
      <c r="A1530" s="446"/>
    </row>
    <row r="1531" spans="1:1" s="447" customFormat="1" ht="12" hidden="1" customHeight="1">
      <c r="A1531" s="446"/>
    </row>
    <row r="1532" spans="1:1" s="447" customFormat="1" ht="12" hidden="1" customHeight="1">
      <c r="A1532" s="446"/>
    </row>
    <row r="1533" spans="1:1" s="447" customFormat="1" ht="12" hidden="1" customHeight="1">
      <c r="A1533" s="446"/>
    </row>
    <row r="1534" spans="1:1" s="447" customFormat="1" ht="12" hidden="1" customHeight="1">
      <c r="A1534" s="446"/>
    </row>
    <row r="1535" spans="1:1" s="447" customFormat="1" ht="12" hidden="1" customHeight="1">
      <c r="A1535" s="446"/>
    </row>
    <row r="1536" spans="1:1" s="447" customFormat="1" ht="12" hidden="1" customHeight="1">
      <c r="A1536" s="446"/>
    </row>
    <row r="1537" spans="1:1" s="447" customFormat="1" ht="12" hidden="1" customHeight="1">
      <c r="A1537" s="446"/>
    </row>
    <row r="1538" spans="1:1" s="447" customFormat="1" ht="12" hidden="1" customHeight="1">
      <c r="A1538" s="446"/>
    </row>
    <row r="1539" spans="1:1" s="447" customFormat="1" ht="12" hidden="1" customHeight="1">
      <c r="A1539" s="446"/>
    </row>
    <row r="1540" spans="1:1" s="447" customFormat="1" ht="12" hidden="1" customHeight="1">
      <c r="A1540" s="446"/>
    </row>
    <row r="1541" spans="1:1" s="447" customFormat="1" ht="12" hidden="1" customHeight="1">
      <c r="A1541" s="446"/>
    </row>
    <row r="1542" spans="1:1" s="447" customFormat="1" ht="12" hidden="1" customHeight="1">
      <c r="A1542" s="446"/>
    </row>
    <row r="1543" spans="1:1" s="447" customFormat="1" ht="12" hidden="1" customHeight="1">
      <c r="A1543" s="446"/>
    </row>
    <row r="1544" spans="1:1" s="447" customFormat="1" ht="12" hidden="1" customHeight="1">
      <c r="A1544" s="446"/>
    </row>
    <row r="1545" spans="1:1" s="447" customFormat="1" ht="12" hidden="1" customHeight="1">
      <c r="A1545" s="446"/>
    </row>
    <row r="1546" spans="1:1" s="447" customFormat="1" ht="12" hidden="1" customHeight="1">
      <c r="A1546" s="446"/>
    </row>
    <row r="1547" spans="1:1" s="447" customFormat="1" ht="12" hidden="1" customHeight="1">
      <c r="A1547" s="446"/>
    </row>
    <row r="1548" spans="1:1" s="447" customFormat="1" ht="12" hidden="1" customHeight="1">
      <c r="A1548" s="446"/>
    </row>
    <row r="1549" spans="1:1" s="447" customFormat="1" ht="12" hidden="1" customHeight="1">
      <c r="A1549" s="446"/>
    </row>
    <row r="1550" spans="1:1" s="447" customFormat="1" ht="12" hidden="1" customHeight="1">
      <c r="A1550" s="446"/>
    </row>
    <row r="1551" spans="1:1" s="447" customFormat="1" ht="12" hidden="1" customHeight="1">
      <c r="A1551" s="446"/>
    </row>
    <row r="1552" spans="1:1" s="447" customFormat="1" ht="12" hidden="1" customHeight="1">
      <c r="A1552" s="446"/>
    </row>
    <row r="1553" spans="1:1" s="447" customFormat="1" ht="12" hidden="1" customHeight="1">
      <c r="A1553" s="446"/>
    </row>
    <row r="1554" spans="1:1" s="447" customFormat="1" ht="12" hidden="1" customHeight="1">
      <c r="A1554" s="446"/>
    </row>
    <row r="1555" spans="1:1" s="447" customFormat="1" ht="12" hidden="1" customHeight="1">
      <c r="A1555" s="446"/>
    </row>
    <row r="1556" spans="1:1" s="447" customFormat="1" ht="12" hidden="1" customHeight="1">
      <c r="A1556" s="446"/>
    </row>
    <row r="1557" spans="1:1" s="447" customFormat="1" ht="12" hidden="1" customHeight="1">
      <c r="A1557" s="446"/>
    </row>
    <row r="1558" spans="1:1" s="447" customFormat="1" ht="12" hidden="1" customHeight="1">
      <c r="A1558" s="446"/>
    </row>
    <row r="1559" spans="1:1" s="447" customFormat="1" ht="12" hidden="1" customHeight="1">
      <c r="A1559" s="446"/>
    </row>
    <row r="1560" spans="1:1" s="447" customFormat="1" ht="12" hidden="1" customHeight="1">
      <c r="A1560" s="446"/>
    </row>
    <row r="1561" spans="1:1" s="447" customFormat="1" ht="12" hidden="1" customHeight="1">
      <c r="A1561" s="446"/>
    </row>
    <row r="1562" spans="1:1" s="447" customFormat="1" ht="12" hidden="1" customHeight="1">
      <c r="A1562" s="446"/>
    </row>
    <row r="1563" spans="1:1" s="447" customFormat="1" ht="12" hidden="1" customHeight="1">
      <c r="A1563" s="446"/>
    </row>
    <row r="1564" spans="1:1" s="447" customFormat="1" ht="12" hidden="1" customHeight="1">
      <c r="A1564" s="446"/>
    </row>
    <row r="1565" spans="1:1" s="447" customFormat="1" ht="12" hidden="1" customHeight="1">
      <c r="A1565" s="446"/>
    </row>
    <row r="1566" spans="1:1" s="447" customFormat="1" ht="12" hidden="1" customHeight="1">
      <c r="A1566" s="446"/>
    </row>
    <row r="1567" spans="1:1" s="447" customFormat="1" ht="12" hidden="1" customHeight="1">
      <c r="A1567" s="446"/>
    </row>
    <row r="1568" spans="1:1" s="447" customFormat="1" ht="12" hidden="1" customHeight="1">
      <c r="A1568" s="446"/>
    </row>
    <row r="1569" spans="1:1" s="447" customFormat="1" ht="12" hidden="1" customHeight="1">
      <c r="A1569" s="446"/>
    </row>
    <row r="1570" spans="1:1" s="447" customFormat="1" ht="12" hidden="1" customHeight="1">
      <c r="A1570" s="446"/>
    </row>
    <row r="1571" spans="1:1" s="447" customFormat="1" ht="12" hidden="1" customHeight="1">
      <c r="A1571" s="446"/>
    </row>
    <row r="1572" spans="1:1" s="447" customFormat="1" ht="12" hidden="1" customHeight="1">
      <c r="A1572" s="446"/>
    </row>
    <row r="1573" spans="1:1" s="447" customFormat="1" ht="12" hidden="1" customHeight="1">
      <c r="A1573" s="446"/>
    </row>
    <row r="1574" spans="1:1" s="447" customFormat="1" ht="12" hidden="1" customHeight="1">
      <c r="A1574" s="446"/>
    </row>
    <row r="1575" spans="1:1" s="447" customFormat="1" ht="12" hidden="1" customHeight="1">
      <c r="A1575" s="446"/>
    </row>
    <row r="1576" spans="1:1" s="447" customFormat="1" ht="12" hidden="1" customHeight="1">
      <c r="A1576" s="446"/>
    </row>
    <row r="1577" spans="1:1" s="447" customFormat="1" ht="12" hidden="1" customHeight="1">
      <c r="A1577" s="446"/>
    </row>
    <row r="1578" spans="1:1" s="447" customFormat="1" ht="12" hidden="1" customHeight="1">
      <c r="A1578" s="446"/>
    </row>
    <row r="1579" spans="1:1" s="447" customFormat="1" ht="12" hidden="1" customHeight="1">
      <c r="A1579" s="446"/>
    </row>
    <row r="1580" spans="1:1" s="447" customFormat="1" ht="12" hidden="1" customHeight="1">
      <c r="A1580" s="446"/>
    </row>
    <row r="1581" spans="1:1" s="447" customFormat="1" ht="12" hidden="1" customHeight="1">
      <c r="A1581" s="446"/>
    </row>
    <row r="1582" spans="1:1" s="447" customFormat="1" ht="12" hidden="1" customHeight="1">
      <c r="A1582" s="446"/>
    </row>
    <row r="1583" spans="1:1" s="447" customFormat="1" ht="12" hidden="1" customHeight="1">
      <c r="A1583" s="446"/>
    </row>
    <row r="1584" spans="1:1" s="447" customFormat="1" ht="12" hidden="1" customHeight="1">
      <c r="A1584" s="446"/>
    </row>
    <row r="1585" spans="1:1" s="447" customFormat="1" ht="12" hidden="1" customHeight="1">
      <c r="A1585" s="446"/>
    </row>
    <row r="1586" spans="1:1" s="447" customFormat="1" ht="12" hidden="1" customHeight="1">
      <c r="A1586" s="446"/>
    </row>
    <row r="1587" spans="1:1" s="447" customFormat="1" ht="12" hidden="1" customHeight="1">
      <c r="A1587" s="446"/>
    </row>
    <row r="1588" spans="1:1" s="447" customFormat="1" ht="12" hidden="1" customHeight="1">
      <c r="A1588" s="446"/>
    </row>
    <row r="1589" spans="1:1" s="447" customFormat="1" ht="12" hidden="1" customHeight="1">
      <c r="A1589" s="446"/>
    </row>
    <row r="1590" spans="1:1" s="447" customFormat="1" ht="12" hidden="1" customHeight="1">
      <c r="A1590" s="446"/>
    </row>
    <row r="1591" spans="1:1" s="447" customFormat="1" ht="12" hidden="1" customHeight="1">
      <c r="A1591" s="446"/>
    </row>
    <row r="1592" spans="1:1" s="447" customFormat="1" ht="12" hidden="1" customHeight="1">
      <c r="A1592" s="446"/>
    </row>
    <row r="1593" spans="1:1" s="447" customFormat="1" ht="12" hidden="1" customHeight="1">
      <c r="A1593" s="446"/>
    </row>
    <row r="1594" spans="1:1" s="447" customFormat="1" ht="12" hidden="1" customHeight="1">
      <c r="A1594" s="446"/>
    </row>
    <row r="1595" spans="1:1" s="447" customFormat="1" ht="12" hidden="1" customHeight="1">
      <c r="A1595" s="446"/>
    </row>
    <row r="1596" spans="1:1" s="447" customFormat="1" ht="12" hidden="1" customHeight="1">
      <c r="A1596" s="446"/>
    </row>
    <row r="1597" spans="1:1" s="447" customFormat="1" ht="12" hidden="1" customHeight="1">
      <c r="A1597" s="446"/>
    </row>
    <row r="1598" spans="1:1" s="447" customFormat="1" ht="12" hidden="1" customHeight="1">
      <c r="A1598" s="446"/>
    </row>
    <row r="1599" spans="1:1" s="447" customFormat="1" ht="12" hidden="1" customHeight="1">
      <c r="A1599" s="446"/>
    </row>
    <row r="1600" spans="1:1" s="447" customFormat="1" ht="12" hidden="1" customHeight="1">
      <c r="A1600" s="446"/>
    </row>
    <row r="1601" spans="1:1" s="447" customFormat="1" ht="12" hidden="1" customHeight="1">
      <c r="A1601" s="446"/>
    </row>
    <row r="1602" spans="1:1" s="447" customFormat="1" ht="12" hidden="1" customHeight="1">
      <c r="A1602" s="446"/>
    </row>
    <row r="1603" spans="1:1" s="447" customFormat="1" ht="12" hidden="1" customHeight="1">
      <c r="A1603" s="446"/>
    </row>
    <row r="1604" spans="1:1" s="447" customFormat="1" ht="12" hidden="1" customHeight="1">
      <c r="A1604" s="446"/>
    </row>
    <row r="1605" spans="1:1" s="447" customFormat="1" ht="12" hidden="1" customHeight="1">
      <c r="A1605" s="446"/>
    </row>
    <row r="1606" spans="1:1" s="447" customFormat="1" ht="12" hidden="1" customHeight="1">
      <c r="A1606" s="446"/>
    </row>
    <row r="1607" spans="1:1" s="447" customFormat="1" ht="12" hidden="1" customHeight="1">
      <c r="A1607" s="446"/>
    </row>
    <row r="1608" spans="1:1" s="447" customFormat="1" ht="12" hidden="1" customHeight="1">
      <c r="A1608" s="446"/>
    </row>
    <row r="1609" spans="1:1" s="447" customFormat="1" ht="12" hidden="1" customHeight="1">
      <c r="A1609" s="446"/>
    </row>
    <row r="1610" spans="1:1" s="447" customFormat="1" ht="12" hidden="1" customHeight="1">
      <c r="A1610" s="446"/>
    </row>
    <row r="1611" spans="1:1" s="447" customFormat="1" ht="12" hidden="1" customHeight="1">
      <c r="A1611" s="446"/>
    </row>
    <row r="1612" spans="1:1" s="447" customFormat="1" ht="12" hidden="1" customHeight="1">
      <c r="A1612" s="446"/>
    </row>
    <row r="1613" spans="1:1" s="447" customFormat="1" ht="12" hidden="1" customHeight="1">
      <c r="A1613" s="446"/>
    </row>
    <row r="1614" spans="1:1" s="447" customFormat="1" ht="12" hidden="1" customHeight="1">
      <c r="A1614" s="446"/>
    </row>
    <row r="1615" spans="1:1" s="447" customFormat="1" ht="12" hidden="1" customHeight="1">
      <c r="A1615" s="446"/>
    </row>
    <row r="1616" spans="1:1" s="447" customFormat="1" ht="12" hidden="1" customHeight="1">
      <c r="A1616" s="446"/>
    </row>
    <row r="1617" spans="1:1" s="447" customFormat="1" ht="12" hidden="1" customHeight="1">
      <c r="A1617" s="446"/>
    </row>
    <row r="1618" spans="1:1" s="447" customFormat="1" ht="12" hidden="1" customHeight="1">
      <c r="A1618" s="446"/>
    </row>
    <row r="1619" spans="1:1" s="447" customFormat="1" ht="12" hidden="1" customHeight="1">
      <c r="A1619" s="446"/>
    </row>
    <row r="1620" spans="1:1" s="447" customFormat="1" ht="12" hidden="1" customHeight="1">
      <c r="A1620" s="446"/>
    </row>
    <row r="1621" spans="1:1" s="447" customFormat="1" ht="12" hidden="1" customHeight="1">
      <c r="A1621" s="446"/>
    </row>
    <row r="1622" spans="1:1" s="447" customFormat="1" ht="12" hidden="1" customHeight="1">
      <c r="A1622" s="446"/>
    </row>
    <row r="1623" spans="1:1" s="447" customFormat="1" ht="12" hidden="1" customHeight="1">
      <c r="A1623" s="446"/>
    </row>
    <row r="1624" spans="1:1" s="447" customFormat="1" ht="12" hidden="1" customHeight="1">
      <c r="A1624" s="446"/>
    </row>
    <row r="1625" spans="1:1" s="447" customFormat="1" ht="12" hidden="1" customHeight="1">
      <c r="A1625" s="446"/>
    </row>
    <row r="1626" spans="1:1" s="447" customFormat="1" ht="12" hidden="1" customHeight="1">
      <c r="A1626" s="446"/>
    </row>
    <row r="1627" spans="1:1" s="447" customFormat="1" ht="12" hidden="1" customHeight="1">
      <c r="A1627" s="446"/>
    </row>
    <row r="1628" spans="1:1" s="447" customFormat="1" ht="12" hidden="1" customHeight="1">
      <c r="A1628" s="446"/>
    </row>
    <row r="1629" spans="1:1" s="447" customFormat="1" ht="12" hidden="1" customHeight="1">
      <c r="A1629" s="446"/>
    </row>
    <row r="1630" spans="1:1" s="447" customFormat="1" ht="12" hidden="1" customHeight="1">
      <c r="A1630" s="446"/>
    </row>
    <row r="1631" spans="1:1" s="447" customFormat="1" ht="12" hidden="1" customHeight="1">
      <c r="A1631" s="446"/>
    </row>
    <row r="1632" spans="1:1" s="447" customFormat="1" ht="12" hidden="1" customHeight="1">
      <c r="A1632" s="446"/>
    </row>
    <row r="1633" spans="1:1" s="447" customFormat="1" ht="12" hidden="1" customHeight="1">
      <c r="A1633" s="446"/>
    </row>
    <row r="1634" spans="1:1" s="447" customFormat="1" ht="12" hidden="1" customHeight="1">
      <c r="A1634" s="446"/>
    </row>
    <row r="1635" spans="1:1" s="447" customFormat="1" ht="12" hidden="1" customHeight="1">
      <c r="A1635" s="446"/>
    </row>
    <row r="1636" spans="1:1" s="447" customFormat="1" ht="12" hidden="1" customHeight="1">
      <c r="A1636" s="446"/>
    </row>
    <row r="1637" spans="1:1" s="447" customFormat="1" ht="12" hidden="1" customHeight="1">
      <c r="A1637" s="446"/>
    </row>
    <row r="1638" spans="1:1" s="447" customFormat="1" ht="12" hidden="1" customHeight="1">
      <c r="A1638" s="446"/>
    </row>
    <row r="1639" spans="1:1" s="447" customFormat="1" ht="12" hidden="1" customHeight="1">
      <c r="A1639" s="446"/>
    </row>
    <row r="1640" spans="1:1" s="447" customFormat="1" ht="12" hidden="1" customHeight="1">
      <c r="A1640" s="446"/>
    </row>
    <row r="1641" spans="1:1" s="447" customFormat="1" ht="12" hidden="1" customHeight="1">
      <c r="A1641" s="446"/>
    </row>
    <row r="1642" spans="1:1" s="447" customFormat="1" ht="12" hidden="1" customHeight="1">
      <c r="A1642" s="446"/>
    </row>
    <row r="1643" spans="1:1" s="447" customFormat="1" ht="12" hidden="1" customHeight="1">
      <c r="A1643" s="446"/>
    </row>
    <row r="1644" spans="1:1" s="447" customFormat="1" ht="12" hidden="1" customHeight="1">
      <c r="A1644" s="446"/>
    </row>
    <row r="1645" spans="1:1" s="447" customFormat="1" ht="12" hidden="1" customHeight="1">
      <c r="A1645" s="446"/>
    </row>
    <row r="1646" spans="1:1" s="447" customFormat="1" ht="12" hidden="1" customHeight="1">
      <c r="A1646" s="446"/>
    </row>
    <row r="1647" spans="1:1" s="447" customFormat="1" ht="12" hidden="1" customHeight="1">
      <c r="A1647" s="446"/>
    </row>
    <row r="1648" spans="1:1" s="447" customFormat="1" ht="12" hidden="1" customHeight="1">
      <c r="A1648" s="446"/>
    </row>
    <row r="1649" spans="1:1" s="447" customFormat="1" ht="12" hidden="1" customHeight="1">
      <c r="A1649" s="446"/>
    </row>
    <row r="1650" spans="1:1" s="447" customFormat="1" ht="12" hidden="1" customHeight="1">
      <c r="A1650" s="446"/>
    </row>
    <row r="1651" spans="1:1" s="447" customFormat="1" ht="12" hidden="1" customHeight="1">
      <c r="A1651" s="446"/>
    </row>
    <row r="1652" spans="1:1" s="447" customFormat="1" ht="12" hidden="1" customHeight="1">
      <c r="A1652" s="446"/>
    </row>
    <row r="1653" spans="1:1" s="447" customFormat="1" ht="12" hidden="1" customHeight="1">
      <c r="A1653" s="446"/>
    </row>
    <row r="1654" spans="1:1" s="447" customFormat="1" ht="12" hidden="1" customHeight="1">
      <c r="A1654" s="446"/>
    </row>
    <row r="1655" spans="1:1" s="447" customFormat="1" ht="12" hidden="1" customHeight="1">
      <c r="A1655" s="446"/>
    </row>
    <row r="1656" spans="1:1" s="447" customFormat="1" ht="12" hidden="1" customHeight="1">
      <c r="A1656" s="446"/>
    </row>
    <row r="1657" spans="1:1" s="447" customFormat="1" ht="12" hidden="1" customHeight="1">
      <c r="A1657" s="446"/>
    </row>
    <row r="1658" spans="1:1" s="447" customFormat="1" ht="12" hidden="1" customHeight="1">
      <c r="A1658" s="446"/>
    </row>
    <row r="1659" spans="1:1" s="447" customFormat="1" ht="12" hidden="1" customHeight="1">
      <c r="A1659" s="446"/>
    </row>
    <row r="1660" spans="1:1" s="447" customFormat="1" ht="12" hidden="1" customHeight="1">
      <c r="A1660" s="446"/>
    </row>
    <row r="1661" spans="1:1" s="447" customFormat="1" ht="12" hidden="1" customHeight="1">
      <c r="A1661" s="446"/>
    </row>
    <row r="1662" spans="1:1" s="447" customFormat="1" ht="12" hidden="1" customHeight="1">
      <c r="A1662" s="446"/>
    </row>
    <row r="1663" spans="1:1" s="447" customFormat="1" ht="12" hidden="1" customHeight="1">
      <c r="A1663" s="446"/>
    </row>
    <row r="1664" spans="1:1" s="447" customFormat="1" ht="12" hidden="1" customHeight="1">
      <c r="A1664" s="446"/>
    </row>
    <row r="1665" spans="1:1" s="447" customFormat="1" ht="12" hidden="1" customHeight="1">
      <c r="A1665" s="446"/>
    </row>
    <row r="1666" spans="1:1" s="447" customFormat="1" ht="12" hidden="1" customHeight="1">
      <c r="A1666" s="446"/>
    </row>
    <row r="1667" spans="1:1" s="447" customFormat="1" ht="12" hidden="1" customHeight="1">
      <c r="A1667" s="446"/>
    </row>
    <row r="1668" spans="1:1" s="447" customFormat="1" ht="12" hidden="1" customHeight="1">
      <c r="A1668" s="446"/>
    </row>
    <row r="1669" spans="1:1" s="447" customFormat="1" ht="12" hidden="1" customHeight="1">
      <c r="A1669" s="446"/>
    </row>
    <row r="1670" spans="1:1" s="447" customFormat="1" ht="12" hidden="1" customHeight="1">
      <c r="A1670" s="446"/>
    </row>
    <row r="1671" spans="1:1" s="447" customFormat="1" ht="12" hidden="1" customHeight="1">
      <c r="A1671" s="446"/>
    </row>
    <row r="1672" spans="1:1" s="447" customFormat="1" ht="12" hidden="1" customHeight="1">
      <c r="A1672" s="446"/>
    </row>
    <row r="1673" spans="1:1" s="447" customFormat="1" ht="12" hidden="1" customHeight="1">
      <c r="A1673" s="446"/>
    </row>
    <row r="1674" spans="1:1" s="447" customFormat="1" ht="12" hidden="1" customHeight="1">
      <c r="A1674" s="446"/>
    </row>
    <row r="1675" spans="1:1" s="447" customFormat="1" ht="12" hidden="1" customHeight="1">
      <c r="A1675" s="446"/>
    </row>
    <row r="1676" spans="1:1" s="447" customFormat="1" ht="12" hidden="1" customHeight="1">
      <c r="A1676" s="446"/>
    </row>
    <row r="1677" spans="1:1" s="447" customFormat="1" ht="12" hidden="1" customHeight="1">
      <c r="A1677" s="446"/>
    </row>
    <row r="1678" spans="1:1" s="447" customFormat="1" ht="12" hidden="1" customHeight="1">
      <c r="A1678" s="446"/>
    </row>
    <row r="1679" spans="1:1" s="447" customFormat="1" ht="12" hidden="1" customHeight="1">
      <c r="A1679" s="446"/>
    </row>
    <row r="1680" spans="1:1" s="447" customFormat="1" ht="12" hidden="1" customHeight="1">
      <c r="A1680" s="446"/>
    </row>
    <row r="1681" spans="1:1" s="447" customFormat="1" ht="12" hidden="1" customHeight="1">
      <c r="A1681" s="446"/>
    </row>
    <row r="1682" spans="1:1" s="447" customFormat="1" ht="12" hidden="1" customHeight="1">
      <c r="A1682" s="446"/>
    </row>
    <row r="1683" spans="1:1" s="447" customFormat="1" ht="12" hidden="1" customHeight="1">
      <c r="A1683" s="446"/>
    </row>
    <row r="1684" spans="1:1" s="447" customFormat="1" ht="12" hidden="1" customHeight="1">
      <c r="A1684" s="446"/>
    </row>
    <row r="1685" spans="1:1" s="447" customFormat="1" ht="12" hidden="1" customHeight="1">
      <c r="A1685" s="446"/>
    </row>
    <row r="1686" spans="1:1" s="447" customFormat="1" ht="12" hidden="1" customHeight="1">
      <c r="A1686" s="446"/>
    </row>
    <row r="1687" spans="1:1" s="447" customFormat="1" ht="12" hidden="1" customHeight="1">
      <c r="A1687" s="446"/>
    </row>
    <row r="1688" spans="1:1" s="447" customFormat="1" ht="12" hidden="1" customHeight="1">
      <c r="A1688" s="446"/>
    </row>
    <row r="1689" spans="1:1" s="447" customFormat="1" ht="12" hidden="1" customHeight="1">
      <c r="A1689" s="446"/>
    </row>
    <row r="1690" spans="1:1" s="447" customFormat="1" ht="12" hidden="1" customHeight="1">
      <c r="A1690" s="446"/>
    </row>
    <row r="1691" spans="1:1" s="447" customFormat="1" ht="12" hidden="1" customHeight="1">
      <c r="A1691" s="446"/>
    </row>
    <row r="1692" spans="1:1" s="447" customFormat="1" ht="12" hidden="1" customHeight="1">
      <c r="A1692" s="446"/>
    </row>
    <row r="1693" spans="1:1" s="447" customFormat="1" ht="12" hidden="1" customHeight="1">
      <c r="A1693" s="446"/>
    </row>
    <row r="1694" spans="1:1" s="447" customFormat="1" ht="12" hidden="1" customHeight="1">
      <c r="A1694" s="446"/>
    </row>
    <row r="1695" spans="1:1" s="447" customFormat="1" ht="12" hidden="1" customHeight="1">
      <c r="A1695" s="446"/>
    </row>
    <row r="1696" spans="1:1" s="447" customFormat="1" ht="12" hidden="1" customHeight="1">
      <c r="A1696" s="446"/>
    </row>
    <row r="1697" spans="1:1" s="447" customFormat="1" ht="12" hidden="1" customHeight="1">
      <c r="A1697" s="446"/>
    </row>
    <row r="1698" spans="1:1" s="447" customFormat="1" ht="12" hidden="1" customHeight="1">
      <c r="A1698" s="446"/>
    </row>
    <row r="1699" spans="1:1" s="447" customFormat="1" ht="12" hidden="1" customHeight="1">
      <c r="A1699" s="446"/>
    </row>
    <row r="1700" spans="1:1" s="447" customFormat="1" ht="12" hidden="1" customHeight="1">
      <c r="A1700" s="446"/>
    </row>
    <row r="1701" spans="1:1" s="447" customFormat="1" ht="12" hidden="1" customHeight="1">
      <c r="A1701" s="446"/>
    </row>
    <row r="1702" spans="1:1" s="447" customFormat="1" ht="12" hidden="1" customHeight="1">
      <c r="A1702" s="446"/>
    </row>
    <row r="1703" spans="1:1" s="447" customFormat="1" ht="12" hidden="1" customHeight="1">
      <c r="A1703" s="446"/>
    </row>
    <row r="1704" spans="1:1" s="447" customFormat="1" ht="12" hidden="1" customHeight="1">
      <c r="A1704" s="446"/>
    </row>
    <row r="1705" spans="1:1" s="447" customFormat="1" ht="12" hidden="1" customHeight="1">
      <c r="A1705" s="446"/>
    </row>
    <row r="1706" spans="1:1" s="447" customFormat="1" ht="12" hidden="1" customHeight="1">
      <c r="A1706" s="446"/>
    </row>
    <row r="1707" spans="1:1" s="447" customFormat="1" ht="12" hidden="1" customHeight="1">
      <c r="A1707" s="446"/>
    </row>
    <row r="1708" spans="1:1" s="447" customFormat="1" ht="12" hidden="1" customHeight="1">
      <c r="A1708" s="446"/>
    </row>
    <row r="1709" spans="1:1" s="447" customFormat="1" ht="12" hidden="1" customHeight="1">
      <c r="A1709" s="446"/>
    </row>
    <row r="1710" spans="1:1" s="447" customFormat="1" ht="12" hidden="1" customHeight="1">
      <c r="A1710" s="446"/>
    </row>
    <row r="1711" spans="1:1" s="447" customFormat="1" ht="12" hidden="1" customHeight="1">
      <c r="A1711" s="446"/>
    </row>
    <row r="1712" spans="1:1" s="447" customFormat="1" ht="12" hidden="1" customHeight="1">
      <c r="A1712" s="446"/>
    </row>
    <row r="1713" spans="1:1" s="447" customFormat="1" ht="12" hidden="1" customHeight="1">
      <c r="A1713" s="446"/>
    </row>
    <row r="1714" spans="1:1" s="447" customFormat="1" ht="12" hidden="1" customHeight="1">
      <c r="A1714" s="446"/>
    </row>
    <row r="1715" spans="1:1" s="447" customFormat="1" ht="12" hidden="1" customHeight="1">
      <c r="A1715" s="446"/>
    </row>
    <row r="1716" spans="1:1" s="447" customFormat="1" ht="12" hidden="1" customHeight="1">
      <c r="A1716" s="446"/>
    </row>
    <row r="1717" spans="1:1" s="447" customFormat="1" ht="12" hidden="1" customHeight="1">
      <c r="A1717" s="446"/>
    </row>
    <row r="1718" spans="1:1" s="447" customFormat="1" ht="12" hidden="1" customHeight="1">
      <c r="A1718" s="446"/>
    </row>
    <row r="1719" spans="1:1" s="447" customFormat="1" ht="12" hidden="1" customHeight="1">
      <c r="A1719" s="446"/>
    </row>
    <row r="1720" spans="1:1" s="447" customFormat="1" ht="12" hidden="1" customHeight="1">
      <c r="A1720" s="446"/>
    </row>
    <row r="1721" spans="1:1" s="447" customFormat="1" ht="12" hidden="1" customHeight="1">
      <c r="A1721" s="446"/>
    </row>
    <row r="1722" spans="1:1" s="447" customFormat="1" ht="12" hidden="1" customHeight="1">
      <c r="A1722" s="446"/>
    </row>
    <row r="1723" spans="1:1" s="447" customFormat="1" ht="12" hidden="1" customHeight="1">
      <c r="A1723" s="446"/>
    </row>
    <row r="1724" spans="1:1" s="447" customFormat="1" ht="12" hidden="1" customHeight="1">
      <c r="A1724" s="446"/>
    </row>
    <row r="1725" spans="1:1" s="447" customFormat="1" ht="12" hidden="1" customHeight="1">
      <c r="A1725" s="446"/>
    </row>
    <row r="1726" spans="1:1" s="447" customFormat="1" ht="12" hidden="1" customHeight="1">
      <c r="A1726" s="446"/>
    </row>
    <row r="1727" spans="1:1" s="447" customFormat="1" ht="12" hidden="1" customHeight="1">
      <c r="A1727" s="446"/>
    </row>
    <row r="1728" spans="1:1" s="447" customFormat="1" ht="12" hidden="1" customHeight="1">
      <c r="A1728" s="446"/>
    </row>
    <row r="1729" spans="1:1" s="447" customFormat="1" ht="12" hidden="1" customHeight="1">
      <c r="A1729" s="446"/>
    </row>
    <row r="1730" spans="1:1" s="447" customFormat="1" ht="12" hidden="1" customHeight="1">
      <c r="A1730" s="446"/>
    </row>
    <row r="1731" spans="1:1" s="447" customFormat="1" ht="12" hidden="1" customHeight="1">
      <c r="A1731" s="446"/>
    </row>
    <row r="1732" spans="1:1" s="447" customFormat="1" ht="12" hidden="1" customHeight="1">
      <c r="A1732" s="446"/>
    </row>
    <row r="1733" spans="1:1" s="447" customFormat="1" ht="12" hidden="1" customHeight="1">
      <c r="A1733" s="446"/>
    </row>
    <row r="1734" spans="1:1" s="447" customFormat="1" ht="12" hidden="1" customHeight="1">
      <c r="A1734" s="446"/>
    </row>
    <row r="1735" spans="1:1" s="447" customFormat="1" ht="12" hidden="1" customHeight="1">
      <c r="A1735" s="446"/>
    </row>
    <row r="1736" spans="1:1" s="447" customFormat="1" ht="12" hidden="1" customHeight="1">
      <c r="A1736" s="446"/>
    </row>
    <row r="1737" spans="1:1" s="447" customFormat="1" ht="12" hidden="1" customHeight="1">
      <c r="A1737" s="446"/>
    </row>
    <row r="1738" spans="1:1" s="447" customFormat="1" ht="12" hidden="1" customHeight="1">
      <c r="A1738" s="446"/>
    </row>
    <row r="1739" spans="1:1" s="447" customFormat="1" ht="12" hidden="1" customHeight="1">
      <c r="A1739" s="446"/>
    </row>
    <row r="1740" spans="1:1" s="447" customFormat="1" ht="12" hidden="1" customHeight="1">
      <c r="A1740" s="446"/>
    </row>
    <row r="1741" spans="1:1" s="447" customFormat="1" ht="12" hidden="1" customHeight="1">
      <c r="A1741" s="446"/>
    </row>
    <row r="1742" spans="1:1" s="447" customFormat="1" ht="12" hidden="1" customHeight="1">
      <c r="A1742" s="446"/>
    </row>
    <row r="1743" spans="1:1" s="447" customFormat="1" ht="12" hidden="1" customHeight="1">
      <c r="A1743" s="446"/>
    </row>
    <row r="1744" spans="1:1" s="447" customFormat="1" ht="12" hidden="1" customHeight="1">
      <c r="A1744" s="446"/>
    </row>
    <row r="1745" spans="1:1" s="447" customFormat="1" ht="12" hidden="1" customHeight="1">
      <c r="A1745" s="446"/>
    </row>
    <row r="1746" spans="1:1" s="447" customFormat="1" ht="12" hidden="1" customHeight="1">
      <c r="A1746" s="446"/>
    </row>
    <row r="1747" spans="1:1" s="447" customFormat="1" ht="12" hidden="1" customHeight="1">
      <c r="A1747" s="446"/>
    </row>
    <row r="1748" spans="1:1" s="447" customFormat="1" ht="12" hidden="1" customHeight="1">
      <c r="A1748" s="446"/>
    </row>
    <row r="1749" spans="1:1" s="447" customFormat="1" ht="12" hidden="1" customHeight="1">
      <c r="A1749" s="446"/>
    </row>
    <row r="1750" spans="1:1" s="447" customFormat="1" ht="12" hidden="1" customHeight="1">
      <c r="A1750" s="446"/>
    </row>
    <row r="1751" spans="1:1" s="447" customFormat="1" ht="12" hidden="1" customHeight="1">
      <c r="A1751" s="446"/>
    </row>
    <row r="1752" spans="1:1" s="447" customFormat="1" ht="12" hidden="1" customHeight="1">
      <c r="A1752" s="446"/>
    </row>
    <row r="1753" spans="1:1" s="447" customFormat="1" ht="12" hidden="1" customHeight="1">
      <c r="A1753" s="446"/>
    </row>
    <row r="1754" spans="1:1" s="447" customFormat="1" ht="12" hidden="1" customHeight="1">
      <c r="A1754" s="446"/>
    </row>
    <row r="1755" spans="1:1" s="447" customFormat="1" ht="12" hidden="1" customHeight="1">
      <c r="A1755" s="446"/>
    </row>
    <row r="1756" spans="1:1" s="447" customFormat="1" ht="12" hidden="1" customHeight="1">
      <c r="A1756" s="446"/>
    </row>
    <row r="1757" spans="1:1" s="447" customFormat="1" ht="12" hidden="1" customHeight="1">
      <c r="A1757" s="446"/>
    </row>
    <row r="1758" spans="1:1" s="447" customFormat="1" ht="12" hidden="1" customHeight="1">
      <c r="A1758" s="446"/>
    </row>
    <row r="1759" spans="1:1" s="447" customFormat="1" ht="12" hidden="1" customHeight="1">
      <c r="A1759" s="446"/>
    </row>
    <row r="1760" spans="1:1" s="447" customFormat="1" ht="12" hidden="1" customHeight="1">
      <c r="A1760" s="446"/>
    </row>
    <row r="1761" spans="1:1" s="447" customFormat="1" ht="12" hidden="1" customHeight="1">
      <c r="A1761" s="446"/>
    </row>
    <row r="1762" spans="1:1" s="447" customFormat="1" ht="12" hidden="1" customHeight="1">
      <c r="A1762" s="446"/>
    </row>
    <row r="1763" spans="1:1" s="447" customFormat="1" ht="12" hidden="1" customHeight="1">
      <c r="A1763" s="446"/>
    </row>
    <row r="1764" spans="1:1" s="447" customFormat="1" ht="12" hidden="1" customHeight="1">
      <c r="A1764" s="446"/>
    </row>
    <row r="1765" spans="1:1" s="447" customFormat="1" ht="12" hidden="1" customHeight="1">
      <c r="A1765" s="446"/>
    </row>
    <row r="1766" spans="1:1" s="447" customFormat="1" ht="12" hidden="1" customHeight="1">
      <c r="A1766" s="446"/>
    </row>
    <row r="1767" spans="1:1" s="447" customFormat="1" ht="12" hidden="1" customHeight="1">
      <c r="A1767" s="446"/>
    </row>
    <row r="1768" spans="1:1" s="447" customFormat="1" ht="12" hidden="1" customHeight="1">
      <c r="A1768" s="446"/>
    </row>
    <row r="1769" spans="1:1" s="447" customFormat="1" ht="12" hidden="1" customHeight="1">
      <c r="A1769" s="446"/>
    </row>
    <row r="1770" spans="1:1" s="447" customFormat="1" ht="12" hidden="1" customHeight="1">
      <c r="A1770" s="446"/>
    </row>
    <row r="1771" spans="1:1" s="447" customFormat="1" ht="12" hidden="1" customHeight="1">
      <c r="A1771" s="446"/>
    </row>
    <row r="1772" spans="1:1" s="447" customFormat="1" ht="12" hidden="1" customHeight="1">
      <c r="A1772" s="446"/>
    </row>
    <row r="1773" spans="1:1" s="447" customFormat="1" ht="12" hidden="1" customHeight="1">
      <c r="A1773" s="446"/>
    </row>
    <row r="1774" spans="1:1" s="447" customFormat="1" ht="12" hidden="1" customHeight="1">
      <c r="A1774" s="446"/>
    </row>
    <row r="1775" spans="1:1" s="447" customFormat="1" ht="12" hidden="1" customHeight="1">
      <c r="A1775" s="446"/>
    </row>
    <row r="1776" spans="1:1" s="447" customFormat="1" ht="12" hidden="1" customHeight="1">
      <c r="A1776" s="446"/>
    </row>
    <row r="1777" spans="1:1" s="447" customFormat="1" ht="12" hidden="1" customHeight="1">
      <c r="A1777" s="446"/>
    </row>
    <row r="1778" spans="1:1" s="447" customFormat="1" ht="12" hidden="1" customHeight="1">
      <c r="A1778" s="446"/>
    </row>
    <row r="1779" spans="1:1" s="447" customFormat="1" ht="12" hidden="1" customHeight="1">
      <c r="A1779" s="446"/>
    </row>
    <row r="1780" spans="1:1" s="447" customFormat="1" ht="12" hidden="1" customHeight="1">
      <c r="A1780" s="446"/>
    </row>
    <row r="1781" spans="1:1" s="447" customFormat="1" ht="12" hidden="1" customHeight="1">
      <c r="A1781" s="446"/>
    </row>
    <row r="1782" spans="1:1" s="447" customFormat="1" ht="12" hidden="1" customHeight="1">
      <c r="A1782" s="446"/>
    </row>
    <row r="1783" spans="1:1" s="447" customFormat="1" ht="12" hidden="1" customHeight="1">
      <c r="A1783" s="446"/>
    </row>
    <row r="1784" spans="1:1" s="447" customFormat="1" ht="12" hidden="1" customHeight="1">
      <c r="A1784" s="446"/>
    </row>
    <row r="1785" spans="1:1" s="447" customFormat="1" ht="12" hidden="1" customHeight="1">
      <c r="A1785" s="446"/>
    </row>
    <row r="1786" spans="1:1" s="447" customFormat="1" ht="12" hidden="1" customHeight="1">
      <c r="A1786" s="446"/>
    </row>
    <row r="1787" spans="1:1" s="447" customFormat="1" ht="12" hidden="1" customHeight="1">
      <c r="A1787" s="446"/>
    </row>
    <row r="1788" spans="1:1" s="447" customFormat="1" ht="12" hidden="1" customHeight="1">
      <c r="A1788" s="446"/>
    </row>
    <row r="1789" spans="1:1" s="447" customFormat="1" ht="12" hidden="1" customHeight="1">
      <c r="A1789" s="446"/>
    </row>
    <row r="1790" spans="1:1" s="447" customFormat="1" ht="12" hidden="1" customHeight="1">
      <c r="A1790" s="446"/>
    </row>
    <row r="1791" spans="1:1" s="447" customFormat="1" ht="12" hidden="1" customHeight="1">
      <c r="A1791" s="446"/>
    </row>
    <row r="1792" spans="1:1" s="447" customFormat="1" ht="12" hidden="1" customHeight="1">
      <c r="A1792" s="446"/>
    </row>
    <row r="1793" spans="1:1" s="447" customFormat="1" ht="12" hidden="1" customHeight="1">
      <c r="A1793" s="446"/>
    </row>
    <row r="1794" spans="1:1" s="447" customFormat="1" ht="12" hidden="1" customHeight="1">
      <c r="A1794" s="446"/>
    </row>
    <row r="1795" spans="1:1" s="447" customFormat="1" ht="12" hidden="1" customHeight="1">
      <c r="A1795" s="446"/>
    </row>
    <row r="1796" spans="1:1" s="447" customFormat="1" ht="12" hidden="1" customHeight="1">
      <c r="A1796" s="446"/>
    </row>
    <row r="1797" spans="1:1" s="447" customFormat="1" ht="12" hidden="1" customHeight="1">
      <c r="A1797" s="446"/>
    </row>
    <row r="1798" spans="1:1" s="447" customFormat="1" ht="12" hidden="1" customHeight="1">
      <c r="A1798" s="446"/>
    </row>
    <row r="1799" spans="1:1" s="447" customFormat="1" ht="12" hidden="1" customHeight="1">
      <c r="A1799" s="446"/>
    </row>
    <row r="1800" spans="1:1" s="447" customFormat="1" ht="12" hidden="1" customHeight="1">
      <c r="A1800" s="446"/>
    </row>
    <row r="1801" spans="1:1" s="447" customFormat="1" ht="12" hidden="1" customHeight="1">
      <c r="A1801" s="446"/>
    </row>
    <row r="1802" spans="1:1" s="447" customFormat="1" ht="12" hidden="1" customHeight="1">
      <c r="A1802" s="446"/>
    </row>
    <row r="1803" spans="1:1" s="447" customFormat="1" ht="12" hidden="1" customHeight="1">
      <c r="A1803" s="446"/>
    </row>
    <row r="1804" spans="1:1" s="447" customFormat="1" ht="12" hidden="1" customHeight="1">
      <c r="A1804" s="446"/>
    </row>
    <row r="1805" spans="1:1" s="447" customFormat="1" ht="12" hidden="1" customHeight="1">
      <c r="A1805" s="446"/>
    </row>
    <row r="1806" spans="1:1" s="447" customFormat="1" ht="12" hidden="1" customHeight="1">
      <c r="A1806" s="446"/>
    </row>
    <row r="1807" spans="1:1" s="447" customFormat="1" ht="12" hidden="1" customHeight="1">
      <c r="A1807" s="446"/>
    </row>
    <row r="1808" spans="1:1" s="447" customFormat="1" ht="12" hidden="1" customHeight="1">
      <c r="A1808" s="446"/>
    </row>
    <row r="1809" spans="1:1" s="447" customFormat="1" ht="12" hidden="1" customHeight="1">
      <c r="A1809" s="446"/>
    </row>
    <row r="1810" spans="1:1" s="447" customFormat="1" ht="12" hidden="1" customHeight="1">
      <c r="A1810" s="446"/>
    </row>
    <row r="1811" spans="1:1" s="447" customFormat="1" ht="12" hidden="1" customHeight="1">
      <c r="A1811" s="446"/>
    </row>
    <row r="1812" spans="1:1" s="447" customFormat="1" ht="12" hidden="1" customHeight="1">
      <c r="A1812" s="446"/>
    </row>
    <row r="1813" spans="1:1" s="447" customFormat="1" ht="12" hidden="1" customHeight="1">
      <c r="A1813" s="446"/>
    </row>
    <row r="1814" spans="1:1" s="447" customFormat="1" ht="12" hidden="1" customHeight="1">
      <c r="A1814" s="446"/>
    </row>
    <row r="1815" spans="1:1" s="447" customFormat="1" ht="12" hidden="1" customHeight="1">
      <c r="A1815" s="446"/>
    </row>
    <row r="1816" spans="1:1" s="447" customFormat="1" ht="12" hidden="1" customHeight="1">
      <c r="A1816" s="446"/>
    </row>
    <row r="1817" spans="1:1" s="447" customFormat="1" ht="12" hidden="1" customHeight="1">
      <c r="A1817" s="446"/>
    </row>
    <row r="1818" spans="1:1" s="447" customFormat="1" ht="12" hidden="1" customHeight="1">
      <c r="A1818" s="446"/>
    </row>
    <row r="1819" spans="1:1" s="447" customFormat="1" ht="12" hidden="1" customHeight="1">
      <c r="A1819" s="446"/>
    </row>
    <row r="1820" spans="1:1" s="447" customFormat="1" ht="12" hidden="1" customHeight="1">
      <c r="A1820" s="446"/>
    </row>
    <row r="1821" spans="1:1" s="447" customFormat="1" ht="12" hidden="1" customHeight="1">
      <c r="A1821" s="446"/>
    </row>
    <row r="1822" spans="1:1" s="447" customFormat="1" ht="12" hidden="1" customHeight="1">
      <c r="A1822" s="446"/>
    </row>
    <row r="1823" spans="1:1" s="447" customFormat="1" ht="12" hidden="1" customHeight="1">
      <c r="A1823" s="446"/>
    </row>
    <row r="1824" spans="1:1" s="447" customFormat="1" ht="12" hidden="1" customHeight="1">
      <c r="A1824" s="446"/>
    </row>
    <row r="1825" spans="1:1" s="447" customFormat="1" ht="12" hidden="1" customHeight="1">
      <c r="A1825" s="446"/>
    </row>
    <row r="1826" spans="1:1" s="447" customFormat="1" ht="12" hidden="1" customHeight="1">
      <c r="A1826" s="446"/>
    </row>
    <row r="1827" spans="1:1" s="447" customFormat="1" ht="12" hidden="1" customHeight="1">
      <c r="A1827" s="446"/>
    </row>
    <row r="1828" spans="1:1" s="447" customFormat="1" ht="12" hidden="1" customHeight="1">
      <c r="A1828" s="446"/>
    </row>
    <row r="1829" spans="1:1" s="447" customFormat="1" ht="12" hidden="1" customHeight="1">
      <c r="A1829" s="446"/>
    </row>
    <row r="1830" spans="1:1" s="447" customFormat="1" ht="12" hidden="1" customHeight="1">
      <c r="A1830" s="446"/>
    </row>
    <row r="1831" spans="1:1" s="447" customFormat="1" ht="12" hidden="1" customHeight="1">
      <c r="A1831" s="446"/>
    </row>
    <row r="1832" spans="1:1" s="447" customFormat="1" ht="12" hidden="1" customHeight="1">
      <c r="A1832" s="446"/>
    </row>
    <row r="1833" spans="1:1" s="447" customFormat="1" ht="12" hidden="1" customHeight="1">
      <c r="A1833" s="446"/>
    </row>
    <row r="1834" spans="1:1" s="447" customFormat="1" ht="12" hidden="1" customHeight="1">
      <c r="A1834" s="446"/>
    </row>
    <row r="1835" spans="1:1" s="447" customFormat="1" ht="12" hidden="1" customHeight="1">
      <c r="A1835" s="446"/>
    </row>
    <row r="1836" spans="1:1" s="447" customFormat="1" ht="12" hidden="1" customHeight="1">
      <c r="A1836" s="446"/>
    </row>
    <row r="1837" spans="1:1" s="447" customFormat="1" ht="12" hidden="1" customHeight="1">
      <c r="A1837" s="446"/>
    </row>
    <row r="1838" spans="1:1" s="447" customFormat="1" ht="12" hidden="1" customHeight="1">
      <c r="A1838" s="446"/>
    </row>
    <row r="1839" spans="1:1" s="447" customFormat="1" ht="12" hidden="1" customHeight="1">
      <c r="A1839" s="446"/>
    </row>
    <row r="1840" spans="1:1" s="447" customFormat="1" ht="12" hidden="1" customHeight="1">
      <c r="A1840" s="446"/>
    </row>
    <row r="1841" spans="1:1" s="447" customFormat="1" ht="12" hidden="1" customHeight="1">
      <c r="A1841" s="446"/>
    </row>
    <row r="1842" spans="1:1" s="447" customFormat="1" ht="12" hidden="1" customHeight="1">
      <c r="A1842" s="446"/>
    </row>
    <row r="1843" spans="1:1" s="447" customFormat="1" ht="12" hidden="1" customHeight="1">
      <c r="A1843" s="446"/>
    </row>
    <row r="1844" spans="1:1" s="447" customFormat="1" ht="12" hidden="1" customHeight="1">
      <c r="A1844" s="446"/>
    </row>
    <row r="1845" spans="1:1" s="447" customFormat="1" ht="12" hidden="1" customHeight="1">
      <c r="A1845" s="446"/>
    </row>
    <row r="1846" spans="1:1" s="447" customFormat="1" ht="12" hidden="1" customHeight="1">
      <c r="A1846" s="446"/>
    </row>
    <row r="1847" spans="1:1" s="447" customFormat="1" ht="12" hidden="1" customHeight="1">
      <c r="A1847" s="446"/>
    </row>
    <row r="1848" spans="1:1" s="447" customFormat="1" ht="12" hidden="1" customHeight="1">
      <c r="A1848" s="446"/>
    </row>
    <row r="1849" spans="1:1" s="447" customFormat="1" ht="12" hidden="1" customHeight="1">
      <c r="A1849" s="446"/>
    </row>
    <row r="1850" spans="1:1" s="447" customFormat="1" ht="12" hidden="1" customHeight="1">
      <c r="A1850" s="446"/>
    </row>
    <row r="1851" spans="1:1" s="447" customFormat="1" ht="12" hidden="1" customHeight="1">
      <c r="A1851" s="446"/>
    </row>
    <row r="1852" spans="1:1" s="447" customFormat="1" ht="12" hidden="1" customHeight="1">
      <c r="A1852" s="446"/>
    </row>
    <row r="1853" spans="1:1" s="447" customFormat="1" ht="12" hidden="1" customHeight="1">
      <c r="A1853" s="446"/>
    </row>
    <row r="1854" spans="1:1" s="447" customFormat="1" ht="12" hidden="1" customHeight="1">
      <c r="A1854" s="446"/>
    </row>
    <row r="1855" spans="1:1" s="447" customFormat="1" ht="12" hidden="1" customHeight="1">
      <c r="A1855" s="446"/>
    </row>
    <row r="1856" spans="1:1" s="447" customFormat="1" ht="12" hidden="1" customHeight="1">
      <c r="A1856" s="446"/>
    </row>
    <row r="1857" spans="1:1" s="447" customFormat="1" ht="12" hidden="1" customHeight="1">
      <c r="A1857" s="446"/>
    </row>
    <row r="1858" spans="1:1" s="447" customFormat="1" ht="12" hidden="1" customHeight="1">
      <c r="A1858" s="446"/>
    </row>
    <row r="1859" spans="1:1" s="447" customFormat="1" ht="12" hidden="1" customHeight="1">
      <c r="A1859" s="446"/>
    </row>
    <row r="1860" spans="1:1" s="447" customFormat="1" ht="12" hidden="1" customHeight="1">
      <c r="A1860" s="446"/>
    </row>
    <row r="1861" spans="1:1" s="447" customFormat="1" ht="12" hidden="1" customHeight="1">
      <c r="A1861" s="446"/>
    </row>
    <row r="1862" spans="1:1" s="447" customFormat="1" ht="12" hidden="1" customHeight="1">
      <c r="A1862" s="446"/>
    </row>
    <row r="1863" spans="1:1" s="447" customFormat="1" ht="12" hidden="1" customHeight="1">
      <c r="A1863" s="446"/>
    </row>
    <row r="1864" spans="1:1" s="447" customFormat="1" ht="12" hidden="1" customHeight="1">
      <c r="A1864" s="446"/>
    </row>
    <row r="1865" spans="1:1" s="447" customFormat="1" ht="12" hidden="1" customHeight="1">
      <c r="A1865" s="446"/>
    </row>
    <row r="1866" spans="1:1" s="447" customFormat="1" ht="12" hidden="1" customHeight="1">
      <c r="A1866" s="446"/>
    </row>
    <row r="1867" spans="1:1" s="447" customFormat="1" ht="12" hidden="1" customHeight="1">
      <c r="A1867" s="446"/>
    </row>
    <row r="1868" spans="1:1" s="447" customFormat="1" ht="12" hidden="1" customHeight="1">
      <c r="A1868" s="446"/>
    </row>
    <row r="1869" spans="1:1" s="447" customFormat="1" ht="12" hidden="1" customHeight="1">
      <c r="A1869" s="446"/>
    </row>
    <row r="1870" spans="1:1" s="447" customFormat="1" ht="12" hidden="1" customHeight="1">
      <c r="A1870" s="446"/>
    </row>
    <row r="1871" spans="1:1" s="447" customFormat="1" ht="12" hidden="1" customHeight="1">
      <c r="A1871" s="446"/>
    </row>
    <row r="1872" spans="1:1" s="447" customFormat="1" ht="12" hidden="1" customHeight="1">
      <c r="A1872" s="446"/>
    </row>
    <row r="1873" spans="1:1" s="447" customFormat="1" ht="12" hidden="1" customHeight="1">
      <c r="A1873" s="446"/>
    </row>
    <row r="1874" spans="1:1" s="447" customFormat="1" ht="12" hidden="1" customHeight="1">
      <c r="A1874" s="446"/>
    </row>
    <row r="1875" spans="1:1" s="447" customFormat="1" ht="12" hidden="1" customHeight="1">
      <c r="A1875" s="446"/>
    </row>
    <row r="1876" spans="1:1" s="447" customFormat="1" ht="12" hidden="1" customHeight="1">
      <c r="A1876" s="446"/>
    </row>
    <row r="1877" spans="1:1" s="447" customFormat="1" ht="12" hidden="1" customHeight="1">
      <c r="A1877" s="446"/>
    </row>
    <row r="1878" spans="1:1" s="447" customFormat="1" ht="12" hidden="1" customHeight="1">
      <c r="A1878" s="446"/>
    </row>
    <row r="1879" spans="1:1" s="447" customFormat="1" ht="12" hidden="1" customHeight="1">
      <c r="A1879" s="446"/>
    </row>
    <row r="1880" spans="1:1" s="447" customFormat="1" ht="12" hidden="1" customHeight="1">
      <c r="A1880" s="446"/>
    </row>
    <row r="1881" spans="1:1" s="447" customFormat="1" ht="12" hidden="1" customHeight="1">
      <c r="A1881" s="446"/>
    </row>
    <row r="1882" spans="1:1" s="447" customFormat="1" ht="12" hidden="1" customHeight="1">
      <c r="A1882" s="446"/>
    </row>
    <row r="1883" spans="1:1" s="447" customFormat="1" ht="12" hidden="1" customHeight="1">
      <c r="A1883" s="446"/>
    </row>
    <row r="1884" spans="1:1" s="447" customFormat="1" ht="12" hidden="1" customHeight="1">
      <c r="A1884" s="446"/>
    </row>
    <row r="1885" spans="1:1" s="447" customFormat="1" ht="12" hidden="1" customHeight="1">
      <c r="A1885" s="446"/>
    </row>
    <row r="1886" spans="1:1" s="447" customFormat="1" ht="12" hidden="1" customHeight="1">
      <c r="A1886" s="446"/>
    </row>
    <row r="1887" spans="1:1" s="447" customFormat="1" ht="12" hidden="1" customHeight="1">
      <c r="A1887" s="446"/>
    </row>
    <row r="1888" spans="1:1" s="447" customFormat="1" ht="12" hidden="1" customHeight="1">
      <c r="A1888" s="446"/>
    </row>
    <row r="1889" spans="1:1" s="447" customFormat="1" ht="12" hidden="1" customHeight="1">
      <c r="A1889" s="446"/>
    </row>
    <row r="1890" spans="1:1" s="447" customFormat="1" ht="12" hidden="1" customHeight="1">
      <c r="A1890" s="446"/>
    </row>
    <row r="1891" spans="1:1" s="447" customFormat="1" ht="12" hidden="1" customHeight="1">
      <c r="A1891" s="446"/>
    </row>
    <row r="1892" spans="1:1" s="447" customFormat="1" ht="12" hidden="1" customHeight="1">
      <c r="A1892" s="446"/>
    </row>
    <row r="1893" spans="1:1" s="447" customFormat="1" ht="12" hidden="1" customHeight="1">
      <c r="A1893" s="446"/>
    </row>
    <row r="1894" spans="1:1" s="447" customFormat="1" ht="12" hidden="1" customHeight="1">
      <c r="A1894" s="446"/>
    </row>
    <row r="1895" spans="1:1" s="447" customFormat="1" ht="12" hidden="1" customHeight="1">
      <c r="A1895" s="446"/>
    </row>
    <row r="1896" spans="1:1" s="447" customFormat="1" ht="12" hidden="1" customHeight="1">
      <c r="A1896" s="446"/>
    </row>
    <row r="1897" spans="1:1" s="447" customFormat="1" ht="12" hidden="1" customHeight="1">
      <c r="A1897" s="446"/>
    </row>
    <row r="1898" spans="1:1" s="447" customFormat="1" ht="12" hidden="1" customHeight="1">
      <c r="A1898" s="446"/>
    </row>
    <row r="1899" spans="1:1" s="447" customFormat="1" ht="12" hidden="1" customHeight="1">
      <c r="A1899" s="446"/>
    </row>
    <row r="1900" spans="1:1" s="447" customFormat="1" ht="12" hidden="1" customHeight="1">
      <c r="A1900" s="446"/>
    </row>
    <row r="1901" spans="1:1" s="447" customFormat="1" ht="12" hidden="1" customHeight="1">
      <c r="A1901" s="446"/>
    </row>
    <row r="1902" spans="1:1" s="447" customFormat="1" ht="12" hidden="1" customHeight="1">
      <c r="A1902" s="446"/>
    </row>
    <row r="1903" spans="1:1" s="447" customFormat="1" ht="12" hidden="1" customHeight="1">
      <c r="A1903" s="446"/>
    </row>
    <row r="1904" spans="1:1" s="447" customFormat="1" ht="12" hidden="1" customHeight="1">
      <c r="A1904" s="446"/>
    </row>
    <row r="1905" spans="1:1" s="447" customFormat="1" ht="12" hidden="1" customHeight="1">
      <c r="A1905" s="446"/>
    </row>
    <row r="1906" spans="1:1" s="447" customFormat="1" ht="12" hidden="1" customHeight="1">
      <c r="A1906" s="446"/>
    </row>
    <row r="1907" spans="1:1" s="447" customFormat="1" ht="12" hidden="1" customHeight="1">
      <c r="A1907" s="446"/>
    </row>
    <row r="1908" spans="1:1" s="447" customFormat="1" ht="12" hidden="1" customHeight="1">
      <c r="A1908" s="446"/>
    </row>
    <row r="1909" spans="1:1" s="447" customFormat="1" ht="12" hidden="1" customHeight="1">
      <c r="A1909" s="446"/>
    </row>
    <row r="1910" spans="1:1" s="447" customFormat="1" ht="12" hidden="1" customHeight="1">
      <c r="A1910" s="446"/>
    </row>
    <row r="1911" spans="1:1" s="447" customFormat="1" ht="12" hidden="1" customHeight="1">
      <c r="A1911" s="446"/>
    </row>
    <row r="1912" spans="1:1" s="447" customFormat="1" ht="12" hidden="1" customHeight="1">
      <c r="A1912" s="446"/>
    </row>
    <row r="1913" spans="1:1" s="447" customFormat="1" ht="12" hidden="1" customHeight="1">
      <c r="A1913" s="446"/>
    </row>
    <row r="1914" spans="1:1" s="447" customFormat="1" ht="12" hidden="1" customHeight="1">
      <c r="A1914" s="446"/>
    </row>
    <row r="1915" spans="1:1" s="447" customFormat="1" ht="12" hidden="1" customHeight="1">
      <c r="A1915" s="446"/>
    </row>
    <row r="1916" spans="1:1" s="447" customFormat="1" ht="12" hidden="1" customHeight="1">
      <c r="A1916" s="446"/>
    </row>
    <row r="1917" spans="1:1" s="447" customFormat="1" ht="12" hidden="1" customHeight="1">
      <c r="A1917" s="446"/>
    </row>
    <row r="1918" spans="1:1" s="447" customFormat="1" ht="12" hidden="1" customHeight="1">
      <c r="A1918" s="446"/>
    </row>
    <row r="1919" spans="1:1" s="447" customFormat="1" ht="12" hidden="1" customHeight="1">
      <c r="A1919" s="446"/>
    </row>
    <row r="1920" spans="1:1" s="447" customFormat="1" ht="12" hidden="1" customHeight="1">
      <c r="A1920" s="446"/>
    </row>
    <row r="1921" spans="1:1" s="447" customFormat="1" ht="12" hidden="1" customHeight="1">
      <c r="A1921" s="446"/>
    </row>
    <row r="1922" spans="1:1" s="447" customFormat="1" ht="12" hidden="1" customHeight="1">
      <c r="A1922" s="446"/>
    </row>
    <row r="1923" spans="1:1" s="447" customFormat="1" ht="12" hidden="1" customHeight="1">
      <c r="A1923" s="446"/>
    </row>
    <row r="1924" spans="1:1" s="447" customFormat="1" ht="12" hidden="1" customHeight="1">
      <c r="A1924" s="446"/>
    </row>
    <row r="1925" spans="1:1" s="447" customFormat="1" ht="12" hidden="1" customHeight="1">
      <c r="A1925" s="446"/>
    </row>
    <row r="1926" spans="1:1" s="447" customFormat="1" ht="12" hidden="1" customHeight="1">
      <c r="A1926" s="446"/>
    </row>
    <row r="1927" spans="1:1" s="447" customFormat="1" ht="12" hidden="1" customHeight="1">
      <c r="A1927" s="446"/>
    </row>
    <row r="1928" spans="1:1" s="447" customFormat="1" ht="12" hidden="1" customHeight="1">
      <c r="A1928" s="446"/>
    </row>
    <row r="1929" spans="1:1" s="447" customFormat="1" ht="12" hidden="1" customHeight="1">
      <c r="A1929" s="446"/>
    </row>
    <row r="1930" spans="1:1" s="447" customFormat="1" ht="12" hidden="1" customHeight="1">
      <c r="A1930" s="446"/>
    </row>
    <row r="1931" spans="1:1" s="447" customFormat="1" ht="12" hidden="1" customHeight="1">
      <c r="A1931" s="446"/>
    </row>
    <row r="1932" spans="1:1" s="447" customFormat="1" ht="12" hidden="1" customHeight="1">
      <c r="A1932" s="446"/>
    </row>
    <row r="1933" spans="1:1" s="447" customFormat="1" ht="12" hidden="1" customHeight="1">
      <c r="A1933" s="446"/>
    </row>
    <row r="1934" spans="1:1" s="447" customFormat="1" ht="12" hidden="1" customHeight="1">
      <c r="A1934" s="446"/>
    </row>
    <row r="1935" spans="1:1" s="447" customFormat="1" ht="12" hidden="1" customHeight="1">
      <c r="A1935" s="446"/>
    </row>
    <row r="1936" spans="1:1" s="447" customFormat="1" ht="12" hidden="1" customHeight="1">
      <c r="A1936" s="446"/>
    </row>
    <row r="1937" spans="1:1" s="447" customFormat="1" ht="12" hidden="1" customHeight="1">
      <c r="A1937" s="446"/>
    </row>
    <row r="1938" spans="1:1" s="447" customFormat="1" ht="12" hidden="1" customHeight="1">
      <c r="A1938" s="446"/>
    </row>
    <row r="1939" spans="1:1" s="447" customFormat="1" ht="12" hidden="1" customHeight="1">
      <c r="A1939" s="446"/>
    </row>
    <row r="1940" spans="1:1" s="447" customFormat="1" ht="12" hidden="1" customHeight="1">
      <c r="A1940" s="446"/>
    </row>
    <row r="1941" spans="1:1" s="447" customFormat="1" ht="12" hidden="1" customHeight="1">
      <c r="A1941" s="446"/>
    </row>
    <row r="1942" spans="1:1" s="447" customFormat="1" ht="12" hidden="1" customHeight="1">
      <c r="A1942" s="446"/>
    </row>
    <row r="1943" spans="1:1" s="447" customFormat="1" ht="12" hidden="1" customHeight="1">
      <c r="A1943" s="446"/>
    </row>
    <row r="1944" spans="1:1" s="447" customFormat="1" ht="12" hidden="1" customHeight="1">
      <c r="A1944" s="446"/>
    </row>
    <row r="1945" spans="1:1" s="447" customFormat="1" ht="12" hidden="1" customHeight="1">
      <c r="A1945" s="446"/>
    </row>
    <row r="1946" spans="1:1" s="447" customFormat="1" ht="12" hidden="1" customHeight="1">
      <c r="A1946" s="446"/>
    </row>
    <row r="1947" spans="1:1" s="447" customFormat="1" ht="12" hidden="1" customHeight="1">
      <c r="A1947" s="446"/>
    </row>
    <row r="1948" spans="1:1" s="447" customFormat="1" ht="12" hidden="1" customHeight="1">
      <c r="A1948" s="446"/>
    </row>
    <row r="1949" spans="1:1" s="447" customFormat="1" ht="12" hidden="1" customHeight="1">
      <c r="A1949" s="446"/>
    </row>
    <row r="1950" spans="1:1" s="447" customFormat="1" ht="12" hidden="1" customHeight="1">
      <c r="A1950" s="446"/>
    </row>
    <row r="1951" spans="1:1" s="447" customFormat="1" ht="12" hidden="1" customHeight="1">
      <c r="A1951" s="446"/>
    </row>
    <row r="1952" spans="1:1" s="447" customFormat="1" ht="12" hidden="1" customHeight="1">
      <c r="A1952" s="446"/>
    </row>
    <row r="1953" spans="1:1" s="447" customFormat="1" ht="12" hidden="1" customHeight="1">
      <c r="A1953" s="446"/>
    </row>
    <row r="1954" spans="1:1" s="447" customFormat="1" ht="12" hidden="1" customHeight="1">
      <c r="A1954" s="446"/>
    </row>
    <row r="1955" spans="1:1" s="447" customFormat="1" ht="12" hidden="1" customHeight="1">
      <c r="A1955" s="446"/>
    </row>
    <row r="1956" spans="1:1" s="447" customFormat="1" ht="12" hidden="1" customHeight="1">
      <c r="A1956" s="446"/>
    </row>
    <row r="1957" spans="1:1" s="447" customFormat="1" ht="12" hidden="1" customHeight="1">
      <c r="A1957" s="446"/>
    </row>
    <row r="1958" spans="1:1" s="447" customFormat="1" ht="12" hidden="1" customHeight="1">
      <c r="A1958" s="446"/>
    </row>
    <row r="1959" spans="1:1" s="447" customFormat="1" ht="12" hidden="1" customHeight="1">
      <c r="A1959" s="446"/>
    </row>
    <row r="1960" spans="1:1" s="447" customFormat="1" ht="12" hidden="1" customHeight="1">
      <c r="A1960" s="446"/>
    </row>
    <row r="1961" spans="1:1" s="447" customFormat="1" ht="12" hidden="1" customHeight="1">
      <c r="A1961" s="446"/>
    </row>
    <row r="1962" spans="1:1" s="447" customFormat="1" ht="12" hidden="1" customHeight="1">
      <c r="A1962" s="446"/>
    </row>
    <row r="1963" spans="1:1" s="447" customFormat="1" ht="12" hidden="1" customHeight="1">
      <c r="A1963" s="446"/>
    </row>
    <row r="1964" spans="1:1" s="447" customFormat="1" ht="12" hidden="1" customHeight="1">
      <c r="A1964" s="446"/>
    </row>
    <row r="1965" spans="1:1" s="447" customFormat="1" ht="12" hidden="1" customHeight="1">
      <c r="A1965" s="446"/>
    </row>
    <row r="1966" spans="1:1" s="447" customFormat="1" ht="12" hidden="1" customHeight="1">
      <c r="A1966" s="446"/>
    </row>
    <row r="1967" spans="1:1" s="447" customFormat="1" ht="12" hidden="1" customHeight="1">
      <c r="A1967" s="446"/>
    </row>
    <row r="1968" spans="1:1" s="447" customFormat="1" ht="12" hidden="1" customHeight="1">
      <c r="A1968" s="446"/>
    </row>
    <row r="1969" spans="1:1" s="447" customFormat="1" ht="12" hidden="1" customHeight="1">
      <c r="A1969" s="446"/>
    </row>
    <row r="1970" spans="1:1" s="447" customFormat="1" ht="12" hidden="1" customHeight="1">
      <c r="A1970" s="446"/>
    </row>
    <row r="1971" spans="1:1" s="447" customFormat="1" ht="12" hidden="1" customHeight="1">
      <c r="A1971" s="446"/>
    </row>
    <row r="1972" spans="1:1" s="447" customFormat="1" ht="12" hidden="1" customHeight="1">
      <c r="A1972" s="446"/>
    </row>
    <row r="1973" spans="1:1" s="447" customFormat="1" ht="12" hidden="1" customHeight="1">
      <c r="A1973" s="446"/>
    </row>
    <row r="1974" spans="1:1" s="447" customFormat="1" ht="12" hidden="1" customHeight="1">
      <c r="A1974" s="446"/>
    </row>
    <row r="1975" spans="1:1" s="447" customFormat="1" ht="12" hidden="1" customHeight="1">
      <c r="A1975" s="446"/>
    </row>
    <row r="1976" spans="1:1" s="447" customFormat="1" ht="12" hidden="1" customHeight="1">
      <c r="A1976" s="446"/>
    </row>
    <row r="1977" spans="1:1" s="447" customFormat="1" ht="12" hidden="1" customHeight="1">
      <c r="A1977" s="446"/>
    </row>
    <row r="1978" spans="1:1" s="447" customFormat="1" ht="12" hidden="1" customHeight="1">
      <c r="A1978" s="446"/>
    </row>
    <row r="1979" spans="1:1" s="447" customFormat="1" ht="12" hidden="1" customHeight="1">
      <c r="A1979" s="446"/>
    </row>
    <row r="1980" spans="1:1" s="447" customFormat="1" ht="12" hidden="1" customHeight="1">
      <c r="A1980" s="446"/>
    </row>
    <row r="1981" spans="1:1" s="447" customFormat="1" ht="12" hidden="1" customHeight="1">
      <c r="A1981" s="446"/>
    </row>
    <row r="1982" spans="1:1" s="447" customFormat="1" ht="12" hidden="1" customHeight="1">
      <c r="A1982" s="446"/>
    </row>
    <row r="1983" spans="1:1" s="447" customFormat="1" ht="12" hidden="1" customHeight="1">
      <c r="A1983" s="446"/>
    </row>
    <row r="1984" spans="1:1" s="447" customFormat="1" ht="12" hidden="1" customHeight="1">
      <c r="A1984" s="446"/>
    </row>
    <row r="1985" spans="1:1" s="447" customFormat="1" ht="12" hidden="1" customHeight="1">
      <c r="A1985" s="446"/>
    </row>
    <row r="1986" spans="1:1" s="447" customFormat="1" ht="12" hidden="1" customHeight="1">
      <c r="A1986" s="446"/>
    </row>
    <row r="1987" spans="1:1" s="447" customFormat="1" ht="12" hidden="1" customHeight="1">
      <c r="A1987" s="446"/>
    </row>
    <row r="1988" spans="1:1" s="447" customFormat="1" ht="12" hidden="1" customHeight="1">
      <c r="A1988" s="446"/>
    </row>
    <row r="1989" spans="1:1" s="447" customFormat="1" ht="12" hidden="1" customHeight="1">
      <c r="A1989" s="446"/>
    </row>
    <row r="1990" spans="1:1" s="447" customFormat="1" ht="12" hidden="1" customHeight="1">
      <c r="A1990" s="446"/>
    </row>
    <row r="1991" spans="1:1" s="447" customFormat="1" ht="12" hidden="1" customHeight="1">
      <c r="A1991" s="446"/>
    </row>
    <row r="1992" spans="1:1" s="447" customFormat="1" ht="12" hidden="1" customHeight="1">
      <c r="A1992" s="446"/>
    </row>
    <row r="1993" spans="1:1" s="447" customFormat="1" ht="12" hidden="1" customHeight="1">
      <c r="A1993" s="446"/>
    </row>
    <row r="1994" spans="1:1" s="447" customFormat="1" ht="12" hidden="1" customHeight="1">
      <c r="A1994" s="446"/>
    </row>
    <row r="1995" spans="1:1" s="447" customFormat="1" ht="12" hidden="1" customHeight="1">
      <c r="A1995" s="446"/>
    </row>
    <row r="1996" spans="1:1" s="447" customFormat="1" ht="12" hidden="1" customHeight="1">
      <c r="A1996" s="446"/>
    </row>
    <row r="1997" spans="1:1" s="447" customFormat="1" ht="12" hidden="1" customHeight="1">
      <c r="A1997" s="446"/>
    </row>
    <row r="1998" spans="1:1" s="447" customFormat="1" ht="12" hidden="1" customHeight="1">
      <c r="A1998" s="446"/>
    </row>
    <row r="1999" spans="1:1" s="447" customFormat="1" ht="12" hidden="1" customHeight="1">
      <c r="A1999" s="446"/>
    </row>
    <row r="2000" spans="1:1" s="447" customFormat="1" ht="12" hidden="1" customHeight="1">
      <c r="A2000" s="446"/>
    </row>
    <row r="2001" spans="1:1" s="447" customFormat="1" ht="12" hidden="1" customHeight="1">
      <c r="A2001" s="446"/>
    </row>
    <row r="2002" spans="1:1" s="447" customFormat="1" ht="12" hidden="1" customHeight="1">
      <c r="A2002" s="446"/>
    </row>
    <row r="2003" spans="1:1" s="447" customFormat="1" ht="12" hidden="1" customHeight="1">
      <c r="A2003" s="446"/>
    </row>
    <row r="2004" spans="1:1" s="447" customFormat="1" ht="12" hidden="1" customHeight="1">
      <c r="A2004" s="446"/>
    </row>
    <row r="2005" spans="1:1" s="447" customFormat="1" ht="12" hidden="1" customHeight="1">
      <c r="A2005" s="446"/>
    </row>
    <row r="2006" spans="1:1" s="447" customFormat="1" ht="12" hidden="1" customHeight="1">
      <c r="A2006" s="446"/>
    </row>
    <row r="2007" spans="1:1" s="447" customFormat="1" ht="12" hidden="1" customHeight="1">
      <c r="A2007" s="446"/>
    </row>
    <row r="2008" spans="1:1" s="447" customFormat="1" ht="12" hidden="1" customHeight="1">
      <c r="A2008" s="446"/>
    </row>
    <row r="2009" spans="1:1" s="447" customFormat="1" ht="12" hidden="1" customHeight="1">
      <c r="A2009" s="446"/>
    </row>
    <row r="2010" spans="1:1" s="447" customFormat="1" ht="12" hidden="1" customHeight="1">
      <c r="A2010" s="446"/>
    </row>
    <row r="2011" spans="1:1" s="447" customFormat="1" ht="12" hidden="1" customHeight="1">
      <c r="A2011" s="446"/>
    </row>
    <row r="2012" spans="1:1" s="447" customFormat="1" ht="12" hidden="1" customHeight="1">
      <c r="A2012" s="446"/>
    </row>
    <row r="2013" spans="1:1" s="447" customFormat="1" ht="12" hidden="1" customHeight="1">
      <c r="A2013" s="446"/>
    </row>
    <row r="2014" spans="1:1" s="447" customFormat="1" ht="12" hidden="1" customHeight="1">
      <c r="A2014" s="446"/>
    </row>
    <row r="2015" spans="1:1" s="447" customFormat="1" ht="12" hidden="1" customHeight="1">
      <c r="A2015" s="446"/>
    </row>
    <row r="2016" spans="1:1" s="447" customFormat="1" ht="12" hidden="1" customHeight="1">
      <c r="A2016" s="446"/>
    </row>
    <row r="2017" spans="1:1" s="447" customFormat="1" ht="12" hidden="1" customHeight="1">
      <c r="A2017" s="446"/>
    </row>
    <row r="2018" spans="1:1" s="447" customFormat="1" ht="12" hidden="1" customHeight="1">
      <c r="A2018" s="446"/>
    </row>
    <row r="2019" spans="1:1" s="447" customFormat="1" ht="12" hidden="1" customHeight="1">
      <c r="A2019" s="446"/>
    </row>
    <row r="2020" spans="1:1" s="447" customFormat="1" ht="12" hidden="1" customHeight="1">
      <c r="A2020" s="446"/>
    </row>
    <row r="2021" spans="1:1" s="447" customFormat="1" ht="12" hidden="1" customHeight="1">
      <c r="A2021" s="446"/>
    </row>
    <row r="2022" spans="1:1" s="447" customFormat="1" ht="12" hidden="1" customHeight="1">
      <c r="A2022" s="446"/>
    </row>
    <row r="2023" spans="1:1" s="447" customFormat="1" ht="12" hidden="1" customHeight="1">
      <c r="A2023" s="446"/>
    </row>
    <row r="2024" spans="1:1" s="447" customFormat="1" ht="12" hidden="1" customHeight="1">
      <c r="A2024" s="446"/>
    </row>
    <row r="2025" spans="1:1" s="447" customFormat="1" ht="12" hidden="1" customHeight="1">
      <c r="A2025" s="446"/>
    </row>
    <row r="2026" spans="1:1" s="447" customFormat="1" ht="12" hidden="1" customHeight="1">
      <c r="A2026" s="446"/>
    </row>
    <row r="2027" spans="1:1" s="447" customFormat="1" ht="12" hidden="1" customHeight="1">
      <c r="A2027" s="446"/>
    </row>
    <row r="2028" spans="1:1" s="447" customFormat="1" ht="12" hidden="1" customHeight="1">
      <c r="A2028" s="446"/>
    </row>
    <row r="2029" spans="1:1" s="447" customFormat="1" ht="12" hidden="1" customHeight="1">
      <c r="A2029" s="446"/>
    </row>
    <row r="2030" spans="1:1" s="447" customFormat="1" ht="12" hidden="1" customHeight="1">
      <c r="A2030" s="446"/>
    </row>
    <row r="2031" spans="1:1" s="447" customFormat="1" ht="12" hidden="1" customHeight="1">
      <c r="A2031" s="446"/>
    </row>
    <row r="2032" spans="1:1" s="447" customFormat="1" ht="12" hidden="1" customHeight="1">
      <c r="A2032" s="446"/>
    </row>
    <row r="2033" spans="1:1" s="447" customFormat="1" ht="12" hidden="1" customHeight="1">
      <c r="A2033" s="446"/>
    </row>
    <row r="2034" spans="1:1" s="447" customFormat="1" ht="12" hidden="1" customHeight="1">
      <c r="A2034" s="446"/>
    </row>
    <row r="2035" spans="1:1" s="447" customFormat="1" ht="12" hidden="1" customHeight="1">
      <c r="A2035" s="446"/>
    </row>
    <row r="2036" spans="1:1" s="447" customFormat="1" ht="12" hidden="1" customHeight="1">
      <c r="A2036" s="446"/>
    </row>
    <row r="2037" spans="1:1" s="447" customFormat="1" ht="12" hidden="1" customHeight="1">
      <c r="A2037" s="446"/>
    </row>
    <row r="2038" spans="1:1" s="447" customFormat="1" ht="12" hidden="1" customHeight="1">
      <c r="A2038" s="446"/>
    </row>
    <row r="2039" spans="1:1" s="447" customFormat="1" ht="12" hidden="1" customHeight="1">
      <c r="A2039" s="446"/>
    </row>
    <row r="2040" spans="1:1" s="447" customFormat="1" ht="12" hidden="1" customHeight="1">
      <c r="A2040" s="446"/>
    </row>
    <row r="2041" spans="1:1" s="447" customFormat="1" ht="12" hidden="1" customHeight="1">
      <c r="A2041" s="446"/>
    </row>
    <row r="2042" spans="1:1" s="447" customFormat="1" ht="12" hidden="1" customHeight="1">
      <c r="A2042" s="446"/>
    </row>
    <row r="2043" spans="1:1" s="447" customFormat="1" ht="12" hidden="1" customHeight="1">
      <c r="A2043" s="446"/>
    </row>
    <row r="2044" spans="1:1" s="447" customFormat="1" ht="12" hidden="1" customHeight="1">
      <c r="A2044" s="446"/>
    </row>
    <row r="2045" spans="1:1" s="447" customFormat="1" ht="12" hidden="1" customHeight="1">
      <c r="A2045" s="446"/>
    </row>
    <row r="2046" spans="1:1" s="447" customFormat="1" ht="12" hidden="1" customHeight="1">
      <c r="A2046" s="446"/>
    </row>
    <row r="2047" spans="1:1" s="447" customFormat="1" ht="12" hidden="1" customHeight="1">
      <c r="A2047" s="446"/>
    </row>
    <row r="2048" spans="1:1" s="447" customFormat="1" ht="12" hidden="1" customHeight="1">
      <c r="A2048" s="446"/>
    </row>
    <row r="2049" spans="1:1" s="447" customFormat="1" ht="12" hidden="1" customHeight="1">
      <c r="A2049" s="446"/>
    </row>
    <row r="2050" spans="1:1" s="447" customFormat="1" ht="12" hidden="1" customHeight="1">
      <c r="A2050" s="446"/>
    </row>
    <row r="2051" spans="1:1" s="447" customFormat="1" ht="12" hidden="1" customHeight="1">
      <c r="A2051" s="446"/>
    </row>
    <row r="2052" spans="1:1" s="447" customFormat="1" ht="12" hidden="1" customHeight="1">
      <c r="A2052" s="446"/>
    </row>
    <row r="2053" spans="1:1" s="447" customFormat="1" ht="12" hidden="1" customHeight="1">
      <c r="A2053" s="446"/>
    </row>
    <row r="2054" spans="1:1" s="447" customFormat="1" ht="12" hidden="1" customHeight="1">
      <c r="A2054" s="446"/>
    </row>
    <row r="2055" spans="1:1" s="447" customFormat="1" ht="12" hidden="1" customHeight="1">
      <c r="A2055" s="446"/>
    </row>
    <row r="2056" spans="1:1" s="447" customFormat="1" ht="12" hidden="1" customHeight="1">
      <c r="A2056" s="446"/>
    </row>
    <row r="2057" spans="1:1" s="447" customFormat="1" ht="12" hidden="1" customHeight="1">
      <c r="A2057" s="446"/>
    </row>
    <row r="2058" spans="1:1" s="447" customFormat="1" ht="12" hidden="1" customHeight="1">
      <c r="A2058" s="446"/>
    </row>
    <row r="2059" spans="1:1" s="447" customFormat="1" ht="12" hidden="1" customHeight="1">
      <c r="A2059" s="446"/>
    </row>
    <row r="2060" spans="1:1" s="447" customFormat="1" ht="12" hidden="1" customHeight="1">
      <c r="A2060" s="446"/>
    </row>
    <row r="2061" spans="1:1" s="447" customFormat="1" ht="12" hidden="1" customHeight="1">
      <c r="A2061" s="446"/>
    </row>
    <row r="2062" spans="1:1" s="447" customFormat="1" ht="12" hidden="1" customHeight="1">
      <c r="A2062" s="446"/>
    </row>
    <row r="2063" spans="1:1" s="447" customFormat="1" ht="12" hidden="1" customHeight="1">
      <c r="A2063" s="446"/>
    </row>
    <row r="2064" spans="1:1" s="447" customFormat="1" ht="12" hidden="1" customHeight="1">
      <c r="A2064" s="446"/>
    </row>
    <row r="2065" spans="1:1" s="447" customFormat="1" ht="12" hidden="1" customHeight="1">
      <c r="A2065" s="446"/>
    </row>
    <row r="2066" spans="1:1" s="447" customFormat="1" ht="12" hidden="1" customHeight="1">
      <c r="A2066" s="446"/>
    </row>
    <row r="2067" spans="1:1" s="447" customFormat="1" ht="12" hidden="1" customHeight="1">
      <c r="A2067" s="446"/>
    </row>
    <row r="2068" spans="1:1" s="447" customFormat="1" ht="12" hidden="1" customHeight="1">
      <c r="A2068" s="446"/>
    </row>
    <row r="2069" spans="1:1" s="447" customFormat="1" ht="12" hidden="1" customHeight="1">
      <c r="A2069" s="446"/>
    </row>
    <row r="2070" spans="1:1" s="447" customFormat="1" ht="12" hidden="1" customHeight="1">
      <c r="A2070" s="446"/>
    </row>
    <row r="2071" spans="1:1" s="447" customFormat="1" ht="12" hidden="1" customHeight="1">
      <c r="A2071" s="446"/>
    </row>
    <row r="2072" spans="1:1" s="447" customFormat="1" ht="12" hidden="1" customHeight="1">
      <c r="A2072" s="446"/>
    </row>
    <row r="2073" spans="1:1" s="447" customFormat="1" ht="12" hidden="1" customHeight="1">
      <c r="A2073" s="446"/>
    </row>
    <row r="2074" spans="1:1" s="447" customFormat="1" ht="12" hidden="1" customHeight="1">
      <c r="A2074" s="446"/>
    </row>
    <row r="2075" spans="1:1" s="447" customFormat="1" ht="12" hidden="1" customHeight="1">
      <c r="A2075" s="446"/>
    </row>
    <row r="2076" spans="1:1" s="447" customFormat="1" ht="12" hidden="1" customHeight="1">
      <c r="A2076" s="446"/>
    </row>
    <row r="2077" spans="1:1" s="447" customFormat="1" ht="12" hidden="1" customHeight="1">
      <c r="A2077" s="446"/>
    </row>
    <row r="2078" spans="1:1" s="447" customFormat="1" ht="12" hidden="1" customHeight="1">
      <c r="A2078" s="446"/>
    </row>
    <row r="2079" spans="1:1" s="447" customFormat="1" ht="12" hidden="1" customHeight="1">
      <c r="A2079" s="446"/>
    </row>
    <row r="2080" spans="1:1" s="447" customFormat="1" ht="12" hidden="1" customHeight="1">
      <c r="A2080" s="446"/>
    </row>
    <row r="2081" spans="1:1" s="447" customFormat="1" ht="12" hidden="1" customHeight="1">
      <c r="A2081" s="446"/>
    </row>
    <row r="2082" spans="1:1" s="447" customFormat="1" ht="12" hidden="1" customHeight="1">
      <c r="A2082" s="446"/>
    </row>
    <row r="2083" spans="1:1" s="447" customFormat="1" ht="12" hidden="1" customHeight="1">
      <c r="A2083" s="446"/>
    </row>
    <row r="2084" spans="1:1" s="447" customFormat="1" ht="12" hidden="1" customHeight="1">
      <c r="A2084" s="446"/>
    </row>
    <row r="2085" spans="1:1" s="447" customFormat="1" ht="12" hidden="1" customHeight="1">
      <c r="A2085" s="446"/>
    </row>
    <row r="2086" spans="1:1" s="447" customFormat="1" ht="12" hidden="1" customHeight="1">
      <c r="A2086" s="446"/>
    </row>
    <row r="2087" spans="1:1" s="447" customFormat="1" ht="12" hidden="1" customHeight="1">
      <c r="A2087" s="446"/>
    </row>
    <row r="2088" spans="1:1" s="447" customFormat="1" ht="12" hidden="1" customHeight="1">
      <c r="A2088" s="446"/>
    </row>
    <row r="2089" spans="1:1" s="447" customFormat="1" ht="12" hidden="1" customHeight="1">
      <c r="A2089" s="446"/>
    </row>
    <row r="2090" spans="1:1" s="447" customFormat="1" ht="12" hidden="1" customHeight="1">
      <c r="A2090" s="446"/>
    </row>
    <row r="2091" spans="1:1" s="447" customFormat="1" ht="12" hidden="1" customHeight="1">
      <c r="A2091" s="446"/>
    </row>
    <row r="2092" spans="1:1" s="447" customFormat="1" ht="12" hidden="1" customHeight="1">
      <c r="A2092" s="446"/>
    </row>
    <row r="2093" spans="1:1" s="447" customFormat="1" ht="12" hidden="1" customHeight="1">
      <c r="A2093" s="446"/>
    </row>
    <row r="2094" spans="1:1" s="447" customFormat="1" ht="12" hidden="1" customHeight="1">
      <c r="A2094" s="446"/>
    </row>
    <row r="2095" spans="1:1" s="447" customFormat="1" ht="12" hidden="1" customHeight="1">
      <c r="A2095" s="446"/>
    </row>
    <row r="2096" spans="1:1" s="447" customFormat="1" ht="12" hidden="1" customHeight="1">
      <c r="A2096" s="446"/>
    </row>
    <row r="2097" spans="1:1" s="447" customFormat="1" ht="12" hidden="1" customHeight="1">
      <c r="A2097" s="446"/>
    </row>
    <row r="2098" spans="1:1" s="447" customFormat="1" ht="12" hidden="1" customHeight="1">
      <c r="A2098" s="446"/>
    </row>
    <row r="2099" spans="1:1" s="447" customFormat="1" ht="12" hidden="1" customHeight="1">
      <c r="A2099" s="446"/>
    </row>
    <row r="2100" spans="1:1" s="447" customFormat="1" ht="12" hidden="1" customHeight="1">
      <c r="A2100" s="446"/>
    </row>
    <row r="2101" spans="1:1" s="447" customFormat="1" ht="12" hidden="1" customHeight="1">
      <c r="A2101" s="446"/>
    </row>
    <row r="2102" spans="1:1" s="447" customFormat="1" ht="12" hidden="1" customHeight="1">
      <c r="A2102" s="446"/>
    </row>
    <row r="2103" spans="1:1" s="447" customFormat="1" ht="12" hidden="1" customHeight="1">
      <c r="A2103" s="446"/>
    </row>
    <row r="2104" spans="1:1" s="447" customFormat="1" ht="12" hidden="1" customHeight="1">
      <c r="A2104" s="446"/>
    </row>
    <row r="2105" spans="1:1" s="447" customFormat="1" ht="12" hidden="1" customHeight="1">
      <c r="A2105" s="446"/>
    </row>
    <row r="2106" spans="1:1" s="447" customFormat="1" ht="12" hidden="1" customHeight="1">
      <c r="A2106" s="446"/>
    </row>
    <row r="2107" spans="1:1" s="447" customFormat="1" ht="12" hidden="1" customHeight="1">
      <c r="A2107" s="446"/>
    </row>
    <row r="2108" spans="1:1" s="447" customFormat="1" ht="12" hidden="1" customHeight="1">
      <c r="A2108" s="446"/>
    </row>
    <row r="2109" spans="1:1" s="447" customFormat="1" ht="12" hidden="1" customHeight="1">
      <c r="A2109" s="446"/>
    </row>
    <row r="2110" spans="1:1" s="447" customFormat="1" ht="12" hidden="1" customHeight="1">
      <c r="A2110" s="446"/>
    </row>
    <row r="2111" spans="1:1" s="447" customFormat="1" ht="12" hidden="1" customHeight="1">
      <c r="A2111" s="446"/>
    </row>
    <row r="2112" spans="1:1" s="447" customFormat="1" ht="12" hidden="1" customHeight="1">
      <c r="A2112" s="446"/>
    </row>
    <row r="2113" spans="1:1" s="447" customFormat="1" ht="12" hidden="1" customHeight="1">
      <c r="A2113" s="446"/>
    </row>
    <row r="2114" spans="1:1" s="447" customFormat="1" ht="12" hidden="1" customHeight="1">
      <c r="A2114" s="446"/>
    </row>
    <row r="2115" spans="1:1" s="447" customFormat="1" ht="12" hidden="1" customHeight="1">
      <c r="A2115" s="446"/>
    </row>
    <row r="2116" spans="1:1" s="447" customFormat="1" ht="12" hidden="1" customHeight="1">
      <c r="A2116" s="446"/>
    </row>
    <row r="2117" spans="1:1" s="447" customFormat="1" ht="12" hidden="1" customHeight="1">
      <c r="A2117" s="446"/>
    </row>
    <row r="2118" spans="1:1" s="447" customFormat="1" ht="12" hidden="1" customHeight="1">
      <c r="A2118" s="446"/>
    </row>
    <row r="2119" spans="1:1" s="447" customFormat="1" ht="12" hidden="1" customHeight="1">
      <c r="A2119" s="446"/>
    </row>
    <row r="2120" spans="1:1" s="447" customFormat="1" ht="12" hidden="1" customHeight="1">
      <c r="A2120" s="446"/>
    </row>
    <row r="2121" spans="1:1" s="447" customFormat="1" ht="12" hidden="1" customHeight="1">
      <c r="A2121" s="446"/>
    </row>
    <row r="2122" spans="1:1" s="447" customFormat="1" ht="12" hidden="1" customHeight="1">
      <c r="A2122" s="446"/>
    </row>
    <row r="2123" spans="1:1" s="447" customFormat="1" ht="12" hidden="1" customHeight="1">
      <c r="A2123" s="446"/>
    </row>
    <row r="2124" spans="1:1" s="447" customFormat="1" ht="12" hidden="1" customHeight="1">
      <c r="A2124" s="446"/>
    </row>
    <row r="2125" spans="1:1" s="447" customFormat="1" ht="12" hidden="1" customHeight="1">
      <c r="A2125" s="446"/>
    </row>
    <row r="2126" spans="1:1" s="447" customFormat="1" ht="12" hidden="1" customHeight="1">
      <c r="A2126" s="446"/>
    </row>
    <row r="2127" spans="1:1" s="447" customFormat="1" ht="12" hidden="1" customHeight="1">
      <c r="A2127" s="446"/>
    </row>
    <row r="2128" spans="1:1" s="447" customFormat="1" ht="12" hidden="1" customHeight="1">
      <c r="A2128" s="446"/>
    </row>
    <row r="2129" spans="1:1" s="447" customFormat="1" ht="12" hidden="1" customHeight="1">
      <c r="A2129" s="446"/>
    </row>
    <row r="2130" spans="1:1" s="447" customFormat="1" ht="12" hidden="1" customHeight="1">
      <c r="A2130" s="446"/>
    </row>
    <row r="2131" spans="1:1" s="447" customFormat="1" ht="12" hidden="1" customHeight="1">
      <c r="A2131" s="446"/>
    </row>
    <row r="2132" spans="1:1" s="447" customFormat="1" ht="12" hidden="1" customHeight="1">
      <c r="A2132" s="446"/>
    </row>
    <row r="2133" spans="1:1" s="447" customFormat="1" ht="12" hidden="1" customHeight="1">
      <c r="A2133" s="446"/>
    </row>
    <row r="2134" spans="1:1" s="447" customFormat="1" ht="12" hidden="1" customHeight="1">
      <c r="A2134" s="446"/>
    </row>
    <row r="2135" spans="1:1" s="447" customFormat="1" ht="12" hidden="1" customHeight="1">
      <c r="A2135" s="446"/>
    </row>
    <row r="2136" spans="1:1" s="447" customFormat="1" ht="12" hidden="1" customHeight="1">
      <c r="A2136" s="446"/>
    </row>
    <row r="2137" spans="1:1" s="447" customFormat="1" ht="12" hidden="1" customHeight="1">
      <c r="A2137" s="446"/>
    </row>
    <row r="2138" spans="1:1" s="447" customFormat="1" ht="12" hidden="1" customHeight="1">
      <c r="A2138" s="446"/>
    </row>
    <row r="2139" spans="1:1" s="447" customFormat="1" ht="12" hidden="1" customHeight="1">
      <c r="A2139" s="446"/>
    </row>
    <row r="2140" spans="1:1" s="447" customFormat="1" ht="12" hidden="1" customHeight="1">
      <c r="A2140" s="446"/>
    </row>
    <row r="2141" spans="1:1" s="447" customFormat="1" ht="12" hidden="1" customHeight="1">
      <c r="A2141" s="446"/>
    </row>
    <row r="2142" spans="1:1" s="447" customFormat="1" ht="12" hidden="1" customHeight="1">
      <c r="A2142" s="446"/>
    </row>
    <row r="2143" spans="1:1" s="447" customFormat="1" ht="12" hidden="1" customHeight="1">
      <c r="A2143" s="446"/>
    </row>
    <row r="2144" spans="1:1" s="447" customFormat="1" ht="12" hidden="1" customHeight="1">
      <c r="A2144" s="446"/>
    </row>
    <row r="2145" spans="1:1" s="447" customFormat="1" ht="12" hidden="1" customHeight="1">
      <c r="A2145" s="446"/>
    </row>
    <row r="2146" spans="1:1" s="447" customFormat="1" ht="12" hidden="1" customHeight="1">
      <c r="A2146" s="446"/>
    </row>
    <row r="2147" spans="1:1" s="447" customFormat="1" ht="12" hidden="1" customHeight="1">
      <c r="A2147" s="446"/>
    </row>
    <row r="2148" spans="1:1" s="447" customFormat="1" ht="12" hidden="1" customHeight="1">
      <c r="A2148" s="446"/>
    </row>
    <row r="2149" spans="1:1" s="447" customFormat="1" ht="12" hidden="1" customHeight="1">
      <c r="A2149" s="446"/>
    </row>
    <row r="2150" spans="1:1" s="447" customFormat="1" ht="12" hidden="1" customHeight="1">
      <c r="A2150" s="446"/>
    </row>
    <row r="2151" spans="1:1" s="447" customFormat="1" ht="12" hidden="1" customHeight="1">
      <c r="A2151" s="446"/>
    </row>
    <row r="2152" spans="1:1" s="447" customFormat="1" ht="12" hidden="1" customHeight="1">
      <c r="A2152" s="446"/>
    </row>
    <row r="2153" spans="1:1" s="447" customFormat="1" ht="12" hidden="1" customHeight="1">
      <c r="A2153" s="446"/>
    </row>
    <row r="2154" spans="1:1" s="447" customFormat="1" ht="12" hidden="1" customHeight="1">
      <c r="A2154" s="446"/>
    </row>
    <row r="2155" spans="1:1" s="447" customFormat="1" ht="12" hidden="1" customHeight="1">
      <c r="A2155" s="446"/>
    </row>
    <row r="2156" spans="1:1" s="447" customFormat="1" ht="12" hidden="1" customHeight="1">
      <c r="A2156" s="446"/>
    </row>
    <row r="2157" spans="1:1" s="447" customFormat="1" ht="12" hidden="1" customHeight="1">
      <c r="A2157" s="446"/>
    </row>
    <row r="2158" spans="1:1" s="447" customFormat="1" ht="12" hidden="1" customHeight="1">
      <c r="A2158" s="446"/>
    </row>
    <row r="2159" spans="1:1" s="447" customFormat="1" ht="12" hidden="1" customHeight="1">
      <c r="A2159" s="446"/>
    </row>
    <row r="2160" spans="1:1" s="447" customFormat="1" ht="12" hidden="1" customHeight="1">
      <c r="A2160" s="446"/>
    </row>
    <row r="2161" spans="1:1" s="447" customFormat="1" ht="12" hidden="1" customHeight="1">
      <c r="A2161" s="446"/>
    </row>
    <row r="2162" spans="1:1" s="447" customFormat="1" ht="12" hidden="1" customHeight="1">
      <c r="A2162" s="446"/>
    </row>
    <row r="2163" spans="1:1" s="447" customFormat="1" ht="12" hidden="1" customHeight="1">
      <c r="A2163" s="446"/>
    </row>
    <row r="2164" spans="1:1" s="447" customFormat="1" ht="12" hidden="1" customHeight="1">
      <c r="A2164" s="446"/>
    </row>
    <row r="2165" spans="1:1" s="447" customFormat="1" ht="12" hidden="1" customHeight="1">
      <c r="A2165" s="446"/>
    </row>
    <row r="2166" spans="1:1" s="447" customFormat="1" ht="12" hidden="1" customHeight="1">
      <c r="A2166" s="446"/>
    </row>
    <row r="2167" spans="1:1" s="447" customFormat="1" ht="12" hidden="1" customHeight="1">
      <c r="A2167" s="446"/>
    </row>
    <row r="2168" spans="1:1" s="447" customFormat="1" ht="12" hidden="1" customHeight="1">
      <c r="A2168" s="446"/>
    </row>
    <row r="2169" spans="1:1" s="447" customFormat="1" ht="12" hidden="1" customHeight="1">
      <c r="A2169" s="446"/>
    </row>
    <row r="2170" spans="1:1" s="447" customFormat="1" ht="12" hidden="1" customHeight="1">
      <c r="A2170" s="446"/>
    </row>
    <row r="2171" spans="1:1" s="447" customFormat="1" ht="12" hidden="1" customHeight="1">
      <c r="A2171" s="446"/>
    </row>
    <row r="2172" spans="1:1" s="447" customFormat="1" ht="12" hidden="1" customHeight="1">
      <c r="A2172" s="446"/>
    </row>
    <row r="2173" spans="1:1" s="447" customFormat="1" ht="12" hidden="1" customHeight="1">
      <c r="A2173" s="446"/>
    </row>
    <row r="2174" spans="1:1" s="447" customFormat="1" ht="12" hidden="1" customHeight="1">
      <c r="A2174" s="446"/>
    </row>
    <row r="2175" spans="1:1" s="447" customFormat="1" ht="12" hidden="1" customHeight="1">
      <c r="A2175" s="446"/>
    </row>
    <row r="2176" spans="1:1" s="447" customFormat="1" ht="12" hidden="1" customHeight="1">
      <c r="A2176" s="446"/>
    </row>
    <row r="2177" spans="1:1" s="447" customFormat="1" ht="12" hidden="1" customHeight="1">
      <c r="A2177" s="446"/>
    </row>
    <row r="2178" spans="1:1" s="447" customFormat="1" ht="12" hidden="1" customHeight="1">
      <c r="A2178" s="446"/>
    </row>
    <row r="2179" spans="1:1" s="447" customFormat="1" ht="12" hidden="1" customHeight="1">
      <c r="A2179" s="446"/>
    </row>
    <row r="2180" spans="1:1" s="447" customFormat="1" ht="12" hidden="1" customHeight="1">
      <c r="A2180" s="446"/>
    </row>
    <row r="2181" spans="1:1" s="447" customFormat="1" ht="12" hidden="1" customHeight="1">
      <c r="A2181" s="446"/>
    </row>
    <row r="2182" spans="1:1" s="447" customFormat="1" ht="12" hidden="1" customHeight="1">
      <c r="A2182" s="446"/>
    </row>
    <row r="2183" spans="1:1" s="447" customFormat="1" ht="12" hidden="1" customHeight="1">
      <c r="A2183" s="446"/>
    </row>
    <row r="2184" spans="1:1" s="447" customFormat="1" ht="12" hidden="1" customHeight="1">
      <c r="A2184" s="446"/>
    </row>
    <row r="2185" spans="1:1" s="447" customFormat="1" ht="12" hidden="1" customHeight="1">
      <c r="A2185" s="446"/>
    </row>
    <row r="2186" spans="1:1" s="447" customFormat="1" ht="12" hidden="1" customHeight="1">
      <c r="A2186" s="446"/>
    </row>
    <row r="2187" spans="1:1" s="447" customFormat="1" ht="12" hidden="1" customHeight="1">
      <c r="A2187" s="446"/>
    </row>
    <row r="2188" spans="1:1" s="447" customFormat="1" ht="12" hidden="1" customHeight="1">
      <c r="A2188" s="446"/>
    </row>
    <row r="2189" spans="1:1" s="447" customFormat="1" ht="12" hidden="1" customHeight="1">
      <c r="A2189" s="446"/>
    </row>
    <row r="2190" spans="1:1" s="447" customFormat="1" ht="12" hidden="1" customHeight="1">
      <c r="A2190" s="446"/>
    </row>
    <row r="2191" spans="1:1" s="447" customFormat="1" ht="12" hidden="1" customHeight="1">
      <c r="A2191" s="446"/>
    </row>
    <row r="2192" spans="1:1" s="447" customFormat="1" ht="12" hidden="1" customHeight="1">
      <c r="A2192" s="446"/>
    </row>
    <row r="2193" spans="1:1" s="447" customFormat="1" ht="12" hidden="1" customHeight="1">
      <c r="A2193" s="446"/>
    </row>
    <row r="2194" spans="1:1" s="447" customFormat="1" ht="12" hidden="1" customHeight="1">
      <c r="A2194" s="446"/>
    </row>
    <row r="2195" spans="1:1" s="447" customFormat="1" ht="12" hidden="1" customHeight="1">
      <c r="A2195" s="446"/>
    </row>
    <row r="2196" spans="1:1" s="447" customFormat="1" ht="12" hidden="1" customHeight="1">
      <c r="A2196" s="446"/>
    </row>
    <row r="2197" spans="1:1" s="447" customFormat="1" ht="12" hidden="1" customHeight="1">
      <c r="A2197" s="446"/>
    </row>
    <row r="2198" spans="1:1" s="447" customFormat="1" ht="12" hidden="1" customHeight="1">
      <c r="A2198" s="446"/>
    </row>
    <row r="2199" spans="1:1" s="447" customFormat="1" ht="12" hidden="1" customHeight="1">
      <c r="A2199" s="446"/>
    </row>
    <row r="2200" spans="1:1" s="447" customFormat="1" ht="12" hidden="1" customHeight="1">
      <c r="A2200" s="446"/>
    </row>
    <row r="2201" spans="1:1" s="447" customFormat="1" ht="12" hidden="1" customHeight="1">
      <c r="A2201" s="446"/>
    </row>
    <row r="2202" spans="1:1" s="447" customFormat="1" ht="12" hidden="1" customHeight="1">
      <c r="A2202" s="446"/>
    </row>
    <row r="2203" spans="1:1" s="447" customFormat="1" ht="12" hidden="1" customHeight="1">
      <c r="A2203" s="446"/>
    </row>
    <row r="2204" spans="1:1" s="447" customFormat="1" ht="12" hidden="1" customHeight="1">
      <c r="A2204" s="446"/>
    </row>
    <row r="2205" spans="1:1" s="447" customFormat="1" ht="12" hidden="1" customHeight="1">
      <c r="A2205" s="446"/>
    </row>
    <row r="2206" spans="1:1" s="447" customFormat="1" ht="12" hidden="1" customHeight="1">
      <c r="A2206" s="446"/>
    </row>
    <row r="2207" spans="1:1" s="447" customFormat="1" ht="12" hidden="1" customHeight="1">
      <c r="A2207" s="446"/>
    </row>
    <row r="2208" spans="1:1" s="447" customFormat="1" ht="12" hidden="1" customHeight="1">
      <c r="A2208" s="446"/>
    </row>
    <row r="2209" spans="1:1" s="447" customFormat="1" ht="12" hidden="1" customHeight="1">
      <c r="A2209" s="446"/>
    </row>
    <row r="2210" spans="1:1" s="447" customFormat="1" ht="12" hidden="1" customHeight="1">
      <c r="A2210" s="446"/>
    </row>
    <row r="2211" spans="1:1" s="447" customFormat="1" ht="12" hidden="1" customHeight="1">
      <c r="A2211" s="446"/>
    </row>
    <row r="2212" spans="1:1" s="447" customFormat="1" ht="12" hidden="1" customHeight="1">
      <c r="A2212" s="446"/>
    </row>
    <row r="2213" spans="1:1" s="447" customFormat="1" ht="12" hidden="1" customHeight="1">
      <c r="A2213" s="446"/>
    </row>
    <row r="2214" spans="1:1" s="447" customFormat="1" ht="12" hidden="1" customHeight="1">
      <c r="A2214" s="446"/>
    </row>
    <row r="2215" spans="1:1" s="447" customFormat="1" ht="12" hidden="1" customHeight="1">
      <c r="A2215" s="446"/>
    </row>
    <row r="2216" spans="1:1" s="447" customFormat="1" ht="12" hidden="1" customHeight="1">
      <c r="A2216" s="446"/>
    </row>
    <row r="2217" spans="1:1" s="447" customFormat="1" ht="12" hidden="1" customHeight="1">
      <c r="A2217" s="446"/>
    </row>
    <row r="2218" spans="1:1" s="447" customFormat="1" ht="12" hidden="1" customHeight="1">
      <c r="A2218" s="446"/>
    </row>
    <row r="2219" spans="1:1" s="447" customFormat="1" ht="12" hidden="1" customHeight="1">
      <c r="A2219" s="446"/>
    </row>
    <row r="2220" spans="1:1" s="447" customFormat="1" ht="12" hidden="1" customHeight="1">
      <c r="A2220" s="446"/>
    </row>
    <row r="2221" spans="1:1" s="447" customFormat="1" ht="12" hidden="1" customHeight="1">
      <c r="A2221" s="446"/>
    </row>
    <row r="2222" spans="1:1" s="447" customFormat="1" ht="12" hidden="1" customHeight="1">
      <c r="A2222" s="446"/>
    </row>
    <row r="2223" spans="1:1" s="447" customFormat="1" ht="12" hidden="1" customHeight="1">
      <c r="A2223" s="446"/>
    </row>
    <row r="2224" spans="1:1" s="447" customFormat="1" ht="12" hidden="1" customHeight="1">
      <c r="A2224" s="446"/>
    </row>
    <row r="2225" spans="1:1" s="447" customFormat="1" ht="12" hidden="1" customHeight="1">
      <c r="A2225" s="446"/>
    </row>
    <row r="2226" spans="1:1" s="447" customFormat="1" ht="12" hidden="1" customHeight="1">
      <c r="A2226" s="446"/>
    </row>
    <row r="2227" spans="1:1" s="447" customFormat="1" ht="12" hidden="1" customHeight="1">
      <c r="A2227" s="446"/>
    </row>
    <row r="2228" spans="1:1" s="447" customFormat="1" ht="12" hidden="1" customHeight="1">
      <c r="A2228" s="446"/>
    </row>
    <row r="2229" spans="1:1" s="447" customFormat="1" ht="12" hidden="1" customHeight="1">
      <c r="A2229" s="446"/>
    </row>
    <row r="2230" spans="1:1" s="447" customFormat="1" ht="12" hidden="1" customHeight="1">
      <c r="A2230" s="446"/>
    </row>
    <row r="2231" spans="1:1" s="447" customFormat="1" ht="12" hidden="1" customHeight="1">
      <c r="A2231" s="446"/>
    </row>
    <row r="2232" spans="1:1" s="447" customFormat="1" ht="12" hidden="1" customHeight="1">
      <c r="A2232" s="446"/>
    </row>
    <row r="2233" spans="1:1" s="447" customFormat="1" ht="12" hidden="1" customHeight="1">
      <c r="A2233" s="446"/>
    </row>
    <row r="2234" spans="1:1" s="447" customFormat="1" ht="12" hidden="1" customHeight="1">
      <c r="A2234" s="446"/>
    </row>
    <row r="2235" spans="1:1" s="447" customFormat="1" ht="12" hidden="1" customHeight="1">
      <c r="A2235" s="446"/>
    </row>
    <row r="2236" spans="1:1" s="447" customFormat="1" ht="12" hidden="1" customHeight="1">
      <c r="A2236" s="446"/>
    </row>
    <row r="2237" spans="1:1" s="447" customFormat="1" ht="12" hidden="1" customHeight="1">
      <c r="A2237" s="446"/>
    </row>
    <row r="2238" spans="1:1" s="447" customFormat="1" ht="12" hidden="1" customHeight="1">
      <c r="A2238" s="446"/>
    </row>
    <row r="2239" spans="1:1" s="447" customFormat="1" ht="12" hidden="1" customHeight="1">
      <c r="A2239" s="446"/>
    </row>
    <row r="2240" spans="1:1" s="447" customFormat="1" ht="12" hidden="1" customHeight="1">
      <c r="A2240" s="446"/>
    </row>
    <row r="2241" spans="1:1" s="447" customFormat="1" ht="12" hidden="1" customHeight="1">
      <c r="A2241" s="446"/>
    </row>
    <row r="2242" spans="1:1" s="447" customFormat="1" ht="12" hidden="1" customHeight="1">
      <c r="A2242" s="446"/>
    </row>
    <row r="2243" spans="1:1" s="447" customFormat="1" ht="12" hidden="1" customHeight="1">
      <c r="A2243" s="446"/>
    </row>
    <row r="2244" spans="1:1" s="447" customFormat="1" ht="12" hidden="1" customHeight="1">
      <c r="A2244" s="446"/>
    </row>
    <row r="2245" spans="1:1" s="447" customFormat="1" ht="12" hidden="1" customHeight="1">
      <c r="A2245" s="446"/>
    </row>
    <row r="2246" spans="1:1" s="447" customFormat="1" ht="12" hidden="1" customHeight="1">
      <c r="A2246" s="446"/>
    </row>
    <row r="2247" spans="1:1" s="447" customFormat="1" ht="12" hidden="1" customHeight="1">
      <c r="A2247" s="446"/>
    </row>
    <row r="2248" spans="1:1" s="447" customFormat="1" ht="12" hidden="1" customHeight="1">
      <c r="A2248" s="446"/>
    </row>
    <row r="2249" spans="1:1" s="447" customFormat="1" ht="12" hidden="1" customHeight="1">
      <c r="A2249" s="446"/>
    </row>
    <row r="2250" spans="1:1" s="447" customFormat="1" ht="12" hidden="1" customHeight="1">
      <c r="A2250" s="446"/>
    </row>
    <row r="2251" spans="1:1" s="447" customFormat="1" ht="12" hidden="1" customHeight="1">
      <c r="A2251" s="446"/>
    </row>
    <row r="2252" spans="1:1" s="447" customFormat="1" ht="12" hidden="1" customHeight="1">
      <c r="A2252" s="446"/>
    </row>
    <row r="2253" spans="1:1" s="447" customFormat="1" ht="12" hidden="1" customHeight="1">
      <c r="A2253" s="446"/>
    </row>
    <row r="2254" spans="1:1" s="447" customFormat="1" ht="12" hidden="1" customHeight="1">
      <c r="A2254" s="446"/>
    </row>
    <row r="2255" spans="1:1" s="447" customFormat="1" ht="12" hidden="1" customHeight="1">
      <c r="A2255" s="446"/>
    </row>
    <row r="2256" spans="1:1" s="447" customFormat="1" ht="12" hidden="1" customHeight="1">
      <c r="A2256" s="446"/>
    </row>
    <row r="2257" spans="1:1" s="447" customFormat="1" ht="12" hidden="1" customHeight="1">
      <c r="A2257" s="446"/>
    </row>
    <row r="2258" spans="1:1" s="447" customFormat="1" ht="12" hidden="1" customHeight="1">
      <c r="A2258" s="446"/>
    </row>
    <row r="2259" spans="1:1" s="447" customFormat="1" ht="12" hidden="1" customHeight="1">
      <c r="A2259" s="446"/>
    </row>
    <row r="2260" spans="1:1" s="447" customFormat="1" ht="12" hidden="1" customHeight="1">
      <c r="A2260" s="446"/>
    </row>
    <row r="2261" spans="1:1" s="447" customFormat="1" ht="12" hidden="1" customHeight="1">
      <c r="A2261" s="446"/>
    </row>
    <row r="2262" spans="1:1" s="447" customFormat="1" ht="12" hidden="1" customHeight="1">
      <c r="A2262" s="446"/>
    </row>
    <row r="2263" spans="1:1" s="447" customFormat="1" ht="12" hidden="1" customHeight="1">
      <c r="A2263" s="446"/>
    </row>
    <row r="2264" spans="1:1" s="447" customFormat="1" ht="12" hidden="1" customHeight="1">
      <c r="A2264" s="446"/>
    </row>
    <row r="2265" spans="1:1" s="447" customFormat="1" ht="12" hidden="1" customHeight="1">
      <c r="A2265" s="446"/>
    </row>
    <row r="2266" spans="1:1" s="447" customFormat="1" ht="12" hidden="1" customHeight="1">
      <c r="A2266" s="446"/>
    </row>
    <row r="2267" spans="1:1" s="447" customFormat="1" ht="12" hidden="1" customHeight="1">
      <c r="A2267" s="446"/>
    </row>
    <row r="2268" spans="1:1" s="447" customFormat="1" ht="12" hidden="1" customHeight="1">
      <c r="A2268" s="446"/>
    </row>
    <row r="2269" spans="1:1" s="447" customFormat="1" ht="12" hidden="1" customHeight="1">
      <c r="A2269" s="446"/>
    </row>
    <row r="2270" spans="1:1" s="447" customFormat="1" ht="12" hidden="1" customHeight="1">
      <c r="A2270" s="446"/>
    </row>
    <row r="2271" spans="1:1" s="447" customFormat="1" ht="12" hidden="1" customHeight="1">
      <c r="A2271" s="446"/>
    </row>
    <row r="2272" spans="1:1" s="447" customFormat="1" ht="12" hidden="1" customHeight="1">
      <c r="A2272" s="446"/>
    </row>
    <row r="2273" spans="1:1" s="447" customFormat="1" ht="12" hidden="1" customHeight="1">
      <c r="A2273" s="446"/>
    </row>
    <row r="2274" spans="1:1" s="447" customFormat="1" ht="12" hidden="1" customHeight="1">
      <c r="A2274" s="446"/>
    </row>
    <row r="2275" spans="1:1" s="447" customFormat="1" ht="12" hidden="1" customHeight="1">
      <c r="A2275" s="446"/>
    </row>
    <row r="2276" spans="1:1" s="447" customFormat="1" ht="12" hidden="1" customHeight="1">
      <c r="A2276" s="446"/>
    </row>
    <row r="2277" spans="1:1" s="447" customFormat="1" ht="12" hidden="1" customHeight="1">
      <c r="A2277" s="446"/>
    </row>
    <row r="2278" spans="1:1" s="447" customFormat="1" ht="12" hidden="1" customHeight="1">
      <c r="A2278" s="446"/>
    </row>
    <row r="2279" spans="1:1" s="447" customFormat="1" ht="12" hidden="1" customHeight="1">
      <c r="A2279" s="446"/>
    </row>
    <row r="2280" spans="1:1" s="447" customFormat="1" ht="12" hidden="1" customHeight="1">
      <c r="A2280" s="446"/>
    </row>
    <row r="2281" spans="1:1" s="447" customFormat="1" ht="12" hidden="1" customHeight="1">
      <c r="A2281" s="446"/>
    </row>
    <row r="2282" spans="1:1" s="447" customFormat="1" ht="12" hidden="1" customHeight="1">
      <c r="A2282" s="446"/>
    </row>
    <row r="2283" spans="1:1" s="447" customFormat="1" ht="12" hidden="1" customHeight="1">
      <c r="A2283" s="446"/>
    </row>
    <row r="2284" spans="1:1" s="447" customFormat="1" ht="12" hidden="1" customHeight="1">
      <c r="A2284" s="446"/>
    </row>
    <row r="2285" spans="1:1" s="447" customFormat="1" ht="12" hidden="1" customHeight="1">
      <c r="A2285" s="446"/>
    </row>
    <row r="2286" spans="1:1" s="447" customFormat="1" ht="12" hidden="1" customHeight="1">
      <c r="A2286" s="446"/>
    </row>
    <row r="2287" spans="1:1" s="447" customFormat="1" ht="12" hidden="1" customHeight="1">
      <c r="A2287" s="446"/>
    </row>
    <row r="2288" spans="1:1" s="447" customFormat="1" ht="12" hidden="1" customHeight="1">
      <c r="A2288" s="446"/>
    </row>
    <row r="2289" spans="1:1" s="447" customFormat="1" ht="12" hidden="1" customHeight="1">
      <c r="A2289" s="446"/>
    </row>
    <row r="2290" spans="1:1" s="447" customFormat="1" ht="12" hidden="1" customHeight="1">
      <c r="A2290" s="446"/>
    </row>
    <row r="2291" spans="1:1" s="447" customFormat="1" ht="12" hidden="1" customHeight="1">
      <c r="A2291" s="446"/>
    </row>
    <row r="2292" spans="1:1" s="447" customFormat="1" ht="12" hidden="1" customHeight="1">
      <c r="A2292" s="446"/>
    </row>
    <row r="2293" spans="1:1" s="447" customFormat="1" ht="12" hidden="1" customHeight="1">
      <c r="A2293" s="446"/>
    </row>
    <row r="2294" spans="1:1" s="447" customFormat="1" ht="12" hidden="1" customHeight="1">
      <c r="A2294" s="446"/>
    </row>
    <row r="2295" spans="1:1" s="447" customFormat="1" ht="12" hidden="1" customHeight="1">
      <c r="A2295" s="446"/>
    </row>
    <row r="2296" spans="1:1" s="447" customFormat="1" ht="12" hidden="1" customHeight="1">
      <c r="A2296" s="446"/>
    </row>
    <row r="2297" spans="1:1" s="447" customFormat="1" ht="12" hidden="1" customHeight="1">
      <c r="A2297" s="446"/>
    </row>
    <row r="2298" spans="1:1" s="447" customFormat="1" ht="12" hidden="1" customHeight="1">
      <c r="A2298" s="446"/>
    </row>
    <row r="2299" spans="1:1" s="447" customFormat="1" ht="12" hidden="1" customHeight="1">
      <c r="A2299" s="446"/>
    </row>
    <row r="2300" spans="1:1" s="447" customFormat="1" ht="12" hidden="1" customHeight="1">
      <c r="A2300" s="446"/>
    </row>
    <row r="2301" spans="1:1" s="447" customFormat="1" ht="12" hidden="1" customHeight="1">
      <c r="A2301" s="446"/>
    </row>
    <row r="2302" spans="1:1" s="447" customFormat="1" ht="12" hidden="1" customHeight="1">
      <c r="A2302" s="446"/>
    </row>
    <row r="2303" spans="1:1" s="447" customFormat="1" ht="12" hidden="1" customHeight="1">
      <c r="A2303" s="446"/>
    </row>
    <row r="2304" spans="1:1" s="447" customFormat="1" ht="12" hidden="1" customHeight="1">
      <c r="A2304" s="446"/>
    </row>
    <row r="2305" spans="1:1" s="447" customFormat="1" ht="12" hidden="1" customHeight="1">
      <c r="A2305" s="446"/>
    </row>
    <row r="2306" spans="1:1" s="447" customFormat="1" ht="12" hidden="1" customHeight="1">
      <c r="A2306" s="446"/>
    </row>
    <row r="2307" spans="1:1" s="447" customFormat="1" ht="12" hidden="1" customHeight="1">
      <c r="A2307" s="446"/>
    </row>
    <row r="2308" spans="1:1" s="447" customFormat="1" ht="12" hidden="1" customHeight="1">
      <c r="A2308" s="446"/>
    </row>
    <row r="2309" spans="1:1" s="447" customFormat="1" ht="12" hidden="1" customHeight="1">
      <c r="A2309" s="446"/>
    </row>
    <row r="2310" spans="1:1" s="447" customFormat="1" ht="12" hidden="1" customHeight="1">
      <c r="A2310" s="446"/>
    </row>
    <row r="2311" spans="1:1" s="447" customFormat="1" ht="12" hidden="1" customHeight="1">
      <c r="A2311" s="446"/>
    </row>
    <row r="2312" spans="1:1" s="447" customFormat="1" ht="12" hidden="1" customHeight="1">
      <c r="A2312" s="446"/>
    </row>
    <row r="2313" spans="1:1" s="447" customFormat="1" ht="12" hidden="1" customHeight="1">
      <c r="A2313" s="446"/>
    </row>
    <row r="2314" spans="1:1" s="447" customFormat="1" ht="12" hidden="1" customHeight="1">
      <c r="A2314" s="446"/>
    </row>
    <row r="2315" spans="1:1" s="447" customFormat="1" ht="12" hidden="1" customHeight="1">
      <c r="A2315" s="446"/>
    </row>
    <row r="2316" spans="1:1" s="447" customFormat="1" ht="12" hidden="1" customHeight="1">
      <c r="A2316" s="446"/>
    </row>
    <row r="2317" spans="1:1" s="447" customFormat="1" ht="12" hidden="1" customHeight="1">
      <c r="A2317" s="446"/>
    </row>
    <row r="2318" spans="1:1" s="447" customFormat="1" ht="12" hidden="1" customHeight="1">
      <c r="A2318" s="446"/>
    </row>
    <row r="2319" spans="1:1" s="447" customFormat="1" ht="12" hidden="1" customHeight="1">
      <c r="A2319" s="446"/>
    </row>
    <row r="2320" spans="1:1" s="447" customFormat="1" ht="12" hidden="1" customHeight="1">
      <c r="A2320" s="446"/>
    </row>
    <row r="2321" spans="1:1" s="447" customFormat="1" ht="12" hidden="1" customHeight="1">
      <c r="A2321" s="446"/>
    </row>
    <row r="2322" spans="1:1" s="447" customFormat="1" ht="12" hidden="1" customHeight="1">
      <c r="A2322" s="446"/>
    </row>
    <row r="2323" spans="1:1" s="447" customFormat="1" ht="12" hidden="1" customHeight="1">
      <c r="A2323" s="446"/>
    </row>
    <row r="2324" spans="1:1" s="447" customFormat="1" ht="12" hidden="1" customHeight="1">
      <c r="A2324" s="446"/>
    </row>
    <row r="2325" spans="1:1" s="447" customFormat="1" ht="12" hidden="1" customHeight="1">
      <c r="A2325" s="446"/>
    </row>
    <row r="2326" spans="1:1" s="447" customFormat="1" ht="12" hidden="1" customHeight="1">
      <c r="A2326" s="446"/>
    </row>
    <row r="2327" spans="1:1" s="447" customFormat="1" ht="12" hidden="1" customHeight="1">
      <c r="A2327" s="446"/>
    </row>
    <row r="2328" spans="1:1" s="447" customFormat="1" ht="12" hidden="1" customHeight="1">
      <c r="A2328" s="446"/>
    </row>
    <row r="2329" spans="1:1" s="447" customFormat="1" ht="12" hidden="1" customHeight="1">
      <c r="A2329" s="446"/>
    </row>
    <row r="2330" spans="1:1" s="447" customFormat="1" ht="12" hidden="1" customHeight="1">
      <c r="A2330" s="446"/>
    </row>
    <row r="2331" spans="1:1" s="447" customFormat="1" ht="12" hidden="1" customHeight="1">
      <c r="A2331" s="446"/>
    </row>
    <row r="2332" spans="1:1" s="447" customFormat="1" ht="12" hidden="1" customHeight="1">
      <c r="A2332" s="446"/>
    </row>
    <row r="2333" spans="1:1" s="447" customFormat="1" ht="12" hidden="1" customHeight="1">
      <c r="A2333" s="446"/>
    </row>
    <row r="2334" spans="1:1" s="447" customFormat="1" ht="12" hidden="1" customHeight="1">
      <c r="A2334" s="446"/>
    </row>
    <row r="2335" spans="1:1" s="447" customFormat="1" ht="12" hidden="1" customHeight="1">
      <c r="A2335" s="446"/>
    </row>
    <row r="2336" spans="1:1" s="447" customFormat="1" ht="12" hidden="1" customHeight="1">
      <c r="A2336" s="446"/>
    </row>
    <row r="2337" spans="1:1" s="447" customFormat="1" ht="12" hidden="1" customHeight="1">
      <c r="A2337" s="446"/>
    </row>
    <row r="2338" spans="1:1" s="447" customFormat="1" ht="12" hidden="1" customHeight="1">
      <c r="A2338" s="446"/>
    </row>
    <row r="2339" spans="1:1" s="447" customFormat="1" ht="12" hidden="1" customHeight="1">
      <c r="A2339" s="446"/>
    </row>
    <row r="2340" spans="1:1" s="447" customFormat="1" ht="12" hidden="1" customHeight="1">
      <c r="A2340" s="446"/>
    </row>
    <row r="2341" spans="1:1" s="447" customFormat="1" ht="12" hidden="1" customHeight="1">
      <c r="A2341" s="446"/>
    </row>
    <row r="2342" spans="1:1" s="447" customFormat="1" ht="12" hidden="1" customHeight="1">
      <c r="A2342" s="446"/>
    </row>
    <row r="2343" spans="1:1" s="447" customFormat="1" ht="12" hidden="1" customHeight="1">
      <c r="A2343" s="446"/>
    </row>
    <row r="2344" spans="1:1" s="447" customFormat="1" ht="12" hidden="1" customHeight="1">
      <c r="A2344" s="446"/>
    </row>
    <row r="2345" spans="1:1" s="447" customFormat="1" ht="12" hidden="1" customHeight="1">
      <c r="A2345" s="446"/>
    </row>
    <row r="2346" spans="1:1" s="447" customFormat="1" ht="12" hidden="1" customHeight="1">
      <c r="A2346" s="446"/>
    </row>
    <row r="2347" spans="1:1" s="447" customFormat="1" ht="12" hidden="1" customHeight="1">
      <c r="A2347" s="446"/>
    </row>
    <row r="2348" spans="1:1" s="447" customFormat="1" ht="12" hidden="1" customHeight="1">
      <c r="A2348" s="446"/>
    </row>
    <row r="2349" spans="1:1" s="447" customFormat="1" ht="12" hidden="1" customHeight="1">
      <c r="A2349" s="446"/>
    </row>
    <row r="2350" spans="1:1" s="447" customFormat="1" ht="12" hidden="1" customHeight="1">
      <c r="A2350" s="446"/>
    </row>
    <row r="2351" spans="1:1" s="447" customFormat="1" ht="12" hidden="1" customHeight="1">
      <c r="A2351" s="446"/>
    </row>
    <row r="2352" spans="1:1" s="447" customFormat="1" ht="12" hidden="1" customHeight="1">
      <c r="A2352" s="446"/>
    </row>
    <row r="2353" spans="1:1" s="447" customFormat="1" ht="12" hidden="1" customHeight="1">
      <c r="A2353" s="446"/>
    </row>
    <row r="2354" spans="1:1" s="447" customFormat="1" ht="12" hidden="1" customHeight="1">
      <c r="A2354" s="446"/>
    </row>
    <row r="2355" spans="1:1" s="447" customFormat="1" ht="12" hidden="1" customHeight="1">
      <c r="A2355" s="446"/>
    </row>
    <row r="2356" spans="1:1" s="447" customFormat="1" ht="12" hidden="1" customHeight="1">
      <c r="A2356" s="446"/>
    </row>
    <row r="2357" spans="1:1" s="447" customFormat="1" ht="12" hidden="1" customHeight="1">
      <c r="A2357" s="446"/>
    </row>
    <row r="2358" spans="1:1" s="447" customFormat="1" ht="12" hidden="1" customHeight="1">
      <c r="A2358" s="446"/>
    </row>
    <row r="2359" spans="1:1" s="447" customFormat="1" ht="12" hidden="1" customHeight="1">
      <c r="A2359" s="446"/>
    </row>
    <row r="2360" spans="1:1" s="447" customFormat="1" ht="12" hidden="1" customHeight="1">
      <c r="A2360" s="446"/>
    </row>
    <row r="2361" spans="1:1" s="447" customFormat="1" ht="12" hidden="1" customHeight="1">
      <c r="A2361" s="446"/>
    </row>
    <row r="2362" spans="1:1" s="447" customFormat="1" ht="12" hidden="1" customHeight="1">
      <c r="A2362" s="446"/>
    </row>
    <row r="2363" spans="1:1" s="447" customFormat="1" ht="12" hidden="1" customHeight="1">
      <c r="A2363" s="446"/>
    </row>
    <row r="2364" spans="1:1" s="447" customFormat="1" ht="12" hidden="1" customHeight="1">
      <c r="A2364" s="446"/>
    </row>
    <row r="2365" spans="1:1" s="447" customFormat="1" ht="12" hidden="1" customHeight="1">
      <c r="A2365" s="446"/>
    </row>
    <row r="2366" spans="1:1" s="447" customFormat="1" ht="12" hidden="1" customHeight="1">
      <c r="A2366" s="446"/>
    </row>
    <row r="2367" spans="1:1" s="447" customFormat="1" ht="12" hidden="1" customHeight="1">
      <c r="A2367" s="446"/>
    </row>
    <row r="2368" spans="1:1" s="447" customFormat="1" ht="12" hidden="1" customHeight="1">
      <c r="A2368" s="446"/>
    </row>
    <row r="2369" spans="1:1" s="447" customFormat="1" ht="12" hidden="1" customHeight="1">
      <c r="A2369" s="446"/>
    </row>
    <row r="2370" spans="1:1" s="447" customFormat="1" ht="12" hidden="1" customHeight="1">
      <c r="A2370" s="446"/>
    </row>
    <row r="2371" spans="1:1" s="447" customFormat="1" ht="12" hidden="1" customHeight="1">
      <c r="A2371" s="446"/>
    </row>
    <row r="2372" spans="1:1" s="447" customFormat="1" ht="12" hidden="1" customHeight="1">
      <c r="A2372" s="446"/>
    </row>
    <row r="2373" spans="1:1" s="447" customFormat="1" ht="12" hidden="1" customHeight="1">
      <c r="A2373" s="446"/>
    </row>
    <row r="2374" spans="1:1" s="447" customFormat="1" ht="12" hidden="1" customHeight="1">
      <c r="A2374" s="446"/>
    </row>
    <row r="2375" spans="1:1" s="447" customFormat="1" ht="12" hidden="1" customHeight="1">
      <c r="A2375" s="446"/>
    </row>
    <row r="2376" spans="1:1" s="447" customFormat="1" ht="12" hidden="1" customHeight="1">
      <c r="A2376" s="446"/>
    </row>
    <row r="2377" spans="1:1" s="447" customFormat="1" ht="12" hidden="1" customHeight="1">
      <c r="A2377" s="446"/>
    </row>
    <row r="2378" spans="1:1" s="447" customFormat="1" ht="12" hidden="1" customHeight="1">
      <c r="A2378" s="446"/>
    </row>
    <row r="2379" spans="1:1" s="447" customFormat="1" ht="12" hidden="1" customHeight="1">
      <c r="A2379" s="446"/>
    </row>
    <row r="2380" spans="1:1" s="447" customFormat="1" ht="12" hidden="1" customHeight="1">
      <c r="A2380" s="446"/>
    </row>
    <row r="2381" spans="1:1" s="447" customFormat="1" ht="12" hidden="1" customHeight="1">
      <c r="A2381" s="446"/>
    </row>
    <row r="2382" spans="1:1" s="447" customFormat="1" ht="12" hidden="1" customHeight="1">
      <c r="A2382" s="446"/>
    </row>
    <row r="2383" spans="1:1" s="447" customFormat="1" ht="12" hidden="1" customHeight="1">
      <c r="A2383" s="446"/>
    </row>
    <row r="2384" spans="1:1" s="447" customFormat="1" ht="12" hidden="1" customHeight="1">
      <c r="A2384" s="446"/>
    </row>
    <row r="2385" spans="1:1" s="447" customFormat="1" ht="12" hidden="1" customHeight="1">
      <c r="A2385" s="446"/>
    </row>
    <row r="2386" spans="1:1" s="447" customFormat="1" ht="12" hidden="1" customHeight="1">
      <c r="A2386" s="446"/>
    </row>
    <row r="2387" spans="1:1" s="447" customFormat="1" ht="12" hidden="1" customHeight="1">
      <c r="A2387" s="446"/>
    </row>
    <row r="2388" spans="1:1" s="447" customFormat="1" ht="12" hidden="1" customHeight="1">
      <c r="A2388" s="446"/>
    </row>
    <row r="2389" spans="1:1" s="447" customFormat="1" ht="12" hidden="1" customHeight="1">
      <c r="A2389" s="446"/>
    </row>
    <row r="2390" spans="1:1" s="447" customFormat="1" ht="12" hidden="1" customHeight="1">
      <c r="A2390" s="446"/>
    </row>
    <row r="2391" spans="1:1" s="447" customFormat="1" ht="12" hidden="1" customHeight="1">
      <c r="A2391" s="446"/>
    </row>
    <row r="2392" spans="1:1" s="447" customFormat="1" ht="12" hidden="1" customHeight="1">
      <c r="A2392" s="446"/>
    </row>
    <row r="2393" spans="1:1" s="447" customFormat="1" ht="12" hidden="1" customHeight="1">
      <c r="A2393" s="446"/>
    </row>
    <row r="2394" spans="1:1" s="447" customFormat="1" ht="12" hidden="1" customHeight="1">
      <c r="A2394" s="446"/>
    </row>
    <row r="2395" spans="1:1" s="447" customFormat="1" ht="12" hidden="1" customHeight="1">
      <c r="A2395" s="446"/>
    </row>
    <row r="2396" spans="1:1" s="447" customFormat="1" ht="12" hidden="1" customHeight="1">
      <c r="A2396" s="446"/>
    </row>
    <row r="2397" spans="1:1" s="447" customFormat="1" ht="12" hidden="1" customHeight="1">
      <c r="A2397" s="446"/>
    </row>
    <row r="2398" spans="1:1" s="447" customFormat="1" ht="12" hidden="1" customHeight="1">
      <c r="A2398" s="446"/>
    </row>
    <row r="2399" spans="1:1" s="447" customFormat="1" ht="12" hidden="1" customHeight="1">
      <c r="A2399" s="446"/>
    </row>
    <row r="2400" spans="1:1" s="447" customFormat="1" ht="12" hidden="1" customHeight="1">
      <c r="A2400" s="446"/>
    </row>
    <row r="2401" spans="1:1" s="447" customFormat="1" ht="12" hidden="1" customHeight="1">
      <c r="A2401" s="446"/>
    </row>
    <row r="2402" spans="1:1" s="447" customFormat="1" ht="12" hidden="1" customHeight="1">
      <c r="A2402" s="446"/>
    </row>
    <row r="2403" spans="1:1" s="447" customFormat="1" ht="12" hidden="1" customHeight="1">
      <c r="A2403" s="446"/>
    </row>
    <row r="2404" spans="1:1" s="447" customFormat="1" ht="12" hidden="1" customHeight="1">
      <c r="A2404" s="446"/>
    </row>
    <row r="2405" spans="1:1" s="447" customFormat="1" ht="12" hidden="1" customHeight="1">
      <c r="A2405" s="446"/>
    </row>
    <row r="2406" spans="1:1" s="447" customFormat="1" ht="12" hidden="1" customHeight="1">
      <c r="A2406" s="446"/>
    </row>
    <row r="2407" spans="1:1" s="447" customFormat="1" ht="12" hidden="1" customHeight="1">
      <c r="A2407" s="446"/>
    </row>
    <row r="2408" spans="1:1" s="447" customFormat="1" ht="12" hidden="1" customHeight="1">
      <c r="A2408" s="446"/>
    </row>
    <row r="2409" spans="1:1" s="447" customFormat="1" ht="12" hidden="1" customHeight="1">
      <c r="A2409" s="446"/>
    </row>
    <row r="2410" spans="1:1" s="447" customFormat="1" ht="12" hidden="1" customHeight="1">
      <c r="A2410" s="446"/>
    </row>
    <row r="2411" spans="1:1" s="447" customFormat="1" ht="12" hidden="1" customHeight="1">
      <c r="A2411" s="446"/>
    </row>
    <row r="2412" spans="1:1" s="447" customFormat="1" ht="12" hidden="1" customHeight="1">
      <c r="A2412" s="446"/>
    </row>
    <row r="2413" spans="1:1" s="447" customFormat="1" ht="12" hidden="1" customHeight="1">
      <c r="A2413" s="446"/>
    </row>
    <row r="2414" spans="1:1" s="447" customFormat="1" ht="12" hidden="1" customHeight="1">
      <c r="A2414" s="446"/>
    </row>
    <row r="2415" spans="1:1" s="447" customFormat="1" ht="12" hidden="1" customHeight="1">
      <c r="A2415" s="446"/>
    </row>
    <row r="2416" spans="1:1" s="447" customFormat="1" ht="12" hidden="1" customHeight="1">
      <c r="A2416" s="446"/>
    </row>
    <row r="2417" spans="1:1" s="447" customFormat="1" ht="12" hidden="1" customHeight="1">
      <c r="A2417" s="446"/>
    </row>
    <row r="2418" spans="1:1" s="447" customFormat="1" ht="12" hidden="1" customHeight="1">
      <c r="A2418" s="446"/>
    </row>
    <row r="2419" spans="1:1" s="447" customFormat="1" ht="12" hidden="1" customHeight="1">
      <c r="A2419" s="446"/>
    </row>
    <row r="2420" spans="1:1" s="447" customFormat="1" ht="12" hidden="1" customHeight="1">
      <c r="A2420" s="446"/>
    </row>
    <row r="2421" spans="1:1" s="447" customFormat="1" ht="12" hidden="1" customHeight="1">
      <c r="A2421" s="446"/>
    </row>
    <row r="2422" spans="1:1" s="447" customFormat="1" ht="12" hidden="1" customHeight="1">
      <c r="A2422" s="446"/>
    </row>
    <row r="2423" spans="1:1" s="447" customFormat="1" ht="12" hidden="1" customHeight="1">
      <c r="A2423" s="446"/>
    </row>
    <row r="2424" spans="1:1" s="447" customFormat="1" ht="12" hidden="1" customHeight="1">
      <c r="A2424" s="446"/>
    </row>
    <row r="2425" spans="1:1" s="447" customFormat="1" ht="12" hidden="1" customHeight="1">
      <c r="A2425" s="446"/>
    </row>
    <row r="2426" spans="1:1" s="447" customFormat="1" ht="12" hidden="1" customHeight="1">
      <c r="A2426" s="446"/>
    </row>
    <row r="2427" spans="1:1" s="447" customFormat="1" ht="12" hidden="1" customHeight="1">
      <c r="A2427" s="446"/>
    </row>
    <row r="2428" spans="1:1" s="447" customFormat="1" ht="12" hidden="1" customHeight="1">
      <c r="A2428" s="446"/>
    </row>
    <row r="2429" spans="1:1" s="447" customFormat="1" ht="12" hidden="1" customHeight="1">
      <c r="A2429" s="446"/>
    </row>
    <row r="2430" spans="1:1" s="447" customFormat="1" ht="12" hidden="1" customHeight="1">
      <c r="A2430" s="446"/>
    </row>
    <row r="2431" spans="1:1" s="447" customFormat="1" ht="12" hidden="1" customHeight="1">
      <c r="A2431" s="446"/>
    </row>
    <row r="2432" spans="1:1" s="447" customFormat="1" ht="12" hidden="1" customHeight="1">
      <c r="A2432" s="446"/>
    </row>
    <row r="2433" spans="1:1" s="447" customFormat="1" ht="12" hidden="1" customHeight="1">
      <c r="A2433" s="446"/>
    </row>
    <row r="2434" spans="1:1" s="447" customFormat="1" ht="12" hidden="1" customHeight="1">
      <c r="A2434" s="446"/>
    </row>
    <row r="2435" spans="1:1" s="447" customFormat="1" ht="12" hidden="1" customHeight="1">
      <c r="A2435" s="446"/>
    </row>
    <row r="2436" spans="1:1" s="447" customFormat="1" ht="12" hidden="1" customHeight="1">
      <c r="A2436" s="446"/>
    </row>
    <row r="2437" spans="1:1" s="447" customFormat="1" ht="12" hidden="1" customHeight="1">
      <c r="A2437" s="446"/>
    </row>
    <row r="2438" spans="1:1" s="447" customFormat="1" ht="12" hidden="1" customHeight="1">
      <c r="A2438" s="446"/>
    </row>
    <row r="2439" spans="1:1" s="447" customFormat="1" ht="12" hidden="1" customHeight="1">
      <c r="A2439" s="446"/>
    </row>
    <row r="2440" spans="1:1" s="447" customFormat="1" ht="12" hidden="1" customHeight="1">
      <c r="A2440" s="446"/>
    </row>
    <row r="2441" spans="1:1" s="447" customFormat="1" ht="12" hidden="1" customHeight="1">
      <c r="A2441" s="446"/>
    </row>
    <row r="2442" spans="1:1" s="447" customFormat="1" ht="12" hidden="1" customHeight="1">
      <c r="A2442" s="446"/>
    </row>
    <row r="2443" spans="1:1" s="447" customFormat="1" ht="12" hidden="1" customHeight="1">
      <c r="A2443" s="446"/>
    </row>
    <row r="2444" spans="1:1" s="447" customFormat="1" ht="12" hidden="1" customHeight="1">
      <c r="A2444" s="446"/>
    </row>
    <row r="2445" spans="1:1" s="447" customFormat="1" ht="12" hidden="1" customHeight="1">
      <c r="A2445" s="446"/>
    </row>
    <row r="2446" spans="1:1" s="447" customFormat="1" ht="12" hidden="1" customHeight="1">
      <c r="A2446" s="446"/>
    </row>
    <row r="2447" spans="1:1" s="447" customFormat="1" ht="12" hidden="1" customHeight="1">
      <c r="A2447" s="446"/>
    </row>
    <row r="2448" spans="1:1" s="447" customFormat="1" ht="12" hidden="1" customHeight="1">
      <c r="A2448" s="446"/>
    </row>
    <row r="2449" spans="1:1" s="447" customFormat="1" ht="12" hidden="1" customHeight="1">
      <c r="A2449" s="446"/>
    </row>
    <row r="2450" spans="1:1" s="447" customFormat="1" ht="12" hidden="1" customHeight="1">
      <c r="A2450" s="446"/>
    </row>
    <row r="2451" spans="1:1" s="447" customFormat="1" ht="12" hidden="1" customHeight="1">
      <c r="A2451" s="446"/>
    </row>
    <row r="2452" spans="1:1" s="447" customFormat="1" ht="12" hidden="1" customHeight="1">
      <c r="A2452" s="446"/>
    </row>
    <row r="2453" spans="1:1" s="447" customFormat="1" ht="12" hidden="1" customHeight="1">
      <c r="A2453" s="446"/>
    </row>
    <row r="2454" spans="1:1" s="447" customFormat="1" ht="12" hidden="1" customHeight="1">
      <c r="A2454" s="446"/>
    </row>
    <row r="2455" spans="1:1" s="447" customFormat="1" ht="12" hidden="1" customHeight="1">
      <c r="A2455" s="446"/>
    </row>
    <row r="2456" spans="1:1" s="447" customFormat="1" ht="12" hidden="1" customHeight="1">
      <c r="A2456" s="446"/>
    </row>
    <row r="2457" spans="1:1" s="447" customFormat="1" ht="12" hidden="1" customHeight="1">
      <c r="A2457" s="446"/>
    </row>
    <row r="2458" spans="1:1" s="447" customFormat="1" ht="12" hidden="1" customHeight="1">
      <c r="A2458" s="446"/>
    </row>
    <row r="2459" spans="1:1" s="447" customFormat="1" ht="12" hidden="1" customHeight="1">
      <c r="A2459" s="446"/>
    </row>
    <row r="2460" spans="1:1" s="447" customFormat="1" ht="12" hidden="1" customHeight="1">
      <c r="A2460" s="446"/>
    </row>
    <row r="2461" spans="1:1" s="447" customFormat="1" ht="12" hidden="1" customHeight="1">
      <c r="A2461" s="446"/>
    </row>
    <row r="2462" spans="1:1" s="447" customFormat="1" ht="12" hidden="1" customHeight="1">
      <c r="A2462" s="446"/>
    </row>
    <row r="2463" spans="1:1" s="447" customFormat="1" ht="12" hidden="1" customHeight="1">
      <c r="A2463" s="446"/>
    </row>
    <row r="2464" spans="1:1" s="447" customFormat="1" ht="12" hidden="1" customHeight="1">
      <c r="A2464" s="446"/>
    </row>
    <row r="2465" spans="1:1" s="447" customFormat="1" ht="12" hidden="1" customHeight="1">
      <c r="A2465" s="446"/>
    </row>
    <row r="2466" spans="1:1" s="447" customFormat="1" ht="12" hidden="1" customHeight="1">
      <c r="A2466" s="446"/>
    </row>
    <row r="2467" spans="1:1" s="447" customFormat="1" ht="12" hidden="1" customHeight="1">
      <c r="A2467" s="446"/>
    </row>
    <row r="2468" spans="1:1" s="447" customFormat="1" ht="12" hidden="1" customHeight="1">
      <c r="A2468" s="446"/>
    </row>
    <row r="2469" spans="1:1" s="447" customFormat="1" ht="12" hidden="1" customHeight="1">
      <c r="A2469" s="446"/>
    </row>
    <row r="2470" spans="1:1" s="447" customFormat="1" ht="12" hidden="1" customHeight="1">
      <c r="A2470" s="446"/>
    </row>
    <row r="2471" spans="1:1" s="447" customFormat="1" ht="12" hidden="1" customHeight="1">
      <c r="A2471" s="446"/>
    </row>
    <row r="2472" spans="1:1" s="447" customFormat="1" ht="12" hidden="1" customHeight="1">
      <c r="A2472" s="446"/>
    </row>
    <row r="2473" spans="1:1" s="447" customFormat="1" ht="12" hidden="1" customHeight="1">
      <c r="A2473" s="446"/>
    </row>
    <row r="2474" spans="1:1" s="447" customFormat="1" ht="12" hidden="1" customHeight="1">
      <c r="A2474" s="446"/>
    </row>
    <row r="2475" spans="1:1" s="447" customFormat="1" ht="12" hidden="1" customHeight="1">
      <c r="A2475" s="446"/>
    </row>
    <row r="2476" spans="1:1" s="447" customFormat="1" ht="12" hidden="1" customHeight="1">
      <c r="A2476" s="446"/>
    </row>
    <row r="2477" spans="1:1" s="447" customFormat="1" ht="12" hidden="1" customHeight="1">
      <c r="A2477" s="446"/>
    </row>
    <row r="2478" spans="1:1" s="447" customFormat="1" ht="12" hidden="1" customHeight="1">
      <c r="A2478" s="446"/>
    </row>
    <row r="2479" spans="1:1" s="447" customFormat="1" ht="12" hidden="1" customHeight="1">
      <c r="A2479" s="446"/>
    </row>
    <row r="2480" spans="1:1" s="447" customFormat="1" ht="12" hidden="1" customHeight="1">
      <c r="A2480" s="446"/>
    </row>
    <row r="2481" spans="1:1" s="447" customFormat="1" ht="12" hidden="1" customHeight="1">
      <c r="A2481" s="446"/>
    </row>
    <row r="2482" spans="1:1" s="447" customFormat="1" ht="12" hidden="1" customHeight="1">
      <c r="A2482" s="446"/>
    </row>
    <row r="2483" spans="1:1" s="447" customFormat="1" ht="12" hidden="1" customHeight="1">
      <c r="A2483" s="446"/>
    </row>
    <row r="2484" spans="1:1" s="447" customFormat="1" ht="12" hidden="1" customHeight="1">
      <c r="A2484" s="446"/>
    </row>
    <row r="2485" spans="1:1" s="447" customFormat="1" ht="12" hidden="1" customHeight="1">
      <c r="A2485" s="446"/>
    </row>
    <row r="2486" spans="1:1" s="447" customFormat="1" ht="12" hidden="1" customHeight="1">
      <c r="A2486" s="446"/>
    </row>
    <row r="2487" spans="1:1" s="447" customFormat="1" ht="12" hidden="1" customHeight="1">
      <c r="A2487" s="446"/>
    </row>
    <row r="2488" spans="1:1" s="447" customFormat="1" ht="12" hidden="1" customHeight="1">
      <c r="A2488" s="446"/>
    </row>
    <row r="2489" spans="1:1" s="447" customFormat="1" ht="12" hidden="1" customHeight="1">
      <c r="A2489" s="446"/>
    </row>
    <row r="2490" spans="1:1" s="447" customFormat="1" ht="12" hidden="1" customHeight="1">
      <c r="A2490" s="446"/>
    </row>
    <row r="2491" spans="1:1" s="447" customFormat="1" ht="12" hidden="1" customHeight="1">
      <c r="A2491" s="446"/>
    </row>
    <row r="2492" spans="1:1" s="447" customFormat="1" ht="12" hidden="1" customHeight="1">
      <c r="A2492" s="446"/>
    </row>
    <row r="2493" spans="1:1" s="447" customFormat="1" ht="12" hidden="1" customHeight="1">
      <c r="A2493" s="446"/>
    </row>
    <row r="2494" spans="1:1" s="447" customFormat="1" ht="12" hidden="1" customHeight="1">
      <c r="A2494" s="446"/>
    </row>
    <row r="2495" spans="1:1" s="447" customFormat="1" ht="12" hidden="1" customHeight="1">
      <c r="A2495" s="446"/>
    </row>
    <row r="2496" spans="1:1" s="447" customFormat="1" ht="12" hidden="1" customHeight="1">
      <c r="A2496" s="446"/>
    </row>
    <row r="2497" spans="1:1" s="447" customFormat="1" ht="12" hidden="1" customHeight="1">
      <c r="A2497" s="446"/>
    </row>
    <row r="2498" spans="1:1" s="447" customFormat="1" ht="12" hidden="1" customHeight="1">
      <c r="A2498" s="446"/>
    </row>
    <row r="2499" spans="1:1" s="447" customFormat="1" ht="12" hidden="1" customHeight="1">
      <c r="A2499" s="446"/>
    </row>
    <row r="2500" spans="1:1" s="447" customFormat="1" ht="12" hidden="1" customHeight="1">
      <c r="A2500" s="446"/>
    </row>
    <row r="2501" spans="1:1" s="447" customFormat="1" ht="12" hidden="1" customHeight="1">
      <c r="A2501" s="446"/>
    </row>
    <row r="2502" spans="1:1" s="447" customFormat="1" ht="12" hidden="1" customHeight="1">
      <c r="A2502" s="446"/>
    </row>
    <row r="2503" spans="1:1" s="447" customFormat="1" ht="12" hidden="1" customHeight="1">
      <c r="A2503" s="446"/>
    </row>
    <row r="2504" spans="1:1" s="447" customFormat="1" ht="12" hidden="1" customHeight="1">
      <c r="A2504" s="446"/>
    </row>
    <row r="2505" spans="1:1" s="447" customFormat="1" ht="12" hidden="1" customHeight="1">
      <c r="A2505" s="446"/>
    </row>
    <row r="2506" spans="1:1" s="447" customFormat="1" ht="12" hidden="1" customHeight="1">
      <c r="A2506" s="446"/>
    </row>
    <row r="2507" spans="1:1" s="447" customFormat="1" ht="12" hidden="1" customHeight="1">
      <c r="A2507" s="446"/>
    </row>
    <row r="2508" spans="1:1" s="447" customFormat="1" ht="12" hidden="1" customHeight="1">
      <c r="A2508" s="446"/>
    </row>
    <row r="2509" spans="1:1" s="447" customFormat="1" ht="12" hidden="1" customHeight="1">
      <c r="A2509" s="446"/>
    </row>
    <row r="2510" spans="1:1" s="447" customFormat="1" ht="12" hidden="1" customHeight="1">
      <c r="A2510" s="446"/>
    </row>
    <row r="2511" spans="1:1" s="447" customFormat="1" ht="12" hidden="1" customHeight="1">
      <c r="A2511" s="446"/>
    </row>
    <row r="2512" spans="1:1" s="447" customFormat="1" ht="12" hidden="1" customHeight="1">
      <c r="A2512" s="446"/>
    </row>
    <row r="2513" spans="1:1" s="447" customFormat="1" ht="12" hidden="1" customHeight="1">
      <c r="A2513" s="446"/>
    </row>
    <row r="2514" spans="1:1" s="447" customFormat="1" ht="12" hidden="1" customHeight="1">
      <c r="A2514" s="446"/>
    </row>
    <row r="2515" spans="1:1" s="447" customFormat="1" ht="12" hidden="1" customHeight="1">
      <c r="A2515" s="446"/>
    </row>
    <row r="2516" spans="1:1" s="447" customFormat="1" ht="12" hidden="1" customHeight="1">
      <c r="A2516" s="446"/>
    </row>
    <row r="2517" spans="1:1" s="447" customFormat="1" ht="12" hidden="1" customHeight="1">
      <c r="A2517" s="446"/>
    </row>
    <row r="2518" spans="1:1" s="447" customFormat="1" ht="12" hidden="1" customHeight="1">
      <c r="A2518" s="446"/>
    </row>
    <row r="2519" spans="1:1" s="447" customFormat="1" ht="12" hidden="1" customHeight="1">
      <c r="A2519" s="446"/>
    </row>
    <row r="2520" spans="1:1" s="447" customFormat="1" ht="12" hidden="1" customHeight="1">
      <c r="A2520" s="446"/>
    </row>
    <row r="2521" spans="1:1" s="447" customFormat="1" ht="12" hidden="1" customHeight="1">
      <c r="A2521" s="446"/>
    </row>
    <row r="2522" spans="1:1" s="447" customFormat="1" ht="12" hidden="1" customHeight="1">
      <c r="A2522" s="446"/>
    </row>
    <row r="2523" spans="1:1" s="447" customFormat="1" ht="12" hidden="1" customHeight="1">
      <c r="A2523" s="446"/>
    </row>
    <row r="2524" spans="1:1" s="447" customFormat="1" ht="12" hidden="1" customHeight="1">
      <c r="A2524" s="446"/>
    </row>
    <row r="2525" spans="1:1" s="447" customFormat="1" ht="12" hidden="1" customHeight="1">
      <c r="A2525" s="446"/>
    </row>
    <row r="2526" spans="1:1" s="447" customFormat="1" ht="12" hidden="1" customHeight="1">
      <c r="A2526" s="446"/>
    </row>
    <row r="2527" spans="1:1" s="447" customFormat="1" ht="12" hidden="1" customHeight="1">
      <c r="A2527" s="446"/>
    </row>
    <row r="2528" spans="1:1" s="447" customFormat="1" ht="12" hidden="1" customHeight="1">
      <c r="A2528" s="446"/>
    </row>
    <row r="2529" spans="1:1" s="447" customFormat="1" ht="12" hidden="1" customHeight="1">
      <c r="A2529" s="446"/>
    </row>
    <row r="2530" spans="1:1" s="447" customFormat="1" ht="12" hidden="1" customHeight="1">
      <c r="A2530" s="446"/>
    </row>
    <row r="2531" spans="1:1" s="447" customFormat="1" ht="12" hidden="1" customHeight="1">
      <c r="A2531" s="446"/>
    </row>
    <row r="2532" spans="1:1" s="447" customFormat="1" ht="12" hidden="1" customHeight="1">
      <c r="A2532" s="446"/>
    </row>
    <row r="2533" spans="1:1" s="447" customFormat="1" ht="12" hidden="1" customHeight="1">
      <c r="A2533" s="446"/>
    </row>
    <row r="2534" spans="1:1" s="447" customFormat="1" ht="12" hidden="1" customHeight="1">
      <c r="A2534" s="446"/>
    </row>
    <row r="2535" spans="1:1" s="447" customFormat="1" ht="12" hidden="1" customHeight="1">
      <c r="A2535" s="446"/>
    </row>
    <row r="2536" spans="1:1" s="447" customFormat="1" ht="12" hidden="1" customHeight="1">
      <c r="A2536" s="446"/>
    </row>
    <row r="2537" spans="1:1" s="447" customFormat="1" ht="12" hidden="1" customHeight="1">
      <c r="A2537" s="446"/>
    </row>
    <row r="2538" spans="1:1" s="447" customFormat="1" ht="12" hidden="1" customHeight="1">
      <c r="A2538" s="446"/>
    </row>
    <row r="2539" spans="1:1" s="447" customFormat="1" ht="12" hidden="1" customHeight="1">
      <c r="A2539" s="446"/>
    </row>
    <row r="2540" spans="1:1" s="447" customFormat="1" ht="12" hidden="1" customHeight="1">
      <c r="A2540" s="446"/>
    </row>
    <row r="2541" spans="1:1" s="447" customFormat="1" ht="12" hidden="1" customHeight="1">
      <c r="A2541" s="446"/>
    </row>
    <row r="2542" spans="1:1" s="447" customFormat="1" ht="12" hidden="1" customHeight="1">
      <c r="A2542" s="446"/>
    </row>
    <row r="2543" spans="1:1" s="447" customFormat="1" ht="12" hidden="1" customHeight="1">
      <c r="A2543" s="446"/>
    </row>
    <row r="2544" spans="1:1" s="447" customFormat="1" ht="12" hidden="1" customHeight="1">
      <c r="A2544" s="446"/>
    </row>
    <row r="2545" spans="1:1" s="447" customFormat="1" ht="12" hidden="1" customHeight="1">
      <c r="A2545" s="446"/>
    </row>
    <row r="2546" spans="1:1" s="447" customFormat="1" ht="12" hidden="1" customHeight="1">
      <c r="A2546" s="446"/>
    </row>
    <row r="2547" spans="1:1" s="447" customFormat="1" ht="12" hidden="1" customHeight="1">
      <c r="A2547" s="446"/>
    </row>
    <row r="2548" spans="1:1" s="447" customFormat="1" ht="12" hidden="1" customHeight="1">
      <c r="A2548" s="446"/>
    </row>
    <row r="2549" spans="1:1" s="447" customFormat="1" ht="12" hidden="1" customHeight="1">
      <c r="A2549" s="446"/>
    </row>
    <row r="2550" spans="1:1" s="447" customFormat="1" ht="12" hidden="1" customHeight="1">
      <c r="A2550" s="446"/>
    </row>
    <row r="2551" spans="1:1" s="447" customFormat="1" ht="12" hidden="1" customHeight="1">
      <c r="A2551" s="446"/>
    </row>
    <row r="2552" spans="1:1" s="447" customFormat="1" ht="12" hidden="1" customHeight="1">
      <c r="A2552" s="446"/>
    </row>
    <row r="2553" spans="1:1" s="447" customFormat="1" ht="12" hidden="1" customHeight="1">
      <c r="A2553" s="446"/>
    </row>
    <row r="2554" spans="1:1" s="447" customFormat="1" ht="12" hidden="1" customHeight="1">
      <c r="A2554" s="446"/>
    </row>
    <row r="2555" spans="1:1" s="447" customFormat="1" ht="12" hidden="1" customHeight="1">
      <c r="A2555" s="446"/>
    </row>
    <row r="2556" spans="1:1" s="447" customFormat="1" ht="12" hidden="1" customHeight="1">
      <c r="A2556" s="446"/>
    </row>
    <row r="2557" spans="1:1" s="447" customFormat="1" ht="12" hidden="1" customHeight="1">
      <c r="A2557" s="446"/>
    </row>
    <row r="2558" spans="1:1" s="447" customFormat="1" ht="12" hidden="1" customHeight="1">
      <c r="A2558" s="446"/>
    </row>
    <row r="2559" spans="1:1" s="447" customFormat="1" ht="12" hidden="1" customHeight="1">
      <c r="A2559" s="446"/>
    </row>
    <row r="2560" spans="1:1" s="447" customFormat="1" ht="12" hidden="1" customHeight="1">
      <c r="A2560" s="446"/>
    </row>
    <row r="2561" spans="1:1" s="447" customFormat="1" ht="12" hidden="1" customHeight="1">
      <c r="A2561" s="446"/>
    </row>
    <row r="2562" spans="1:1" s="447" customFormat="1" ht="12" hidden="1" customHeight="1">
      <c r="A2562" s="446"/>
    </row>
    <row r="2563" spans="1:1" s="447" customFormat="1" ht="12" hidden="1" customHeight="1">
      <c r="A2563" s="446"/>
    </row>
    <row r="2564" spans="1:1" s="447" customFormat="1" ht="12" hidden="1" customHeight="1">
      <c r="A2564" s="446"/>
    </row>
    <row r="2565" spans="1:1" s="447" customFormat="1" ht="12" hidden="1" customHeight="1">
      <c r="A2565" s="446"/>
    </row>
    <row r="2566" spans="1:1" s="447" customFormat="1" ht="12" hidden="1" customHeight="1">
      <c r="A2566" s="446"/>
    </row>
    <row r="2567" spans="1:1" s="447" customFormat="1" ht="12" hidden="1" customHeight="1">
      <c r="A2567" s="446"/>
    </row>
    <row r="2568" spans="1:1" s="447" customFormat="1" ht="12" hidden="1" customHeight="1">
      <c r="A2568" s="446"/>
    </row>
    <row r="2569" spans="1:1" s="447" customFormat="1" ht="12" hidden="1" customHeight="1">
      <c r="A2569" s="446"/>
    </row>
    <row r="2570" spans="1:1" s="447" customFormat="1" ht="12" hidden="1" customHeight="1">
      <c r="A2570" s="446"/>
    </row>
    <row r="2571" spans="1:1" s="447" customFormat="1" ht="12" hidden="1" customHeight="1">
      <c r="A2571" s="446"/>
    </row>
    <row r="2572" spans="1:1" s="447" customFormat="1" ht="12" hidden="1" customHeight="1">
      <c r="A2572" s="446"/>
    </row>
    <row r="2573" spans="1:1" s="447" customFormat="1" ht="12" hidden="1" customHeight="1">
      <c r="A2573" s="446"/>
    </row>
    <row r="2574" spans="1:1" s="447" customFormat="1" ht="12" hidden="1" customHeight="1">
      <c r="A2574" s="446"/>
    </row>
    <row r="2575" spans="1:1" s="447" customFormat="1" ht="12" hidden="1" customHeight="1">
      <c r="A2575" s="446"/>
    </row>
    <row r="2576" spans="1:1" s="447" customFormat="1" ht="12" hidden="1" customHeight="1">
      <c r="A2576" s="446"/>
    </row>
    <row r="2577" spans="1:1" s="447" customFormat="1" ht="12" hidden="1" customHeight="1">
      <c r="A2577" s="446"/>
    </row>
    <row r="2578" spans="1:1" s="447" customFormat="1" ht="12" hidden="1" customHeight="1">
      <c r="A2578" s="446"/>
    </row>
    <row r="2579" spans="1:1" s="447" customFormat="1" ht="12" hidden="1" customHeight="1">
      <c r="A2579" s="446"/>
    </row>
    <row r="2580" spans="1:1" s="447" customFormat="1" ht="12" hidden="1" customHeight="1">
      <c r="A2580" s="446"/>
    </row>
    <row r="2581" spans="1:1" s="447" customFormat="1" ht="12" hidden="1" customHeight="1">
      <c r="A2581" s="446"/>
    </row>
    <row r="2582" spans="1:1" s="447" customFormat="1" ht="12" hidden="1" customHeight="1">
      <c r="A2582" s="446"/>
    </row>
    <row r="2583" spans="1:1" s="447" customFormat="1" ht="12" hidden="1" customHeight="1">
      <c r="A2583" s="446"/>
    </row>
    <row r="2584" spans="1:1" s="447" customFormat="1" ht="12" hidden="1" customHeight="1">
      <c r="A2584" s="446"/>
    </row>
    <row r="2585" spans="1:1" s="447" customFormat="1" ht="12" hidden="1" customHeight="1">
      <c r="A2585" s="446"/>
    </row>
    <row r="2586" spans="1:1" s="447" customFormat="1" ht="12" hidden="1" customHeight="1">
      <c r="A2586" s="446"/>
    </row>
    <row r="2587" spans="1:1" s="447" customFormat="1" ht="12" hidden="1" customHeight="1">
      <c r="A2587" s="446"/>
    </row>
    <row r="2588" spans="1:1" s="447" customFormat="1" ht="12" hidden="1" customHeight="1">
      <c r="A2588" s="446"/>
    </row>
    <row r="2589" spans="1:1" s="447" customFormat="1" ht="12" hidden="1" customHeight="1">
      <c r="A2589" s="446"/>
    </row>
    <row r="2590" spans="1:1" s="447" customFormat="1" ht="12" hidden="1" customHeight="1">
      <c r="A2590" s="446"/>
    </row>
    <row r="2591" spans="1:1" s="447" customFormat="1" ht="12" hidden="1" customHeight="1">
      <c r="A2591" s="446"/>
    </row>
    <row r="2592" spans="1:1" s="447" customFormat="1" ht="12" hidden="1" customHeight="1">
      <c r="A2592" s="446"/>
    </row>
    <row r="2593" spans="1:1" s="447" customFormat="1" ht="12" hidden="1" customHeight="1">
      <c r="A2593" s="446"/>
    </row>
    <row r="2594" spans="1:1" s="447" customFormat="1" ht="12" hidden="1" customHeight="1">
      <c r="A2594" s="446"/>
    </row>
    <row r="2595" spans="1:1" s="447" customFormat="1" ht="12" hidden="1" customHeight="1">
      <c r="A2595" s="446"/>
    </row>
    <row r="2596" spans="1:1" s="447" customFormat="1" ht="12" hidden="1" customHeight="1">
      <c r="A2596" s="446"/>
    </row>
    <row r="2597" spans="1:1" s="447" customFormat="1" ht="12" hidden="1" customHeight="1">
      <c r="A2597" s="446"/>
    </row>
    <row r="2598" spans="1:1" s="447" customFormat="1" ht="12" hidden="1" customHeight="1">
      <c r="A2598" s="446"/>
    </row>
    <row r="2599" spans="1:1" s="447" customFormat="1" ht="12" hidden="1" customHeight="1">
      <c r="A2599" s="446"/>
    </row>
    <row r="2600" spans="1:1" s="447" customFormat="1" ht="12" hidden="1" customHeight="1">
      <c r="A2600" s="446"/>
    </row>
    <row r="2601" spans="1:1" s="447" customFormat="1" ht="12" hidden="1" customHeight="1">
      <c r="A2601" s="446"/>
    </row>
    <row r="2602" spans="1:1" s="447" customFormat="1" ht="12" hidden="1" customHeight="1">
      <c r="A2602" s="446"/>
    </row>
    <row r="2603" spans="1:1" s="447" customFormat="1" ht="12" hidden="1" customHeight="1">
      <c r="A2603" s="446"/>
    </row>
    <row r="2604" spans="1:1" s="447" customFormat="1" ht="12" hidden="1" customHeight="1">
      <c r="A2604" s="446"/>
    </row>
    <row r="2605" spans="1:1" s="447" customFormat="1" ht="12" hidden="1" customHeight="1">
      <c r="A2605" s="446"/>
    </row>
    <row r="2606" spans="1:1" s="447" customFormat="1" ht="12" hidden="1" customHeight="1">
      <c r="A2606" s="446"/>
    </row>
    <row r="2607" spans="1:1" s="447" customFormat="1" ht="12" hidden="1" customHeight="1">
      <c r="A2607" s="446"/>
    </row>
    <row r="2608" spans="1:1" s="447" customFormat="1" ht="12" hidden="1" customHeight="1">
      <c r="A2608" s="446"/>
    </row>
    <row r="2609" spans="1:1" s="447" customFormat="1" ht="12" hidden="1" customHeight="1">
      <c r="A2609" s="446"/>
    </row>
    <row r="2610" spans="1:1" s="447" customFormat="1" ht="12" hidden="1" customHeight="1">
      <c r="A2610" s="446"/>
    </row>
    <row r="2611" spans="1:1" s="447" customFormat="1" ht="12" hidden="1" customHeight="1">
      <c r="A2611" s="446"/>
    </row>
    <row r="2612" spans="1:1" s="447" customFormat="1" ht="12" hidden="1" customHeight="1">
      <c r="A2612" s="446"/>
    </row>
    <row r="2613" spans="1:1" s="447" customFormat="1" ht="12" hidden="1" customHeight="1">
      <c r="A2613" s="446"/>
    </row>
    <row r="2614" spans="1:1" s="447" customFormat="1" ht="12" hidden="1" customHeight="1">
      <c r="A2614" s="446"/>
    </row>
    <row r="2615" spans="1:1" s="447" customFormat="1" ht="12" hidden="1" customHeight="1">
      <c r="A2615" s="446"/>
    </row>
    <row r="2616" spans="1:1" s="447" customFormat="1" ht="12" hidden="1" customHeight="1">
      <c r="A2616" s="446"/>
    </row>
    <row r="2617" spans="1:1" s="447" customFormat="1" ht="12" hidden="1" customHeight="1">
      <c r="A2617" s="446"/>
    </row>
    <row r="2618" spans="1:1" s="447" customFormat="1" ht="12" hidden="1" customHeight="1">
      <c r="A2618" s="446"/>
    </row>
    <row r="2619" spans="1:1" s="447" customFormat="1" ht="12" hidden="1" customHeight="1">
      <c r="A2619" s="446"/>
    </row>
    <row r="2620" spans="1:1" s="447" customFormat="1" ht="12" hidden="1" customHeight="1">
      <c r="A2620" s="446"/>
    </row>
    <row r="2621" spans="1:1" s="447" customFormat="1" ht="12" hidden="1" customHeight="1">
      <c r="A2621" s="446"/>
    </row>
    <row r="2622" spans="1:1" s="447" customFormat="1" ht="12" hidden="1" customHeight="1">
      <c r="A2622" s="446"/>
    </row>
    <row r="2623" spans="1:1" s="447" customFormat="1" ht="12" hidden="1" customHeight="1">
      <c r="A2623" s="446"/>
    </row>
    <row r="2624" spans="1:1" s="447" customFormat="1" ht="12" hidden="1" customHeight="1">
      <c r="A2624" s="446"/>
    </row>
    <row r="2625" spans="1:1" s="447" customFormat="1" ht="12" hidden="1" customHeight="1">
      <c r="A2625" s="446"/>
    </row>
    <row r="2626" spans="1:1" s="447" customFormat="1" ht="12" hidden="1" customHeight="1">
      <c r="A2626" s="446"/>
    </row>
    <row r="2627" spans="1:1" s="447" customFormat="1" ht="12" hidden="1" customHeight="1">
      <c r="A2627" s="446"/>
    </row>
    <row r="2628" spans="1:1" s="447" customFormat="1" ht="12" hidden="1" customHeight="1">
      <c r="A2628" s="446"/>
    </row>
    <row r="2629" spans="1:1" s="447" customFormat="1" ht="12" hidden="1" customHeight="1">
      <c r="A2629" s="446"/>
    </row>
    <row r="2630" spans="1:1" s="447" customFormat="1" ht="12" hidden="1" customHeight="1">
      <c r="A2630" s="446"/>
    </row>
    <row r="2631" spans="1:1" s="447" customFormat="1" ht="12" hidden="1" customHeight="1">
      <c r="A2631" s="446"/>
    </row>
    <row r="2632" spans="1:1" s="447" customFormat="1" ht="12" hidden="1" customHeight="1">
      <c r="A2632" s="446"/>
    </row>
    <row r="2633" spans="1:1" s="447" customFormat="1" ht="12" hidden="1" customHeight="1">
      <c r="A2633" s="446"/>
    </row>
    <row r="2634" spans="1:1" s="447" customFormat="1" ht="12" hidden="1" customHeight="1">
      <c r="A2634" s="446"/>
    </row>
    <row r="2635" spans="1:1" s="447" customFormat="1" ht="12" hidden="1" customHeight="1">
      <c r="A2635" s="446"/>
    </row>
    <row r="2636" spans="1:1" s="447" customFormat="1" ht="12" hidden="1" customHeight="1">
      <c r="A2636" s="446"/>
    </row>
    <row r="2637" spans="1:1" s="447" customFormat="1" ht="12" hidden="1" customHeight="1">
      <c r="A2637" s="446"/>
    </row>
    <row r="2638" spans="1:1" s="447" customFormat="1" ht="12" hidden="1" customHeight="1">
      <c r="A2638" s="446"/>
    </row>
    <row r="2639" spans="1:1" s="447" customFormat="1" ht="12" hidden="1" customHeight="1">
      <c r="A2639" s="446"/>
    </row>
    <row r="2640" spans="1:1" s="447" customFormat="1" ht="12" hidden="1" customHeight="1">
      <c r="A2640" s="446"/>
    </row>
    <row r="2641" spans="1:1" s="447" customFormat="1" ht="12" hidden="1" customHeight="1">
      <c r="A2641" s="446"/>
    </row>
    <row r="2642" spans="1:1" s="447" customFormat="1" ht="12" hidden="1" customHeight="1">
      <c r="A2642" s="446"/>
    </row>
    <row r="2643" spans="1:1" s="447" customFormat="1" ht="12" hidden="1" customHeight="1">
      <c r="A2643" s="446"/>
    </row>
    <row r="2644" spans="1:1" s="447" customFormat="1" ht="12" hidden="1" customHeight="1">
      <c r="A2644" s="446"/>
    </row>
    <row r="2645" spans="1:1" s="447" customFormat="1" ht="12" hidden="1" customHeight="1">
      <c r="A2645" s="446"/>
    </row>
    <row r="2646" spans="1:1" s="447" customFormat="1" ht="12" hidden="1" customHeight="1">
      <c r="A2646" s="446"/>
    </row>
    <row r="2647" spans="1:1" s="447" customFormat="1" ht="12" hidden="1" customHeight="1">
      <c r="A2647" s="446"/>
    </row>
    <row r="2648" spans="1:1" s="447" customFormat="1" ht="12" hidden="1" customHeight="1">
      <c r="A2648" s="446"/>
    </row>
    <row r="2649" spans="1:1" s="447" customFormat="1" ht="12" hidden="1" customHeight="1">
      <c r="A2649" s="446"/>
    </row>
    <row r="2650" spans="1:1" s="447" customFormat="1" ht="12" hidden="1" customHeight="1">
      <c r="A2650" s="446"/>
    </row>
    <row r="2651" spans="1:1" s="447" customFormat="1" ht="12" hidden="1" customHeight="1">
      <c r="A2651" s="446"/>
    </row>
    <row r="2652" spans="1:1" s="447" customFormat="1" ht="12" hidden="1" customHeight="1">
      <c r="A2652" s="446"/>
    </row>
    <row r="2653" spans="1:1" s="447" customFormat="1" ht="12" hidden="1" customHeight="1">
      <c r="A2653" s="446"/>
    </row>
    <row r="2654" spans="1:1" s="447" customFormat="1" ht="12" hidden="1" customHeight="1">
      <c r="A2654" s="446"/>
    </row>
    <row r="2655" spans="1:1" s="447" customFormat="1" ht="12" hidden="1" customHeight="1">
      <c r="A2655" s="446"/>
    </row>
    <row r="2656" spans="1:1" s="447" customFormat="1" ht="12" hidden="1" customHeight="1">
      <c r="A2656" s="446"/>
    </row>
    <row r="2657" spans="1:1" s="447" customFormat="1" ht="12" hidden="1" customHeight="1">
      <c r="A2657" s="446"/>
    </row>
    <row r="2658" spans="1:1" s="447" customFormat="1" ht="12" hidden="1" customHeight="1">
      <c r="A2658" s="446"/>
    </row>
    <row r="2659" spans="1:1" s="447" customFormat="1" ht="12" hidden="1" customHeight="1">
      <c r="A2659" s="446"/>
    </row>
    <row r="2660" spans="1:1" s="447" customFormat="1" ht="12" hidden="1" customHeight="1">
      <c r="A2660" s="446"/>
    </row>
    <row r="2661" spans="1:1" s="447" customFormat="1" ht="12" hidden="1" customHeight="1">
      <c r="A2661" s="446"/>
    </row>
    <row r="2662" spans="1:1" s="447" customFormat="1" ht="12" hidden="1" customHeight="1">
      <c r="A2662" s="446"/>
    </row>
    <row r="2663" spans="1:1" s="447" customFormat="1" ht="12" hidden="1" customHeight="1">
      <c r="A2663" s="446"/>
    </row>
    <row r="2664" spans="1:1" s="447" customFormat="1" ht="12" hidden="1" customHeight="1">
      <c r="A2664" s="446"/>
    </row>
    <row r="2665" spans="1:1" s="447" customFormat="1" ht="12" hidden="1" customHeight="1">
      <c r="A2665" s="446"/>
    </row>
    <row r="2666" spans="1:1" s="447" customFormat="1" ht="12" hidden="1" customHeight="1">
      <c r="A2666" s="446"/>
    </row>
    <row r="2667" spans="1:1" s="447" customFormat="1" ht="12" hidden="1" customHeight="1">
      <c r="A2667" s="446"/>
    </row>
    <row r="2668" spans="1:1" s="447" customFormat="1" ht="12" hidden="1" customHeight="1">
      <c r="A2668" s="446"/>
    </row>
    <row r="2669" spans="1:1" s="447" customFormat="1" ht="12" hidden="1" customHeight="1">
      <c r="A2669" s="446"/>
    </row>
    <row r="2670" spans="1:1" s="447" customFormat="1" ht="12" hidden="1" customHeight="1">
      <c r="A2670" s="446"/>
    </row>
    <row r="2671" spans="1:1" s="447" customFormat="1" ht="12" hidden="1" customHeight="1">
      <c r="A2671" s="446"/>
    </row>
    <row r="2672" spans="1:1" s="447" customFormat="1" ht="12" hidden="1" customHeight="1">
      <c r="A2672" s="446"/>
    </row>
    <row r="2673" spans="1:1" s="447" customFormat="1" ht="12" hidden="1" customHeight="1">
      <c r="A2673" s="446"/>
    </row>
    <row r="2674" spans="1:1" s="447" customFormat="1" ht="12" hidden="1" customHeight="1">
      <c r="A2674" s="446"/>
    </row>
    <row r="2675" spans="1:1" s="447" customFormat="1" ht="12" hidden="1" customHeight="1">
      <c r="A2675" s="446"/>
    </row>
    <row r="2676" spans="1:1" s="447" customFormat="1" ht="12" hidden="1" customHeight="1">
      <c r="A2676" s="446"/>
    </row>
    <row r="2677" spans="1:1" s="447" customFormat="1" ht="12" hidden="1" customHeight="1">
      <c r="A2677" s="446"/>
    </row>
    <row r="2678" spans="1:1" s="447" customFormat="1" ht="12" hidden="1" customHeight="1">
      <c r="A2678" s="446"/>
    </row>
    <row r="2679" spans="1:1" s="447" customFormat="1" ht="12" hidden="1" customHeight="1">
      <c r="A2679" s="446"/>
    </row>
    <row r="2680" spans="1:1" s="447" customFormat="1" ht="12" hidden="1" customHeight="1">
      <c r="A2680" s="446"/>
    </row>
    <row r="2681" spans="1:1" s="447" customFormat="1" ht="12" hidden="1" customHeight="1">
      <c r="A2681" s="446"/>
    </row>
    <row r="2682" spans="1:1" s="447" customFormat="1" ht="12" hidden="1" customHeight="1">
      <c r="A2682" s="446"/>
    </row>
    <row r="2683" spans="1:1" s="447" customFormat="1" ht="12" hidden="1" customHeight="1">
      <c r="A2683" s="446"/>
    </row>
    <row r="2684" spans="1:1" s="447" customFormat="1" ht="12" hidden="1" customHeight="1">
      <c r="A2684" s="446"/>
    </row>
    <row r="2685" spans="1:1" s="447" customFormat="1" ht="12" hidden="1" customHeight="1">
      <c r="A2685" s="446"/>
    </row>
    <row r="2686" spans="1:1" s="447" customFormat="1" ht="12" hidden="1" customHeight="1">
      <c r="A2686" s="446"/>
    </row>
    <row r="2687" spans="1:1" s="447" customFormat="1" ht="12" hidden="1" customHeight="1">
      <c r="A2687" s="446"/>
    </row>
    <row r="2688" spans="1:1" s="447" customFormat="1" ht="12" hidden="1" customHeight="1">
      <c r="A2688" s="446"/>
    </row>
    <row r="2689" spans="1:1" s="447" customFormat="1" ht="12" hidden="1" customHeight="1">
      <c r="A2689" s="446"/>
    </row>
    <row r="2690" spans="1:1" s="447" customFormat="1" ht="12" hidden="1" customHeight="1">
      <c r="A2690" s="446"/>
    </row>
    <row r="2691" spans="1:1" s="447" customFormat="1" ht="12" hidden="1" customHeight="1">
      <c r="A2691" s="446"/>
    </row>
    <row r="2692" spans="1:1" s="447" customFormat="1" ht="12" hidden="1" customHeight="1">
      <c r="A2692" s="446"/>
    </row>
    <row r="2693" spans="1:1" s="447" customFormat="1" ht="12" hidden="1" customHeight="1">
      <c r="A2693" s="446"/>
    </row>
    <row r="2694" spans="1:1" s="447" customFormat="1" ht="12" hidden="1" customHeight="1">
      <c r="A2694" s="446"/>
    </row>
    <row r="2695" spans="1:1" s="447" customFormat="1" ht="12" hidden="1" customHeight="1">
      <c r="A2695" s="446"/>
    </row>
    <row r="2696" spans="1:1" s="447" customFormat="1" ht="12" hidden="1" customHeight="1">
      <c r="A2696" s="446"/>
    </row>
    <row r="2697" spans="1:1" s="447" customFormat="1" ht="12" hidden="1" customHeight="1">
      <c r="A2697" s="446"/>
    </row>
    <row r="2698" spans="1:1" s="447" customFormat="1" ht="12" hidden="1" customHeight="1">
      <c r="A2698" s="446"/>
    </row>
    <row r="2699" spans="1:1" s="447" customFormat="1" ht="12" hidden="1" customHeight="1">
      <c r="A2699" s="446"/>
    </row>
    <row r="2700" spans="1:1" s="447" customFormat="1" ht="12" hidden="1" customHeight="1">
      <c r="A2700" s="446"/>
    </row>
    <row r="2701" spans="1:1" s="447" customFormat="1" ht="12" hidden="1" customHeight="1">
      <c r="A2701" s="446"/>
    </row>
    <row r="2702" spans="1:1" s="447" customFormat="1" ht="12" hidden="1" customHeight="1">
      <c r="A2702" s="446"/>
    </row>
    <row r="2703" spans="1:1" s="447" customFormat="1" ht="12" hidden="1" customHeight="1">
      <c r="A2703" s="446"/>
    </row>
    <row r="2704" spans="1:1" s="447" customFormat="1" ht="12" hidden="1" customHeight="1">
      <c r="A2704" s="446"/>
    </row>
    <row r="2705" spans="1:1" s="447" customFormat="1" ht="12" hidden="1" customHeight="1">
      <c r="A2705" s="446"/>
    </row>
    <row r="2706" spans="1:1" s="447" customFormat="1" ht="12" hidden="1" customHeight="1">
      <c r="A2706" s="446"/>
    </row>
    <row r="2707" spans="1:1" s="447" customFormat="1" ht="12" hidden="1" customHeight="1">
      <c r="A2707" s="446"/>
    </row>
    <row r="2708" spans="1:1" s="447" customFormat="1" ht="12" hidden="1" customHeight="1">
      <c r="A2708" s="446"/>
    </row>
    <row r="2709" spans="1:1" s="447" customFormat="1" ht="12" hidden="1" customHeight="1">
      <c r="A2709" s="446"/>
    </row>
    <row r="2710" spans="1:1" s="447" customFormat="1" ht="12" hidden="1" customHeight="1">
      <c r="A2710" s="446"/>
    </row>
    <row r="2711" spans="1:1" s="447" customFormat="1" ht="12" hidden="1" customHeight="1">
      <c r="A2711" s="446"/>
    </row>
    <row r="2712" spans="1:1" s="447" customFormat="1" ht="12" hidden="1" customHeight="1">
      <c r="A2712" s="446"/>
    </row>
    <row r="2713" spans="1:1" s="447" customFormat="1" ht="12" hidden="1" customHeight="1">
      <c r="A2713" s="446"/>
    </row>
    <row r="2714" spans="1:1" s="447" customFormat="1" ht="12" hidden="1" customHeight="1">
      <c r="A2714" s="446"/>
    </row>
    <row r="2715" spans="1:1" s="447" customFormat="1" ht="12" hidden="1" customHeight="1">
      <c r="A2715" s="446"/>
    </row>
    <row r="2716" spans="1:1" s="447" customFormat="1" ht="12" hidden="1" customHeight="1">
      <c r="A2716" s="446"/>
    </row>
    <row r="2717" spans="1:1" s="447" customFormat="1" ht="12" hidden="1" customHeight="1">
      <c r="A2717" s="446"/>
    </row>
    <row r="2718" spans="1:1" s="447" customFormat="1" ht="12" hidden="1" customHeight="1">
      <c r="A2718" s="446"/>
    </row>
    <row r="2719" spans="1:1" s="447" customFormat="1" ht="12" hidden="1" customHeight="1">
      <c r="A2719" s="446"/>
    </row>
    <row r="2720" spans="1:1" s="447" customFormat="1" ht="12" hidden="1" customHeight="1">
      <c r="A2720" s="446"/>
    </row>
    <row r="2721" spans="1:1" s="447" customFormat="1" ht="12" hidden="1" customHeight="1">
      <c r="A2721" s="446"/>
    </row>
    <row r="2722" spans="1:1" s="447" customFormat="1" ht="12" hidden="1" customHeight="1">
      <c r="A2722" s="446"/>
    </row>
    <row r="2723" spans="1:1" s="447" customFormat="1" ht="12" hidden="1" customHeight="1">
      <c r="A2723" s="446"/>
    </row>
    <row r="2724" spans="1:1" s="447" customFormat="1" ht="12" hidden="1" customHeight="1">
      <c r="A2724" s="446"/>
    </row>
    <row r="2725" spans="1:1" s="447" customFormat="1" ht="12" hidden="1" customHeight="1">
      <c r="A2725" s="446"/>
    </row>
    <row r="2726" spans="1:1" s="447" customFormat="1" ht="12" hidden="1" customHeight="1">
      <c r="A2726" s="446"/>
    </row>
    <row r="2727" spans="1:1" s="447" customFormat="1" ht="12" hidden="1" customHeight="1">
      <c r="A2727" s="446"/>
    </row>
    <row r="2728" spans="1:1" s="447" customFormat="1" ht="12" hidden="1" customHeight="1">
      <c r="A2728" s="446"/>
    </row>
    <row r="2729" spans="1:1" s="447" customFormat="1" ht="12" hidden="1" customHeight="1">
      <c r="A2729" s="446"/>
    </row>
    <row r="2730" spans="1:1" s="447" customFormat="1" ht="12" hidden="1" customHeight="1">
      <c r="A2730" s="446"/>
    </row>
    <row r="2731" spans="1:1" s="447" customFormat="1" ht="12" hidden="1" customHeight="1">
      <c r="A2731" s="446"/>
    </row>
    <row r="2732" spans="1:1" s="447" customFormat="1" ht="12" hidden="1" customHeight="1">
      <c r="A2732" s="446"/>
    </row>
    <row r="2733" spans="1:1" s="447" customFormat="1" ht="12" hidden="1" customHeight="1">
      <c r="A2733" s="446"/>
    </row>
    <row r="2734" spans="1:1" s="447" customFormat="1" ht="12" hidden="1" customHeight="1">
      <c r="A2734" s="446"/>
    </row>
    <row r="2735" spans="1:1" s="447" customFormat="1" ht="12" hidden="1" customHeight="1">
      <c r="A2735" s="446"/>
    </row>
    <row r="2736" spans="1:1" s="447" customFormat="1" ht="12" hidden="1" customHeight="1">
      <c r="A2736" s="446"/>
    </row>
    <row r="2737" spans="1:1" s="447" customFormat="1" ht="12" hidden="1" customHeight="1">
      <c r="A2737" s="446"/>
    </row>
    <row r="2738" spans="1:1" s="447" customFormat="1" ht="12" hidden="1" customHeight="1">
      <c r="A2738" s="446"/>
    </row>
    <row r="2739" spans="1:1" s="447" customFormat="1" ht="12" hidden="1" customHeight="1">
      <c r="A2739" s="446"/>
    </row>
    <row r="2740" spans="1:1" s="447" customFormat="1" ht="12" hidden="1" customHeight="1">
      <c r="A2740" s="446"/>
    </row>
    <row r="2741" spans="1:1" s="447" customFormat="1" ht="12" hidden="1" customHeight="1">
      <c r="A2741" s="446"/>
    </row>
    <row r="2742" spans="1:1" s="447" customFormat="1" ht="12" hidden="1" customHeight="1">
      <c r="A2742" s="446"/>
    </row>
    <row r="2743" spans="1:1" s="447" customFormat="1" ht="12" hidden="1" customHeight="1">
      <c r="A2743" s="446"/>
    </row>
    <row r="2744" spans="1:1" s="447" customFormat="1" ht="12" hidden="1" customHeight="1">
      <c r="A2744" s="446"/>
    </row>
    <row r="2745" spans="1:1" s="447" customFormat="1" ht="12" hidden="1" customHeight="1">
      <c r="A2745" s="446"/>
    </row>
    <row r="2746" spans="1:1" s="447" customFormat="1" ht="12" hidden="1" customHeight="1">
      <c r="A2746" s="446"/>
    </row>
    <row r="2747" spans="1:1" s="447" customFormat="1" ht="12" hidden="1" customHeight="1">
      <c r="A2747" s="446"/>
    </row>
    <row r="2748" spans="1:1" s="447" customFormat="1" ht="12" hidden="1" customHeight="1">
      <c r="A2748" s="446"/>
    </row>
    <row r="2749" spans="1:1" s="447" customFormat="1" ht="12" hidden="1" customHeight="1">
      <c r="A2749" s="446"/>
    </row>
    <row r="2750" spans="1:1" s="447" customFormat="1" ht="12" hidden="1" customHeight="1">
      <c r="A2750" s="446"/>
    </row>
    <row r="2751" spans="1:1" s="447" customFormat="1" ht="12" hidden="1" customHeight="1">
      <c r="A2751" s="446"/>
    </row>
    <row r="2752" spans="1:1" s="447" customFormat="1" ht="12" hidden="1" customHeight="1">
      <c r="A2752" s="446"/>
    </row>
    <row r="2753" spans="1:1" s="447" customFormat="1" ht="12" hidden="1" customHeight="1">
      <c r="A2753" s="446"/>
    </row>
    <row r="2754" spans="1:1" s="447" customFormat="1" ht="12" hidden="1" customHeight="1">
      <c r="A2754" s="446"/>
    </row>
    <row r="2755" spans="1:1" s="447" customFormat="1" ht="12" hidden="1" customHeight="1">
      <c r="A2755" s="446"/>
    </row>
    <row r="2756" spans="1:1" s="447" customFormat="1" ht="12" hidden="1" customHeight="1">
      <c r="A2756" s="446"/>
    </row>
    <row r="2757" spans="1:1" s="447" customFormat="1" ht="12" hidden="1" customHeight="1">
      <c r="A2757" s="446"/>
    </row>
    <row r="2758" spans="1:1" s="447" customFormat="1" ht="12" hidden="1" customHeight="1">
      <c r="A2758" s="446"/>
    </row>
    <row r="2759" spans="1:1" s="447" customFormat="1" ht="12" hidden="1" customHeight="1">
      <c r="A2759" s="446"/>
    </row>
    <row r="2760" spans="1:1" s="447" customFormat="1" ht="12" hidden="1" customHeight="1">
      <c r="A2760" s="446"/>
    </row>
    <row r="2761" spans="1:1" s="447" customFormat="1" ht="12" hidden="1" customHeight="1">
      <c r="A2761" s="446"/>
    </row>
    <row r="2762" spans="1:1" s="447" customFormat="1" ht="12" hidden="1" customHeight="1">
      <c r="A2762" s="446"/>
    </row>
    <row r="2763" spans="1:1" s="447" customFormat="1" ht="12" hidden="1" customHeight="1">
      <c r="A2763" s="446"/>
    </row>
    <row r="2764" spans="1:1" s="447" customFormat="1" ht="12" hidden="1" customHeight="1">
      <c r="A2764" s="446"/>
    </row>
    <row r="2765" spans="1:1" s="447" customFormat="1" ht="12" hidden="1" customHeight="1">
      <c r="A2765" s="446"/>
    </row>
    <row r="2766" spans="1:1" s="447" customFormat="1" ht="12" hidden="1" customHeight="1">
      <c r="A2766" s="446"/>
    </row>
    <row r="2767" spans="1:1" s="447" customFormat="1" ht="12" hidden="1" customHeight="1">
      <c r="A2767" s="446"/>
    </row>
    <row r="2768" spans="1:1" s="447" customFormat="1" ht="12" hidden="1" customHeight="1">
      <c r="A2768" s="446"/>
    </row>
    <row r="2769" spans="1:1" s="447" customFormat="1" ht="12" hidden="1" customHeight="1">
      <c r="A2769" s="446"/>
    </row>
    <row r="2770" spans="1:1" s="447" customFormat="1" ht="12" hidden="1" customHeight="1">
      <c r="A2770" s="446"/>
    </row>
    <row r="2771" spans="1:1" s="447" customFormat="1" ht="12" hidden="1" customHeight="1">
      <c r="A2771" s="446"/>
    </row>
    <row r="2772" spans="1:1" s="447" customFormat="1" ht="12" hidden="1" customHeight="1">
      <c r="A2772" s="446"/>
    </row>
    <row r="2773" spans="1:1" s="447" customFormat="1" ht="12" hidden="1" customHeight="1">
      <c r="A2773" s="446"/>
    </row>
    <row r="2774" spans="1:1" s="447" customFormat="1" ht="12" hidden="1" customHeight="1">
      <c r="A2774" s="446"/>
    </row>
    <row r="2775" spans="1:1" s="447" customFormat="1" ht="12" hidden="1" customHeight="1">
      <c r="A2775" s="446"/>
    </row>
    <row r="2776" spans="1:1" s="447" customFormat="1" ht="12" hidden="1" customHeight="1">
      <c r="A2776" s="446"/>
    </row>
    <row r="2777" spans="1:1" s="447" customFormat="1" ht="12" hidden="1" customHeight="1">
      <c r="A2777" s="446"/>
    </row>
    <row r="2778" spans="1:1" s="447" customFormat="1" ht="12" hidden="1" customHeight="1">
      <c r="A2778" s="446"/>
    </row>
    <row r="2779" spans="1:1" s="447" customFormat="1" ht="12" hidden="1" customHeight="1">
      <c r="A2779" s="446"/>
    </row>
    <row r="2780" spans="1:1" s="447" customFormat="1" ht="12" hidden="1" customHeight="1">
      <c r="A2780" s="446"/>
    </row>
    <row r="2781" spans="1:1" s="447" customFormat="1" ht="12" hidden="1" customHeight="1">
      <c r="A2781" s="446"/>
    </row>
    <row r="2782" spans="1:1" s="447" customFormat="1" ht="12" hidden="1" customHeight="1">
      <c r="A2782" s="446"/>
    </row>
    <row r="2783" spans="1:1" s="447" customFormat="1" ht="12" hidden="1" customHeight="1">
      <c r="A2783" s="446"/>
    </row>
    <row r="2784" spans="1:1" s="447" customFormat="1" ht="12" hidden="1" customHeight="1">
      <c r="A2784" s="446"/>
    </row>
    <row r="2785" spans="1:1" s="447" customFormat="1" ht="12" hidden="1" customHeight="1">
      <c r="A2785" s="446"/>
    </row>
    <row r="2786" spans="1:1" s="447" customFormat="1" ht="12" hidden="1" customHeight="1">
      <c r="A2786" s="446"/>
    </row>
    <row r="2787" spans="1:1" s="447" customFormat="1" ht="12" hidden="1" customHeight="1">
      <c r="A2787" s="446"/>
    </row>
    <row r="2788" spans="1:1" s="447" customFormat="1" ht="12" hidden="1" customHeight="1">
      <c r="A2788" s="446"/>
    </row>
    <row r="2789" spans="1:1" s="447" customFormat="1" ht="12" hidden="1" customHeight="1">
      <c r="A2789" s="446"/>
    </row>
    <row r="2790" spans="1:1" s="447" customFormat="1" ht="12" hidden="1" customHeight="1">
      <c r="A2790" s="446"/>
    </row>
    <row r="2791" spans="1:1" s="447" customFormat="1" ht="12" hidden="1" customHeight="1">
      <c r="A2791" s="446"/>
    </row>
    <row r="2792" spans="1:1" s="447" customFormat="1" ht="12" hidden="1" customHeight="1">
      <c r="A2792" s="446"/>
    </row>
    <row r="2793" spans="1:1" s="447" customFormat="1" ht="12" hidden="1" customHeight="1">
      <c r="A2793" s="446"/>
    </row>
    <row r="2794" spans="1:1" s="447" customFormat="1" ht="12" hidden="1" customHeight="1">
      <c r="A2794" s="446"/>
    </row>
    <row r="2795" spans="1:1" s="447" customFormat="1" ht="12" hidden="1" customHeight="1">
      <c r="A2795" s="446"/>
    </row>
    <row r="2796" spans="1:1" s="447" customFormat="1" ht="12" hidden="1" customHeight="1">
      <c r="A2796" s="446"/>
    </row>
    <row r="2797" spans="1:1" s="447" customFormat="1" ht="12" hidden="1" customHeight="1">
      <c r="A2797" s="446"/>
    </row>
    <row r="2798" spans="1:1" s="447" customFormat="1" ht="12" hidden="1" customHeight="1">
      <c r="A2798" s="446"/>
    </row>
    <row r="2799" spans="1:1" s="447" customFormat="1" ht="12" hidden="1" customHeight="1">
      <c r="A2799" s="446"/>
    </row>
    <row r="2800" spans="1:1" s="447" customFormat="1" ht="12" hidden="1" customHeight="1">
      <c r="A2800" s="446"/>
    </row>
    <row r="2801" spans="1:1" s="447" customFormat="1" ht="12" hidden="1" customHeight="1">
      <c r="A2801" s="446"/>
    </row>
    <row r="2802" spans="1:1" s="447" customFormat="1" ht="12" hidden="1" customHeight="1">
      <c r="A2802" s="446"/>
    </row>
    <row r="2803" spans="1:1" s="447" customFormat="1" ht="12" hidden="1" customHeight="1">
      <c r="A2803" s="446"/>
    </row>
    <row r="2804" spans="1:1" s="447" customFormat="1" ht="12" hidden="1" customHeight="1">
      <c r="A2804" s="446"/>
    </row>
    <row r="2805" spans="1:1" s="447" customFormat="1" ht="12" hidden="1" customHeight="1">
      <c r="A2805" s="446"/>
    </row>
    <row r="2806" spans="1:1" s="447" customFormat="1" ht="12" hidden="1" customHeight="1">
      <c r="A2806" s="446"/>
    </row>
    <row r="2807" spans="1:1" s="447" customFormat="1" ht="12" hidden="1" customHeight="1">
      <c r="A2807" s="446"/>
    </row>
    <row r="2808" spans="1:1" s="447" customFormat="1" ht="12" hidden="1" customHeight="1">
      <c r="A2808" s="446"/>
    </row>
    <row r="2809" spans="1:1" s="447" customFormat="1" ht="12" hidden="1" customHeight="1">
      <c r="A2809" s="446"/>
    </row>
    <row r="2810" spans="1:1" s="447" customFormat="1" ht="12" hidden="1" customHeight="1">
      <c r="A2810" s="446"/>
    </row>
    <row r="2811" spans="1:1" s="447" customFormat="1" ht="12" hidden="1" customHeight="1">
      <c r="A2811" s="446"/>
    </row>
    <row r="2812" spans="1:1" s="447" customFormat="1" ht="12" hidden="1" customHeight="1">
      <c r="A2812" s="446"/>
    </row>
    <row r="2813" spans="1:1" s="447" customFormat="1" ht="12" hidden="1" customHeight="1">
      <c r="A2813" s="446"/>
    </row>
    <row r="2814" spans="1:1" s="447" customFormat="1" ht="12" hidden="1" customHeight="1">
      <c r="A2814" s="446"/>
    </row>
    <row r="2815" spans="1:1" s="447" customFormat="1" ht="12" hidden="1" customHeight="1">
      <c r="A2815" s="446"/>
    </row>
    <row r="2816" spans="1:1" s="447" customFormat="1" ht="12" hidden="1" customHeight="1">
      <c r="A2816" s="446"/>
    </row>
    <row r="2817" spans="1:1" s="447" customFormat="1" ht="12" hidden="1" customHeight="1">
      <c r="A2817" s="446"/>
    </row>
    <row r="2818" spans="1:1" s="447" customFormat="1" ht="12" hidden="1" customHeight="1">
      <c r="A2818" s="446"/>
    </row>
    <row r="2819" spans="1:1" s="447" customFormat="1" ht="12" hidden="1" customHeight="1">
      <c r="A2819" s="446"/>
    </row>
    <row r="2820" spans="1:1" s="447" customFormat="1" ht="12" hidden="1" customHeight="1">
      <c r="A2820" s="446"/>
    </row>
    <row r="2821" spans="1:1" s="447" customFormat="1" ht="12" hidden="1" customHeight="1">
      <c r="A2821" s="446"/>
    </row>
    <row r="2822" spans="1:1" s="447" customFormat="1" ht="12" hidden="1" customHeight="1">
      <c r="A2822" s="446"/>
    </row>
    <row r="2823" spans="1:1" s="447" customFormat="1" ht="12" hidden="1" customHeight="1">
      <c r="A2823" s="446"/>
    </row>
    <row r="2824" spans="1:1" s="447" customFormat="1" ht="12" hidden="1" customHeight="1">
      <c r="A2824" s="446"/>
    </row>
    <row r="2825" spans="1:1" s="447" customFormat="1" ht="12" hidden="1" customHeight="1">
      <c r="A2825" s="446"/>
    </row>
    <row r="2826" spans="1:1" s="447" customFormat="1" ht="12" hidden="1" customHeight="1">
      <c r="A2826" s="446"/>
    </row>
    <row r="2827" spans="1:1" s="447" customFormat="1" ht="12" hidden="1" customHeight="1">
      <c r="A2827" s="446"/>
    </row>
    <row r="2828" spans="1:1" s="447" customFormat="1" ht="12" hidden="1" customHeight="1">
      <c r="A2828" s="446"/>
    </row>
    <row r="2829" spans="1:1" s="447" customFormat="1" ht="12" hidden="1" customHeight="1">
      <c r="A2829" s="446"/>
    </row>
    <row r="2830" spans="1:1" s="447" customFormat="1" ht="12" hidden="1" customHeight="1">
      <c r="A2830" s="446"/>
    </row>
    <row r="2831" spans="1:1" s="447" customFormat="1" ht="12" hidden="1" customHeight="1">
      <c r="A2831" s="446"/>
    </row>
    <row r="2832" spans="1:1" s="447" customFormat="1" ht="12" hidden="1" customHeight="1">
      <c r="A2832" s="446"/>
    </row>
    <row r="2833" spans="1:1" s="447" customFormat="1" ht="12" hidden="1" customHeight="1">
      <c r="A2833" s="446"/>
    </row>
    <row r="2834" spans="1:1" s="447" customFormat="1" ht="12" hidden="1" customHeight="1">
      <c r="A2834" s="446"/>
    </row>
    <row r="2835" spans="1:1" s="447" customFormat="1" ht="12" hidden="1" customHeight="1">
      <c r="A2835" s="446"/>
    </row>
    <row r="2836" spans="1:1" s="447" customFormat="1" ht="12" hidden="1" customHeight="1">
      <c r="A2836" s="446"/>
    </row>
    <row r="2837" spans="1:1" s="447" customFormat="1" ht="12" hidden="1" customHeight="1">
      <c r="A2837" s="446"/>
    </row>
    <row r="2838" spans="1:1" s="447" customFormat="1" ht="12" hidden="1" customHeight="1">
      <c r="A2838" s="446"/>
    </row>
    <row r="2839" spans="1:1" s="447" customFormat="1" ht="12" hidden="1" customHeight="1">
      <c r="A2839" s="446"/>
    </row>
    <row r="2840" spans="1:1" s="447" customFormat="1" ht="12" hidden="1" customHeight="1">
      <c r="A2840" s="446"/>
    </row>
    <row r="2841" spans="1:1" s="447" customFormat="1" ht="12" hidden="1" customHeight="1">
      <c r="A2841" s="446"/>
    </row>
    <row r="2842" spans="1:1" s="447" customFormat="1" ht="12" hidden="1" customHeight="1">
      <c r="A2842" s="446"/>
    </row>
    <row r="2843" spans="1:1" s="447" customFormat="1" ht="12" hidden="1" customHeight="1">
      <c r="A2843" s="446"/>
    </row>
    <row r="2844" spans="1:1" s="447" customFormat="1" ht="12" hidden="1" customHeight="1">
      <c r="A2844" s="446"/>
    </row>
    <row r="2845" spans="1:1" s="447" customFormat="1" ht="12" hidden="1" customHeight="1">
      <c r="A2845" s="446"/>
    </row>
    <row r="2846" spans="1:1" s="447" customFormat="1" ht="12" hidden="1" customHeight="1">
      <c r="A2846" s="446"/>
    </row>
    <row r="2847" spans="1:1" s="447" customFormat="1" ht="12" hidden="1" customHeight="1">
      <c r="A2847" s="446"/>
    </row>
    <row r="2848" spans="1:1" s="447" customFormat="1" ht="12" hidden="1" customHeight="1">
      <c r="A2848" s="446"/>
    </row>
    <row r="2849" spans="1:1" s="447" customFormat="1" ht="12" hidden="1" customHeight="1">
      <c r="A2849" s="446"/>
    </row>
    <row r="2850" spans="1:1" s="447" customFormat="1" ht="12" hidden="1" customHeight="1">
      <c r="A2850" s="446"/>
    </row>
    <row r="2851" spans="1:1" s="447" customFormat="1" ht="12" hidden="1" customHeight="1">
      <c r="A2851" s="446"/>
    </row>
    <row r="2852" spans="1:1" s="447" customFormat="1" ht="12" hidden="1" customHeight="1">
      <c r="A2852" s="446"/>
    </row>
    <row r="2853" spans="1:1" s="447" customFormat="1" ht="12" hidden="1" customHeight="1">
      <c r="A2853" s="446"/>
    </row>
    <row r="2854" spans="1:1" s="447" customFormat="1" ht="12" hidden="1" customHeight="1">
      <c r="A2854" s="446"/>
    </row>
    <row r="2855" spans="1:1" s="447" customFormat="1" ht="12" hidden="1" customHeight="1">
      <c r="A2855" s="446"/>
    </row>
    <row r="2856" spans="1:1" s="447" customFormat="1" ht="12" hidden="1" customHeight="1">
      <c r="A2856" s="446"/>
    </row>
    <row r="2857" spans="1:1" s="447" customFormat="1" ht="12" hidden="1" customHeight="1">
      <c r="A2857" s="446"/>
    </row>
    <row r="2858" spans="1:1" s="447" customFormat="1" ht="12" hidden="1" customHeight="1">
      <c r="A2858" s="446"/>
    </row>
    <row r="2859" spans="1:1" s="447" customFormat="1" ht="12" hidden="1" customHeight="1">
      <c r="A2859" s="446"/>
    </row>
    <row r="2860" spans="1:1" s="447" customFormat="1" ht="12" hidden="1" customHeight="1">
      <c r="A2860" s="446"/>
    </row>
    <row r="2861" spans="1:1" s="447" customFormat="1" ht="12" hidden="1" customHeight="1">
      <c r="A2861" s="446"/>
    </row>
    <row r="2862" spans="1:1" s="447" customFormat="1" ht="12" hidden="1" customHeight="1">
      <c r="A2862" s="446"/>
    </row>
    <row r="2863" spans="1:1" s="447" customFormat="1" ht="12" hidden="1" customHeight="1">
      <c r="A2863" s="446"/>
    </row>
    <row r="2864" spans="1:1" s="447" customFormat="1" ht="12" hidden="1" customHeight="1">
      <c r="A2864" s="446"/>
    </row>
    <row r="2865" spans="1:1" s="447" customFormat="1" ht="12" hidden="1" customHeight="1">
      <c r="A2865" s="446"/>
    </row>
    <row r="2866" spans="1:1" s="447" customFormat="1" ht="12" hidden="1" customHeight="1">
      <c r="A2866" s="446"/>
    </row>
    <row r="2867" spans="1:1" s="447" customFormat="1" ht="12" hidden="1" customHeight="1">
      <c r="A2867" s="446"/>
    </row>
    <row r="2868" spans="1:1" s="447" customFormat="1" ht="12" hidden="1" customHeight="1">
      <c r="A2868" s="446"/>
    </row>
    <row r="2869" spans="1:1" s="447" customFormat="1" ht="12" hidden="1" customHeight="1">
      <c r="A2869" s="446"/>
    </row>
    <row r="2870" spans="1:1" s="447" customFormat="1" ht="12" hidden="1" customHeight="1">
      <c r="A2870" s="446"/>
    </row>
    <row r="2871" spans="1:1" s="447" customFormat="1" ht="12" hidden="1" customHeight="1">
      <c r="A2871" s="446"/>
    </row>
    <row r="2872" spans="1:1" s="447" customFormat="1" ht="12" hidden="1" customHeight="1">
      <c r="A2872" s="446"/>
    </row>
    <row r="2873" spans="1:1" s="447" customFormat="1" ht="12" hidden="1" customHeight="1">
      <c r="A2873" s="446"/>
    </row>
    <row r="2874" spans="1:1" s="447" customFormat="1" ht="12" hidden="1" customHeight="1">
      <c r="A2874" s="446"/>
    </row>
    <row r="2875" spans="1:1" s="447" customFormat="1" ht="12" hidden="1" customHeight="1">
      <c r="A2875" s="446"/>
    </row>
    <row r="2876" spans="1:1" s="447" customFormat="1" ht="12" hidden="1" customHeight="1">
      <c r="A2876" s="446"/>
    </row>
    <row r="2877" spans="1:1" s="447" customFormat="1" ht="12" hidden="1" customHeight="1">
      <c r="A2877" s="446"/>
    </row>
    <row r="2878" spans="1:1" s="447" customFormat="1" ht="12" hidden="1" customHeight="1">
      <c r="A2878" s="446"/>
    </row>
    <row r="2879" spans="1:1" s="447" customFormat="1" ht="12" hidden="1" customHeight="1">
      <c r="A2879" s="446"/>
    </row>
    <row r="2880" spans="1:1" s="447" customFormat="1" ht="12" hidden="1" customHeight="1">
      <c r="A2880" s="446"/>
    </row>
    <row r="2881" spans="1:1" s="447" customFormat="1" ht="12" hidden="1" customHeight="1">
      <c r="A2881" s="446"/>
    </row>
    <row r="2882" spans="1:1" s="447" customFormat="1" ht="12" hidden="1" customHeight="1">
      <c r="A2882" s="446"/>
    </row>
    <row r="2883" spans="1:1" s="447" customFormat="1" ht="12" hidden="1" customHeight="1">
      <c r="A2883" s="446"/>
    </row>
    <row r="2884" spans="1:1" s="447" customFormat="1" ht="12" hidden="1" customHeight="1">
      <c r="A2884" s="446"/>
    </row>
    <row r="2885" spans="1:1" s="447" customFormat="1" ht="12" hidden="1" customHeight="1">
      <c r="A2885" s="446"/>
    </row>
    <row r="2886" spans="1:1" s="447" customFormat="1" ht="12" hidden="1" customHeight="1">
      <c r="A2886" s="446"/>
    </row>
    <row r="2887" spans="1:1" s="447" customFormat="1" ht="12" hidden="1" customHeight="1">
      <c r="A2887" s="446"/>
    </row>
    <row r="2888" spans="1:1" s="447" customFormat="1" ht="12" hidden="1" customHeight="1">
      <c r="A2888" s="446"/>
    </row>
    <row r="2889" spans="1:1" s="447" customFormat="1" ht="12" hidden="1" customHeight="1">
      <c r="A2889" s="446"/>
    </row>
    <row r="2890" spans="1:1" s="447" customFormat="1" ht="12" hidden="1" customHeight="1">
      <c r="A2890" s="446"/>
    </row>
    <row r="2891" spans="1:1" s="447" customFormat="1" ht="12" hidden="1" customHeight="1">
      <c r="A2891" s="446"/>
    </row>
    <row r="2892" spans="1:1" s="447" customFormat="1" ht="12" hidden="1" customHeight="1">
      <c r="A2892" s="446"/>
    </row>
    <row r="2893" spans="1:1" s="447" customFormat="1" ht="12" hidden="1" customHeight="1">
      <c r="A2893" s="446"/>
    </row>
    <row r="2894" spans="1:1" s="447" customFormat="1" ht="12" hidden="1" customHeight="1">
      <c r="A2894" s="446"/>
    </row>
    <row r="2895" spans="1:1" s="447" customFormat="1" ht="12" hidden="1" customHeight="1">
      <c r="A2895" s="446"/>
    </row>
    <row r="2896" spans="1:1" s="447" customFormat="1" ht="12" hidden="1" customHeight="1">
      <c r="A2896" s="446"/>
    </row>
    <row r="2897" spans="1:1" s="447" customFormat="1" ht="12" hidden="1" customHeight="1">
      <c r="A2897" s="446"/>
    </row>
    <row r="2898" spans="1:1" s="447" customFormat="1" ht="12" hidden="1" customHeight="1">
      <c r="A2898" s="446"/>
    </row>
    <row r="2899" spans="1:1" s="447" customFormat="1" ht="12" hidden="1" customHeight="1">
      <c r="A2899" s="446"/>
    </row>
    <row r="2900" spans="1:1" s="447" customFormat="1" ht="12" hidden="1" customHeight="1">
      <c r="A2900" s="446"/>
    </row>
    <row r="2901" spans="1:1" s="447" customFormat="1" ht="12" hidden="1" customHeight="1">
      <c r="A2901" s="446"/>
    </row>
    <row r="2902" spans="1:1" s="447" customFormat="1" ht="12" hidden="1" customHeight="1">
      <c r="A2902" s="446"/>
    </row>
    <row r="2903" spans="1:1" s="447" customFormat="1" ht="12" hidden="1" customHeight="1">
      <c r="A2903" s="446"/>
    </row>
    <row r="2904" spans="1:1" s="447" customFormat="1" ht="12" hidden="1" customHeight="1">
      <c r="A2904" s="446"/>
    </row>
    <row r="2905" spans="1:1" s="447" customFormat="1" ht="12" hidden="1" customHeight="1">
      <c r="A2905" s="446"/>
    </row>
    <row r="2906" spans="1:1" s="447" customFormat="1" ht="12" hidden="1" customHeight="1">
      <c r="A2906" s="446"/>
    </row>
    <row r="2907" spans="1:1" s="447" customFormat="1" ht="12" hidden="1" customHeight="1">
      <c r="A2907" s="446"/>
    </row>
    <row r="2908" spans="1:1" s="447" customFormat="1" ht="12" hidden="1" customHeight="1">
      <c r="A2908" s="446"/>
    </row>
    <row r="2909" spans="1:1" s="447" customFormat="1" ht="12" hidden="1" customHeight="1">
      <c r="A2909" s="446"/>
    </row>
    <row r="2910" spans="1:1" s="447" customFormat="1" ht="12" hidden="1" customHeight="1">
      <c r="A2910" s="446"/>
    </row>
    <row r="2911" spans="1:1" s="447" customFormat="1" ht="12" hidden="1" customHeight="1">
      <c r="A2911" s="446"/>
    </row>
    <row r="2912" spans="1:1" s="447" customFormat="1" ht="12" hidden="1" customHeight="1">
      <c r="A2912" s="446"/>
    </row>
    <row r="2913" spans="1:1" s="447" customFormat="1" ht="12" hidden="1" customHeight="1">
      <c r="A2913" s="446"/>
    </row>
    <row r="2914" spans="1:1" s="447" customFormat="1" ht="12" hidden="1" customHeight="1">
      <c r="A2914" s="446"/>
    </row>
    <row r="2915" spans="1:1" s="447" customFormat="1" ht="12" hidden="1" customHeight="1">
      <c r="A2915" s="446"/>
    </row>
    <row r="2916" spans="1:1" s="447" customFormat="1" ht="12" hidden="1" customHeight="1">
      <c r="A2916" s="446"/>
    </row>
    <row r="2917" spans="1:1" s="447" customFormat="1" ht="12" hidden="1" customHeight="1">
      <c r="A2917" s="446"/>
    </row>
    <row r="2918" spans="1:1" s="447" customFormat="1" ht="12" hidden="1" customHeight="1">
      <c r="A2918" s="446"/>
    </row>
    <row r="2919" spans="1:1" s="447" customFormat="1" ht="12" hidden="1" customHeight="1">
      <c r="A2919" s="446"/>
    </row>
    <row r="2920" spans="1:1" s="447" customFormat="1" ht="12" hidden="1" customHeight="1">
      <c r="A2920" s="446"/>
    </row>
    <row r="2921" spans="1:1" s="447" customFormat="1" ht="12" hidden="1" customHeight="1">
      <c r="A2921" s="446"/>
    </row>
    <row r="2922" spans="1:1" s="447" customFormat="1" ht="12" hidden="1" customHeight="1">
      <c r="A2922" s="446"/>
    </row>
    <row r="2923" spans="1:1" s="447" customFormat="1" ht="12" hidden="1" customHeight="1">
      <c r="A2923" s="446"/>
    </row>
    <row r="2924" spans="1:1" s="447" customFormat="1" ht="12" hidden="1" customHeight="1">
      <c r="A2924" s="446"/>
    </row>
    <row r="2925" spans="1:1" s="447" customFormat="1" ht="12" hidden="1" customHeight="1">
      <c r="A2925" s="446"/>
    </row>
    <row r="2926" spans="1:1" s="447" customFormat="1" ht="12" hidden="1" customHeight="1">
      <c r="A2926" s="446"/>
    </row>
    <row r="2927" spans="1:1" s="447" customFormat="1" ht="12" hidden="1" customHeight="1">
      <c r="A2927" s="446"/>
    </row>
    <row r="2928" spans="1:1" s="447" customFormat="1" ht="12" hidden="1" customHeight="1">
      <c r="A2928" s="446"/>
    </row>
    <row r="2929" spans="1:1" s="447" customFormat="1" ht="12" hidden="1" customHeight="1">
      <c r="A2929" s="446"/>
    </row>
    <row r="2930" spans="1:1" s="447" customFormat="1" ht="12" hidden="1" customHeight="1">
      <c r="A2930" s="446"/>
    </row>
    <row r="2931" spans="1:1" s="447" customFormat="1" ht="12" hidden="1" customHeight="1">
      <c r="A2931" s="446"/>
    </row>
    <row r="2932" spans="1:1" s="447" customFormat="1" ht="12" hidden="1" customHeight="1">
      <c r="A2932" s="446"/>
    </row>
    <row r="2933" spans="1:1" s="447" customFormat="1" ht="12" hidden="1" customHeight="1">
      <c r="A2933" s="446"/>
    </row>
    <row r="2934" spans="1:1" s="447" customFormat="1" ht="12" hidden="1" customHeight="1">
      <c r="A2934" s="446"/>
    </row>
    <row r="2935" spans="1:1" s="447" customFormat="1" ht="12" hidden="1" customHeight="1">
      <c r="A2935" s="446"/>
    </row>
    <row r="2936" spans="1:1" s="447" customFormat="1" ht="12" hidden="1" customHeight="1">
      <c r="A2936" s="446"/>
    </row>
    <row r="2937" spans="1:1" s="447" customFormat="1" ht="12" hidden="1" customHeight="1">
      <c r="A2937" s="446"/>
    </row>
    <row r="2938" spans="1:1" s="447" customFormat="1" ht="12" hidden="1" customHeight="1">
      <c r="A2938" s="446"/>
    </row>
    <row r="2939" spans="1:1" s="447" customFormat="1" ht="12" hidden="1" customHeight="1">
      <c r="A2939" s="446"/>
    </row>
    <row r="2940" spans="1:1" s="447" customFormat="1" ht="12" hidden="1" customHeight="1">
      <c r="A2940" s="446"/>
    </row>
    <row r="2941" spans="1:1" s="447" customFormat="1" ht="12" hidden="1" customHeight="1">
      <c r="A2941" s="446"/>
    </row>
    <row r="2942" spans="1:1" s="447" customFormat="1" ht="12" hidden="1" customHeight="1">
      <c r="A2942" s="446"/>
    </row>
    <row r="2943" spans="1:1" s="447" customFormat="1" ht="12" hidden="1" customHeight="1">
      <c r="A2943" s="446"/>
    </row>
    <row r="2944" spans="1:1" s="447" customFormat="1" ht="12" hidden="1" customHeight="1">
      <c r="A2944" s="446"/>
    </row>
    <row r="2945" spans="1:1" s="447" customFormat="1" ht="12" hidden="1" customHeight="1">
      <c r="A2945" s="446"/>
    </row>
    <row r="2946" spans="1:1" s="447" customFormat="1" ht="12" hidden="1" customHeight="1">
      <c r="A2946" s="446"/>
    </row>
    <row r="2947" spans="1:1" s="447" customFormat="1" ht="12" hidden="1" customHeight="1">
      <c r="A2947" s="446"/>
    </row>
    <row r="2948" spans="1:1" s="447" customFormat="1" ht="12" hidden="1" customHeight="1">
      <c r="A2948" s="446"/>
    </row>
    <row r="2949" spans="1:1" s="447" customFormat="1" ht="12" hidden="1" customHeight="1">
      <c r="A2949" s="446"/>
    </row>
    <row r="2950" spans="1:1" s="447" customFormat="1" ht="12" hidden="1" customHeight="1">
      <c r="A2950" s="446"/>
    </row>
    <row r="2951" spans="1:1" s="447" customFormat="1" ht="12" hidden="1" customHeight="1">
      <c r="A2951" s="446"/>
    </row>
    <row r="2952" spans="1:1" s="447" customFormat="1" ht="12" hidden="1" customHeight="1">
      <c r="A2952" s="446"/>
    </row>
    <row r="2953" spans="1:1" s="447" customFormat="1" ht="12" hidden="1" customHeight="1">
      <c r="A2953" s="446"/>
    </row>
    <row r="2954" spans="1:1" s="447" customFormat="1" ht="12" hidden="1" customHeight="1">
      <c r="A2954" s="446"/>
    </row>
    <row r="2955" spans="1:1" s="447" customFormat="1" ht="12" hidden="1" customHeight="1">
      <c r="A2955" s="446"/>
    </row>
    <row r="2956" spans="1:1" s="447" customFormat="1" ht="12" hidden="1" customHeight="1">
      <c r="A2956" s="446"/>
    </row>
    <row r="2957" spans="1:1" s="447" customFormat="1" ht="12" hidden="1" customHeight="1">
      <c r="A2957" s="446"/>
    </row>
    <row r="2958" spans="1:1" s="447" customFormat="1" ht="12" hidden="1" customHeight="1">
      <c r="A2958" s="446"/>
    </row>
    <row r="2959" spans="1:1" s="447" customFormat="1" ht="12" hidden="1" customHeight="1">
      <c r="A2959" s="446"/>
    </row>
    <row r="2960" spans="1:1" s="447" customFormat="1" ht="12" hidden="1" customHeight="1">
      <c r="A2960" s="446"/>
    </row>
    <row r="2961" spans="1:1" s="447" customFormat="1" ht="12" hidden="1" customHeight="1">
      <c r="A2961" s="446"/>
    </row>
    <row r="2962" spans="1:1" s="447" customFormat="1" ht="12" hidden="1" customHeight="1">
      <c r="A2962" s="446"/>
    </row>
    <row r="2963" spans="1:1" s="447" customFormat="1" ht="12" hidden="1" customHeight="1">
      <c r="A2963" s="446"/>
    </row>
    <row r="2964" spans="1:1" s="447" customFormat="1" ht="12" hidden="1" customHeight="1">
      <c r="A2964" s="446"/>
    </row>
    <row r="2965" spans="1:1" s="447" customFormat="1" ht="12" hidden="1" customHeight="1">
      <c r="A2965" s="446"/>
    </row>
    <row r="2966" spans="1:1" s="447" customFormat="1" ht="12" hidden="1" customHeight="1">
      <c r="A2966" s="446"/>
    </row>
    <row r="2967" spans="1:1" s="447" customFormat="1" ht="12" hidden="1" customHeight="1">
      <c r="A2967" s="446"/>
    </row>
    <row r="2968" spans="1:1" s="447" customFormat="1" ht="12" hidden="1" customHeight="1">
      <c r="A2968" s="446"/>
    </row>
    <row r="2969" spans="1:1" s="447" customFormat="1" ht="12" hidden="1" customHeight="1">
      <c r="A2969" s="446"/>
    </row>
    <row r="2970" spans="1:1" s="447" customFormat="1" ht="12" hidden="1" customHeight="1">
      <c r="A2970" s="446"/>
    </row>
    <row r="2971" spans="1:1" s="447" customFormat="1" ht="12" hidden="1" customHeight="1">
      <c r="A2971" s="446"/>
    </row>
    <row r="2972" spans="1:1" s="447" customFormat="1" ht="12" hidden="1" customHeight="1">
      <c r="A2972" s="446"/>
    </row>
    <row r="2973" spans="1:1" s="447" customFormat="1" ht="12" hidden="1" customHeight="1">
      <c r="A2973" s="446"/>
    </row>
    <row r="2974" spans="1:1" s="447" customFormat="1" ht="12" hidden="1" customHeight="1">
      <c r="A2974" s="446"/>
    </row>
    <row r="2975" spans="1:1" s="447" customFormat="1" ht="12" hidden="1" customHeight="1">
      <c r="A2975" s="446"/>
    </row>
    <row r="2976" spans="1:1" s="447" customFormat="1" ht="12" hidden="1" customHeight="1">
      <c r="A2976" s="446"/>
    </row>
    <row r="2977" spans="1:1" s="447" customFormat="1" ht="12" hidden="1" customHeight="1">
      <c r="A2977" s="446"/>
    </row>
    <row r="2978" spans="1:1" s="447" customFormat="1" ht="12" hidden="1" customHeight="1">
      <c r="A2978" s="446"/>
    </row>
    <row r="2979" spans="1:1" s="447" customFormat="1" ht="12" hidden="1" customHeight="1">
      <c r="A2979" s="446"/>
    </row>
    <row r="2980" spans="1:1" s="447" customFormat="1" ht="12" hidden="1" customHeight="1">
      <c r="A2980" s="446"/>
    </row>
    <row r="2981" spans="1:1" s="447" customFormat="1" ht="12" hidden="1" customHeight="1">
      <c r="A2981" s="446"/>
    </row>
    <row r="2982" spans="1:1" s="447" customFormat="1" ht="12" hidden="1" customHeight="1">
      <c r="A2982" s="446"/>
    </row>
    <row r="2983" spans="1:1" s="447" customFormat="1" ht="12" hidden="1" customHeight="1">
      <c r="A2983" s="446"/>
    </row>
    <row r="2984" spans="1:1" s="447" customFormat="1" ht="12" hidden="1" customHeight="1">
      <c r="A2984" s="446"/>
    </row>
    <row r="2985" spans="1:1" s="447" customFormat="1" ht="12" hidden="1" customHeight="1">
      <c r="A2985" s="446"/>
    </row>
    <row r="2986" spans="1:1" s="447" customFormat="1" ht="12" hidden="1" customHeight="1">
      <c r="A2986" s="446"/>
    </row>
    <row r="2987" spans="1:1" s="447" customFormat="1" ht="12" hidden="1" customHeight="1">
      <c r="A2987" s="446"/>
    </row>
    <row r="2988" spans="1:1" s="447" customFormat="1" ht="12" hidden="1" customHeight="1">
      <c r="A2988" s="446"/>
    </row>
    <row r="2989" spans="1:1" s="447" customFormat="1" ht="12" hidden="1" customHeight="1">
      <c r="A2989" s="446"/>
    </row>
    <row r="2990" spans="1:1" s="447" customFormat="1" ht="12" hidden="1" customHeight="1">
      <c r="A2990" s="446"/>
    </row>
    <row r="2991" spans="1:1" s="447" customFormat="1" ht="12" hidden="1" customHeight="1">
      <c r="A2991" s="446"/>
    </row>
    <row r="2992" spans="1:1" s="447" customFormat="1" ht="12" hidden="1" customHeight="1">
      <c r="A2992" s="446"/>
    </row>
    <row r="2993" spans="1:1" s="447" customFormat="1" ht="12" hidden="1" customHeight="1">
      <c r="A2993" s="446"/>
    </row>
    <row r="2994" spans="1:1" s="447" customFormat="1" ht="12" hidden="1" customHeight="1">
      <c r="A2994" s="446"/>
    </row>
    <row r="2995" spans="1:1" s="447" customFormat="1" ht="12" hidden="1" customHeight="1">
      <c r="A2995" s="446"/>
    </row>
    <row r="2996" spans="1:1" s="447" customFormat="1" ht="12" hidden="1" customHeight="1">
      <c r="A2996" s="446"/>
    </row>
    <row r="2997" spans="1:1" s="447" customFormat="1" ht="12" hidden="1" customHeight="1">
      <c r="A2997" s="446"/>
    </row>
    <row r="2998" spans="1:1" s="447" customFormat="1" ht="12" hidden="1" customHeight="1">
      <c r="A2998" s="446"/>
    </row>
    <row r="2999" spans="1:1" s="447" customFormat="1" ht="12" hidden="1" customHeight="1">
      <c r="A2999" s="446"/>
    </row>
    <row r="3000" spans="1:1" s="447" customFormat="1" ht="12" hidden="1" customHeight="1">
      <c r="A3000" s="446"/>
    </row>
    <row r="3001" spans="1:1" s="447" customFormat="1" ht="12" hidden="1" customHeight="1">
      <c r="A3001" s="446"/>
    </row>
    <row r="3002" spans="1:1" s="447" customFormat="1" ht="12" hidden="1" customHeight="1">
      <c r="A3002" s="446"/>
    </row>
    <row r="3003" spans="1:1" s="447" customFormat="1" ht="12" hidden="1" customHeight="1">
      <c r="A3003" s="446"/>
    </row>
    <row r="3004" spans="1:1" s="447" customFormat="1" ht="12" hidden="1" customHeight="1">
      <c r="A3004" s="446"/>
    </row>
    <row r="3005" spans="1:1" s="447" customFormat="1" ht="12" hidden="1" customHeight="1">
      <c r="A3005" s="446"/>
    </row>
    <row r="3006" spans="1:1" s="447" customFormat="1" ht="12" hidden="1" customHeight="1">
      <c r="A3006" s="446"/>
    </row>
    <row r="3007" spans="1:1" s="447" customFormat="1" ht="12" hidden="1" customHeight="1">
      <c r="A3007" s="446"/>
    </row>
    <row r="3008" spans="1:1" s="447" customFormat="1" ht="12" hidden="1" customHeight="1">
      <c r="A3008" s="446"/>
    </row>
    <row r="3009" spans="1:1" s="447" customFormat="1" ht="12" hidden="1" customHeight="1">
      <c r="A3009" s="446"/>
    </row>
    <row r="3010" spans="1:1" s="447" customFormat="1" ht="12" hidden="1" customHeight="1">
      <c r="A3010" s="446"/>
    </row>
    <row r="3011" spans="1:1" s="447" customFormat="1" ht="12" hidden="1" customHeight="1">
      <c r="A3011" s="446"/>
    </row>
    <row r="3012" spans="1:1" s="447" customFormat="1" ht="12" hidden="1" customHeight="1">
      <c r="A3012" s="446"/>
    </row>
    <row r="3013" spans="1:1" s="447" customFormat="1" ht="12" hidden="1" customHeight="1">
      <c r="A3013" s="446"/>
    </row>
    <row r="3014" spans="1:1" s="447" customFormat="1" ht="12" hidden="1" customHeight="1">
      <c r="A3014" s="446"/>
    </row>
    <row r="3015" spans="1:1" s="447" customFormat="1" ht="12" hidden="1" customHeight="1">
      <c r="A3015" s="446"/>
    </row>
    <row r="3016" spans="1:1" s="447" customFormat="1" ht="12" hidden="1" customHeight="1">
      <c r="A3016" s="446"/>
    </row>
    <row r="3017" spans="1:1" s="447" customFormat="1" ht="12" hidden="1" customHeight="1">
      <c r="A3017" s="446"/>
    </row>
    <row r="3018" spans="1:1" s="447" customFormat="1" ht="12" hidden="1" customHeight="1">
      <c r="A3018" s="446"/>
    </row>
    <row r="3019" spans="1:1" s="447" customFormat="1" ht="12" hidden="1" customHeight="1">
      <c r="A3019" s="446"/>
    </row>
    <row r="3020" spans="1:1" s="447" customFormat="1" ht="12" hidden="1" customHeight="1">
      <c r="A3020" s="446"/>
    </row>
    <row r="3021" spans="1:1" s="447" customFormat="1" ht="12" hidden="1" customHeight="1">
      <c r="A3021" s="446"/>
    </row>
    <row r="3022" spans="1:1" s="447" customFormat="1" ht="12" hidden="1" customHeight="1">
      <c r="A3022" s="446"/>
    </row>
    <row r="3023" spans="1:1" s="447" customFormat="1" ht="12" hidden="1" customHeight="1">
      <c r="A3023" s="446"/>
    </row>
    <row r="3024" spans="1:1" s="447" customFormat="1" ht="12" hidden="1" customHeight="1">
      <c r="A3024" s="446"/>
    </row>
    <row r="3025" spans="1:1" s="447" customFormat="1" ht="12" hidden="1" customHeight="1">
      <c r="A3025" s="446"/>
    </row>
    <row r="3026" spans="1:1" s="447" customFormat="1" ht="12" hidden="1" customHeight="1">
      <c r="A3026" s="446"/>
    </row>
    <row r="3027" spans="1:1" s="447" customFormat="1" ht="12" hidden="1" customHeight="1">
      <c r="A3027" s="446"/>
    </row>
    <row r="3028" spans="1:1" s="447" customFormat="1" ht="12" hidden="1" customHeight="1">
      <c r="A3028" s="446"/>
    </row>
    <row r="3029" spans="1:1" s="447" customFormat="1" ht="12" hidden="1" customHeight="1">
      <c r="A3029" s="446"/>
    </row>
    <row r="3030" spans="1:1" s="447" customFormat="1" ht="12" hidden="1" customHeight="1">
      <c r="A3030" s="446"/>
    </row>
    <row r="3031" spans="1:1" s="447" customFormat="1" ht="12" hidden="1" customHeight="1">
      <c r="A3031" s="446"/>
    </row>
    <row r="3032" spans="1:1" s="447" customFormat="1" ht="12" hidden="1" customHeight="1">
      <c r="A3032" s="446"/>
    </row>
    <row r="3033" spans="1:1" s="447" customFormat="1" ht="12" hidden="1" customHeight="1">
      <c r="A3033" s="446"/>
    </row>
    <row r="3034" spans="1:1" s="447" customFormat="1" ht="12" hidden="1" customHeight="1">
      <c r="A3034" s="446"/>
    </row>
    <row r="3035" spans="1:1" s="447" customFormat="1" ht="12" hidden="1" customHeight="1">
      <c r="A3035" s="446"/>
    </row>
    <row r="3036" spans="1:1" s="447" customFormat="1" ht="12" hidden="1" customHeight="1">
      <c r="A3036" s="446"/>
    </row>
    <row r="3037" spans="1:1" s="447" customFormat="1" ht="12" hidden="1" customHeight="1">
      <c r="A3037" s="446"/>
    </row>
    <row r="3038" spans="1:1" s="447" customFormat="1" ht="12" hidden="1" customHeight="1">
      <c r="A3038" s="446"/>
    </row>
    <row r="3039" spans="1:1" s="447" customFormat="1" ht="12" hidden="1" customHeight="1">
      <c r="A3039" s="446"/>
    </row>
    <row r="3040" spans="1:1" s="447" customFormat="1" ht="12" hidden="1" customHeight="1">
      <c r="A3040" s="446"/>
    </row>
    <row r="3041" spans="1:1" s="447" customFormat="1" ht="12" hidden="1" customHeight="1">
      <c r="A3041" s="446"/>
    </row>
    <row r="3042" spans="1:1" s="447" customFormat="1" ht="12" hidden="1" customHeight="1">
      <c r="A3042" s="446"/>
    </row>
    <row r="3043" spans="1:1" s="447" customFormat="1" ht="12" hidden="1" customHeight="1">
      <c r="A3043" s="446"/>
    </row>
    <row r="3044" spans="1:1" s="447" customFormat="1" ht="12" hidden="1" customHeight="1">
      <c r="A3044" s="446"/>
    </row>
    <row r="3045" spans="1:1" s="447" customFormat="1" ht="12" hidden="1" customHeight="1">
      <c r="A3045" s="446"/>
    </row>
    <row r="3046" spans="1:1" s="447" customFormat="1" ht="12" hidden="1" customHeight="1">
      <c r="A3046" s="446"/>
    </row>
    <row r="3047" spans="1:1" s="447" customFormat="1" ht="12" hidden="1" customHeight="1">
      <c r="A3047" s="446"/>
    </row>
    <row r="3048" spans="1:1" s="447" customFormat="1" ht="12" hidden="1" customHeight="1">
      <c r="A3048" s="446"/>
    </row>
    <row r="3049" spans="1:1" s="447" customFormat="1" ht="12" hidden="1" customHeight="1">
      <c r="A3049" s="446"/>
    </row>
    <row r="3050" spans="1:1" s="447" customFormat="1" ht="12" hidden="1" customHeight="1">
      <c r="A3050" s="446"/>
    </row>
    <row r="3051" spans="1:1" s="447" customFormat="1" ht="12" hidden="1" customHeight="1">
      <c r="A3051" s="446"/>
    </row>
    <row r="3052" spans="1:1" s="447" customFormat="1" ht="12" hidden="1" customHeight="1">
      <c r="A3052" s="446"/>
    </row>
    <row r="3053" spans="1:1" s="447" customFormat="1" ht="12" hidden="1" customHeight="1">
      <c r="A3053" s="446"/>
    </row>
    <row r="3054" spans="1:1" s="447" customFormat="1" ht="12" hidden="1" customHeight="1">
      <c r="A3054" s="446"/>
    </row>
    <row r="3055" spans="1:1" s="447" customFormat="1" ht="12" hidden="1" customHeight="1">
      <c r="A3055" s="446"/>
    </row>
    <row r="3056" spans="1:1" s="447" customFormat="1" ht="12" hidden="1" customHeight="1">
      <c r="A3056" s="446"/>
    </row>
    <row r="3057" spans="1:1" s="447" customFormat="1" ht="12" hidden="1" customHeight="1">
      <c r="A3057" s="446"/>
    </row>
    <row r="3058" spans="1:1" s="447" customFormat="1" ht="12" hidden="1" customHeight="1">
      <c r="A3058" s="446"/>
    </row>
    <row r="3059" spans="1:1" s="447" customFormat="1" ht="12" hidden="1" customHeight="1">
      <c r="A3059" s="446"/>
    </row>
    <row r="3060" spans="1:1" s="447" customFormat="1" ht="12" hidden="1" customHeight="1">
      <c r="A3060" s="446"/>
    </row>
    <row r="3061" spans="1:1" s="447" customFormat="1" ht="12" hidden="1" customHeight="1">
      <c r="A3061" s="446"/>
    </row>
    <row r="3062" spans="1:1" s="447" customFormat="1" ht="12" hidden="1" customHeight="1">
      <c r="A3062" s="446"/>
    </row>
    <row r="3063" spans="1:1" s="447" customFormat="1" ht="12" hidden="1" customHeight="1">
      <c r="A3063" s="446"/>
    </row>
    <row r="3064" spans="1:1" s="447" customFormat="1" ht="12" hidden="1" customHeight="1">
      <c r="A3064" s="446"/>
    </row>
    <row r="3065" spans="1:1" s="447" customFormat="1" ht="12" hidden="1" customHeight="1">
      <c r="A3065" s="446"/>
    </row>
    <row r="3066" spans="1:1" s="447" customFormat="1" ht="12" hidden="1" customHeight="1">
      <c r="A3066" s="446"/>
    </row>
    <row r="3067" spans="1:1" s="447" customFormat="1" ht="12" hidden="1" customHeight="1">
      <c r="A3067" s="446"/>
    </row>
    <row r="3068" spans="1:1" s="447" customFormat="1" ht="12" hidden="1" customHeight="1">
      <c r="A3068" s="446"/>
    </row>
    <row r="3069" spans="1:1" s="447" customFormat="1" ht="12" hidden="1" customHeight="1">
      <c r="A3069" s="446"/>
    </row>
    <row r="3070" spans="1:1" s="447" customFormat="1" ht="12" hidden="1" customHeight="1">
      <c r="A3070" s="446"/>
    </row>
    <row r="3071" spans="1:1" s="447" customFormat="1" ht="12" hidden="1" customHeight="1">
      <c r="A3071" s="446"/>
    </row>
    <row r="3072" spans="1:1" s="447" customFormat="1" ht="12" hidden="1" customHeight="1">
      <c r="A3072" s="446"/>
    </row>
    <row r="3073" spans="1:1" s="447" customFormat="1" ht="12" hidden="1" customHeight="1">
      <c r="A3073" s="446"/>
    </row>
    <row r="3074" spans="1:1" s="447" customFormat="1" ht="12" hidden="1" customHeight="1">
      <c r="A3074" s="446"/>
    </row>
    <row r="3075" spans="1:1" s="447" customFormat="1" ht="12" hidden="1" customHeight="1">
      <c r="A3075" s="446"/>
    </row>
    <row r="3076" spans="1:1" s="447" customFormat="1" ht="12" hidden="1" customHeight="1">
      <c r="A3076" s="446"/>
    </row>
    <row r="3077" spans="1:1" s="447" customFormat="1" ht="12" hidden="1" customHeight="1">
      <c r="A3077" s="446"/>
    </row>
    <row r="3078" spans="1:1" s="447" customFormat="1" ht="12" hidden="1" customHeight="1">
      <c r="A3078" s="446"/>
    </row>
    <row r="3079" spans="1:1" s="447" customFormat="1" ht="12" hidden="1" customHeight="1">
      <c r="A3079" s="446"/>
    </row>
    <row r="3080" spans="1:1" s="447" customFormat="1" ht="12" hidden="1" customHeight="1">
      <c r="A3080" s="446"/>
    </row>
    <row r="3081" spans="1:1" s="447" customFormat="1" ht="12" hidden="1" customHeight="1">
      <c r="A3081" s="446"/>
    </row>
    <row r="3082" spans="1:1" s="447" customFormat="1" ht="12" hidden="1" customHeight="1">
      <c r="A3082" s="446"/>
    </row>
    <row r="3083" spans="1:1" s="447" customFormat="1" ht="12" hidden="1" customHeight="1">
      <c r="A3083" s="446"/>
    </row>
    <row r="3084" spans="1:1" s="447" customFormat="1" ht="12" hidden="1" customHeight="1">
      <c r="A3084" s="446"/>
    </row>
    <row r="3085" spans="1:1" s="447" customFormat="1" ht="12" hidden="1" customHeight="1">
      <c r="A3085" s="446"/>
    </row>
    <row r="3086" spans="1:1" s="447" customFormat="1" ht="12" hidden="1" customHeight="1">
      <c r="A3086" s="446"/>
    </row>
    <row r="3087" spans="1:1" s="447" customFormat="1" ht="12" hidden="1" customHeight="1">
      <c r="A3087" s="446"/>
    </row>
    <row r="3088" spans="1:1" s="447" customFormat="1" ht="12" hidden="1" customHeight="1">
      <c r="A3088" s="446"/>
    </row>
    <row r="3089" spans="1:1" s="447" customFormat="1" ht="12" hidden="1" customHeight="1">
      <c r="A3089" s="446"/>
    </row>
    <row r="3090" spans="1:1" s="447" customFormat="1" ht="12" hidden="1" customHeight="1">
      <c r="A3090" s="446"/>
    </row>
    <row r="3091" spans="1:1" s="447" customFormat="1" ht="12" hidden="1" customHeight="1">
      <c r="A3091" s="446"/>
    </row>
    <row r="3092" spans="1:1" s="447" customFormat="1" ht="12" hidden="1" customHeight="1">
      <c r="A3092" s="446"/>
    </row>
    <row r="3093" spans="1:1" s="447" customFormat="1" ht="12" hidden="1" customHeight="1">
      <c r="A3093" s="446"/>
    </row>
    <row r="3094" spans="1:1" s="447" customFormat="1" ht="12" hidden="1" customHeight="1">
      <c r="A3094" s="446"/>
    </row>
    <row r="3095" spans="1:1" s="447" customFormat="1" ht="12" hidden="1" customHeight="1">
      <c r="A3095" s="446"/>
    </row>
    <row r="3096" spans="1:1" s="447" customFormat="1" ht="12" hidden="1" customHeight="1">
      <c r="A3096" s="446"/>
    </row>
    <row r="3097" spans="1:1" s="447" customFormat="1" ht="12" hidden="1" customHeight="1">
      <c r="A3097" s="446"/>
    </row>
    <row r="3098" spans="1:1" s="447" customFormat="1" ht="12" hidden="1" customHeight="1">
      <c r="A3098" s="446"/>
    </row>
    <row r="3099" spans="1:1" s="447" customFormat="1" ht="12" hidden="1" customHeight="1">
      <c r="A3099" s="446"/>
    </row>
    <row r="3100" spans="1:1" s="447" customFormat="1" ht="12" hidden="1" customHeight="1">
      <c r="A3100" s="446"/>
    </row>
    <row r="3101" spans="1:1" s="447" customFormat="1" ht="12" hidden="1" customHeight="1">
      <c r="A3101" s="446"/>
    </row>
    <row r="3102" spans="1:1" s="447" customFormat="1" ht="12" hidden="1" customHeight="1">
      <c r="A3102" s="446"/>
    </row>
    <row r="3103" spans="1:1" s="447" customFormat="1" ht="12" hidden="1" customHeight="1">
      <c r="A3103" s="446"/>
    </row>
    <row r="3104" spans="1:1" s="447" customFormat="1" ht="12" hidden="1" customHeight="1">
      <c r="A3104" s="446"/>
    </row>
    <row r="3105" spans="1:1" s="447" customFormat="1" ht="12" hidden="1" customHeight="1">
      <c r="A3105" s="446"/>
    </row>
    <row r="3106" spans="1:1" s="447" customFormat="1" ht="12" hidden="1" customHeight="1">
      <c r="A3106" s="446"/>
    </row>
    <row r="3107" spans="1:1" s="447" customFormat="1" ht="12" hidden="1" customHeight="1">
      <c r="A3107" s="446"/>
    </row>
    <row r="3108" spans="1:1" s="447" customFormat="1" ht="12" hidden="1" customHeight="1">
      <c r="A3108" s="446"/>
    </row>
    <row r="3109" spans="1:1" s="447" customFormat="1" ht="12" hidden="1" customHeight="1">
      <c r="A3109" s="446"/>
    </row>
    <row r="3110" spans="1:1" s="447" customFormat="1" ht="12" hidden="1" customHeight="1">
      <c r="A3110" s="446"/>
    </row>
    <row r="3111" spans="1:1" s="447" customFormat="1" ht="12" hidden="1" customHeight="1">
      <c r="A3111" s="446"/>
    </row>
    <row r="3112" spans="1:1" s="447" customFormat="1" ht="12" hidden="1" customHeight="1">
      <c r="A3112" s="446"/>
    </row>
    <row r="3113" spans="1:1" s="447" customFormat="1" ht="12" hidden="1" customHeight="1">
      <c r="A3113" s="446"/>
    </row>
    <row r="3114" spans="1:1" s="447" customFormat="1" ht="12" hidden="1" customHeight="1">
      <c r="A3114" s="446"/>
    </row>
    <row r="3115" spans="1:1" s="447" customFormat="1" ht="12" hidden="1" customHeight="1">
      <c r="A3115" s="446"/>
    </row>
    <row r="3116" spans="1:1" s="447" customFormat="1" ht="12" hidden="1" customHeight="1">
      <c r="A3116" s="446"/>
    </row>
    <row r="3117" spans="1:1" s="447" customFormat="1" ht="12" hidden="1" customHeight="1">
      <c r="A3117" s="446"/>
    </row>
    <row r="3118" spans="1:1" s="447" customFormat="1" ht="12" hidden="1" customHeight="1">
      <c r="A3118" s="446"/>
    </row>
    <row r="3119" spans="1:1" s="447" customFormat="1" ht="12" hidden="1" customHeight="1">
      <c r="A3119" s="446"/>
    </row>
    <row r="3120" spans="1:1" s="447" customFormat="1" ht="12" hidden="1" customHeight="1">
      <c r="A3120" s="446"/>
    </row>
    <row r="3121" spans="1:1" s="447" customFormat="1" ht="12" hidden="1" customHeight="1">
      <c r="A3121" s="446"/>
    </row>
    <row r="3122" spans="1:1" s="447" customFormat="1" ht="12" hidden="1" customHeight="1">
      <c r="A3122" s="446"/>
    </row>
    <row r="3123" spans="1:1" s="447" customFormat="1" ht="12" hidden="1" customHeight="1">
      <c r="A3123" s="446"/>
    </row>
    <row r="3124" spans="1:1" s="447" customFormat="1" ht="12" hidden="1" customHeight="1">
      <c r="A3124" s="446"/>
    </row>
    <row r="3125" spans="1:1" s="447" customFormat="1" ht="12" hidden="1" customHeight="1">
      <c r="A3125" s="446"/>
    </row>
    <row r="3126" spans="1:1" s="447" customFormat="1" ht="12" hidden="1" customHeight="1">
      <c r="A3126" s="446"/>
    </row>
    <row r="3127" spans="1:1" s="447" customFormat="1" ht="12" hidden="1" customHeight="1">
      <c r="A3127" s="446"/>
    </row>
    <row r="3128" spans="1:1" s="447" customFormat="1" ht="12" hidden="1" customHeight="1">
      <c r="A3128" s="446"/>
    </row>
    <row r="3129" spans="1:1" s="447" customFormat="1" ht="12" hidden="1" customHeight="1">
      <c r="A3129" s="446"/>
    </row>
    <row r="3130" spans="1:1" s="447" customFormat="1" ht="12" hidden="1" customHeight="1">
      <c r="A3130" s="446"/>
    </row>
    <row r="3131" spans="1:1" s="447" customFormat="1" ht="12" hidden="1" customHeight="1">
      <c r="A3131" s="446"/>
    </row>
    <row r="3132" spans="1:1" s="447" customFormat="1" ht="12" hidden="1" customHeight="1">
      <c r="A3132" s="446"/>
    </row>
    <row r="3133" spans="1:1" s="447" customFormat="1" ht="12" hidden="1" customHeight="1">
      <c r="A3133" s="446"/>
    </row>
    <row r="3134" spans="1:1" s="447" customFormat="1" ht="12" hidden="1" customHeight="1">
      <c r="A3134" s="446"/>
    </row>
    <row r="3135" spans="1:1" s="447" customFormat="1" ht="12" hidden="1" customHeight="1">
      <c r="A3135" s="446"/>
    </row>
    <row r="3136" spans="1:1" s="447" customFormat="1" ht="12" hidden="1" customHeight="1">
      <c r="A3136" s="446"/>
    </row>
    <row r="3137" spans="1:1" s="447" customFormat="1" ht="12" hidden="1" customHeight="1">
      <c r="A3137" s="446"/>
    </row>
    <row r="3138" spans="1:1" s="447" customFormat="1" ht="12" hidden="1" customHeight="1">
      <c r="A3138" s="446"/>
    </row>
    <row r="3139" spans="1:1" s="447" customFormat="1" ht="12" hidden="1" customHeight="1">
      <c r="A3139" s="446"/>
    </row>
    <row r="3140" spans="1:1" s="447" customFormat="1" ht="12" hidden="1" customHeight="1">
      <c r="A3140" s="446"/>
    </row>
    <row r="3141" spans="1:1" s="447" customFormat="1" ht="12" hidden="1" customHeight="1">
      <c r="A3141" s="446"/>
    </row>
    <row r="3142" spans="1:1" s="447" customFormat="1" ht="12" hidden="1" customHeight="1">
      <c r="A3142" s="446"/>
    </row>
    <row r="3143" spans="1:1" s="447" customFormat="1" ht="12" hidden="1" customHeight="1">
      <c r="A3143" s="446"/>
    </row>
    <row r="3144" spans="1:1" s="447" customFormat="1" ht="12" hidden="1" customHeight="1">
      <c r="A3144" s="446"/>
    </row>
    <row r="3145" spans="1:1" s="447" customFormat="1" ht="12" hidden="1" customHeight="1">
      <c r="A3145" s="446"/>
    </row>
    <row r="3146" spans="1:1" s="447" customFormat="1" ht="12" hidden="1" customHeight="1">
      <c r="A3146" s="446"/>
    </row>
    <row r="3147" spans="1:1" s="447" customFormat="1" ht="12" hidden="1" customHeight="1">
      <c r="A3147" s="446"/>
    </row>
    <row r="3148" spans="1:1" s="447" customFormat="1" ht="12" hidden="1" customHeight="1">
      <c r="A3148" s="446"/>
    </row>
    <row r="3149" spans="1:1" s="447" customFormat="1" ht="12" hidden="1" customHeight="1">
      <c r="A3149" s="446"/>
    </row>
    <row r="3150" spans="1:1" s="447" customFormat="1" ht="12" hidden="1" customHeight="1">
      <c r="A3150" s="446"/>
    </row>
    <row r="3151" spans="1:1" s="447" customFormat="1" ht="12" hidden="1" customHeight="1">
      <c r="A3151" s="446"/>
    </row>
    <row r="3152" spans="1:1" s="447" customFormat="1" ht="12" hidden="1" customHeight="1">
      <c r="A3152" s="446"/>
    </row>
    <row r="3153" spans="1:1" s="447" customFormat="1" ht="12" hidden="1" customHeight="1">
      <c r="A3153" s="446"/>
    </row>
    <row r="3154" spans="1:1" s="447" customFormat="1" ht="12" hidden="1" customHeight="1">
      <c r="A3154" s="446"/>
    </row>
    <row r="3155" spans="1:1" s="447" customFormat="1" ht="12" hidden="1" customHeight="1">
      <c r="A3155" s="446"/>
    </row>
    <row r="3156" spans="1:1" s="447" customFormat="1" ht="12" hidden="1" customHeight="1">
      <c r="A3156" s="446"/>
    </row>
    <row r="3157" spans="1:1" s="447" customFormat="1" ht="12" hidden="1" customHeight="1">
      <c r="A3157" s="446"/>
    </row>
    <row r="3158" spans="1:1" s="447" customFormat="1" ht="12" hidden="1" customHeight="1">
      <c r="A3158" s="446"/>
    </row>
    <row r="3159" spans="1:1" s="447" customFormat="1" ht="12" hidden="1" customHeight="1">
      <c r="A3159" s="446"/>
    </row>
    <row r="3160" spans="1:1" s="447" customFormat="1" ht="12" hidden="1" customHeight="1">
      <c r="A3160" s="446"/>
    </row>
    <row r="3161" spans="1:1" s="447" customFormat="1" ht="12" hidden="1" customHeight="1">
      <c r="A3161" s="446"/>
    </row>
    <row r="3162" spans="1:1" s="447" customFormat="1" ht="12" hidden="1" customHeight="1">
      <c r="A3162" s="446"/>
    </row>
    <row r="3163" spans="1:1" s="447" customFormat="1" ht="12" hidden="1" customHeight="1">
      <c r="A3163" s="446"/>
    </row>
    <row r="3164" spans="1:1" s="447" customFormat="1" ht="12" hidden="1" customHeight="1">
      <c r="A3164" s="446"/>
    </row>
    <row r="3165" spans="1:1" s="447" customFormat="1" ht="12" hidden="1" customHeight="1">
      <c r="A3165" s="446"/>
    </row>
    <row r="3166" spans="1:1" s="447" customFormat="1" ht="12" hidden="1" customHeight="1">
      <c r="A3166" s="446"/>
    </row>
    <row r="3167" spans="1:1" s="447" customFormat="1" ht="12" hidden="1" customHeight="1">
      <c r="A3167" s="446"/>
    </row>
    <row r="3168" spans="1:1" s="447" customFormat="1" ht="12" hidden="1" customHeight="1">
      <c r="A3168" s="446"/>
    </row>
    <row r="3169" spans="1:1" s="447" customFormat="1" ht="12" hidden="1" customHeight="1">
      <c r="A3169" s="446"/>
    </row>
    <row r="3170" spans="1:1" s="447" customFormat="1" ht="12" hidden="1" customHeight="1">
      <c r="A3170" s="446"/>
    </row>
    <row r="3171" spans="1:1" s="447" customFormat="1" ht="12" hidden="1" customHeight="1">
      <c r="A3171" s="446"/>
    </row>
    <row r="3172" spans="1:1" s="447" customFormat="1" ht="12" hidden="1" customHeight="1">
      <c r="A3172" s="446"/>
    </row>
    <row r="3173" spans="1:1" s="447" customFormat="1" ht="12" hidden="1" customHeight="1">
      <c r="A3173" s="446"/>
    </row>
    <row r="3174" spans="1:1" s="447" customFormat="1" ht="12" hidden="1" customHeight="1">
      <c r="A3174" s="446"/>
    </row>
    <row r="3175" spans="1:1" s="447" customFormat="1" ht="12" hidden="1" customHeight="1">
      <c r="A3175" s="446"/>
    </row>
    <row r="3176" spans="1:1" s="447" customFormat="1" ht="12" hidden="1" customHeight="1">
      <c r="A3176" s="446"/>
    </row>
    <row r="3177" spans="1:1" s="447" customFormat="1" ht="12" hidden="1" customHeight="1">
      <c r="A3177" s="446"/>
    </row>
    <row r="3178" spans="1:1" s="447" customFormat="1" ht="12" hidden="1" customHeight="1">
      <c r="A3178" s="446"/>
    </row>
    <row r="3179" spans="1:1" s="447" customFormat="1" ht="12" hidden="1" customHeight="1">
      <c r="A3179" s="446"/>
    </row>
    <row r="3180" spans="1:1" s="447" customFormat="1" ht="12" hidden="1" customHeight="1">
      <c r="A3180" s="446"/>
    </row>
    <row r="3181" spans="1:1" s="447" customFormat="1" ht="12" hidden="1" customHeight="1">
      <c r="A3181" s="446"/>
    </row>
    <row r="3182" spans="1:1" s="447" customFormat="1" ht="12" hidden="1" customHeight="1">
      <c r="A3182" s="446"/>
    </row>
    <row r="3183" spans="1:1" s="447" customFormat="1" ht="12" hidden="1" customHeight="1">
      <c r="A3183" s="446"/>
    </row>
    <row r="3184" spans="1:1" s="447" customFormat="1" ht="12" hidden="1" customHeight="1">
      <c r="A3184" s="446"/>
    </row>
    <row r="3185" spans="1:1" s="447" customFormat="1" ht="12" hidden="1" customHeight="1">
      <c r="A3185" s="446"/>
    </row>
    <row r="3186" spans="1:1" s="447" customFormat="1" ht="12" hidden="1" customHeight="1">
      <c r="A3186" s="446"/>
    </row>
    <row r="3187" spans="1:1" s="447" customFormat="1" ht="12" hidden="1" customHeight="1">
      <c r="A3187" s="446"/>
    </row>
    <row r="3188" spans="1:1" s="447" customFormat="1" ht="12" hidden="1" customHeight="1">
      <c r="A3188" s="446"/>
    </row>
    <row r="3189" spans="1:1" s="447" customFormat="1" ht="12" hidden="1" customHeight="1">
      <c r="A3189" s="446"/>
    </row>
    <row r="3190" spans="1:1" s="447" customFormat="1" ht="12" hidden="1" customHeight="1">
      <c r="A3190" s="446"/>
    </row>
    <row r="3191" spans="1:1" s="447" customFormat="1" ht="12" hidden="1" customHeight="1">
      <c r="A3191" s="446"/>
    </row>
    <row r="3192" spans="1:1" s="447" customFormat="1" ht="12" hidden="1" customHeight="1">
      <c r="A3192" s="446"/>
    </row>
    <row r="3193" spans="1:1" s="447" customFormat="1" ht="12" hidden="1" customHeight="1">
      <c r="A3193" s="446"/>
    </row>
    <row r="3194" spans="1:1" s="447" customFormat="1" ht="12" hidden="1" customHeight="1">
      <c r="A3194" s="446"/>
    </row>
    <row r="3195" spans="1:1" s="447" customFormat="1" ht="12" hidden="1" customHeight="1">
      <c r="A3195" s="446"/>
    </row>
    <row r="3196" spans="1:1" s="447" customFormat="1" ht="12" hidden="1" customHeight="1">
      <c r="A3196" s="446"/>
    </row>
    <row r="3197" spans="1:1" s="447" customFormat="1" ht="12" hidden="1" customHeight="1">
      <c r="A3197" s="446"/>
    </row>
    <row r="3198" spans="1:1" s="447" customFormat="1" ht="12" hidden="1" customHeight="1">
      <c r="A3198" s="446"/>
    </row>
    <row r="3199" spans="1:1" s="447" customFormat="1" ht="12" hidden="1" customHeight="1">
      <c r="A3199" s="446"/>
    </row>
    <row r="3200" spans="1:1" s="447" customFormat="1" ht="12" hidden="1" customHeight="1">
      <c r="A3200" s="446"/>
    </row>
    <row r="3201" spans="1:1" s="447" customFormat="1" ht="12" hidden="1" customHeight="1">
      <c r="A3201" s="446"/>
    </row>
    <row r="3202" spans="1:1" s="447" customFormat="1" ht="12" hidden="1" customHeight="1">
      <c r="A3202" s="446"/>
    </row>
    <row r="3203" spans="1:1" s="447" customFormat="1" ht="12" hidden="1" customHeight="1">
      <c r="A3203" s="446"/>
    </row>
    <row r="3204" spans="1:1" s="447" customFormat="1" ht="12" hidden="1" customHeight="1">
      <c r="A3204" s="446"/>
    </row>
    <row r="3205" spans="1:1" s="447" customFormat="1" ht="12" hidden="1" customHeight="1">
      <c r="A3205" s="446"/>
    </row>
    <row r="3206" spans="1:1" s="447" customFormat="1" ht="12" hidden="1" customHeight="1">
      <c r="A3206" s="446"/>
    </row>
    <row r="3207" spans="1:1" s="447" customFormat="1" ht="12" hidden="1" customHeight="1">
      <c r="A3207" s="446"/>
    </row>
    <row r="3208" spans="1:1" s="447" customFormat="1" ht="12" hidden="1" customHeight="1">
      <c r="A3208" s="446"/>
    </row>
    <row r="3209" spans="1:1" s="447" customFormat="1" ht="12" hidden="1" customHeight="1">
      <c r="A3209" s="446"/>
    </row>
    <row r="3210" spans="1:1" s="447" customFormat="1" ht="12" hidden="1" customHeight="1">
      <c r="A3210" s="446"/>
    </row>
    <row r="3211" spans="1:1" s="447" customFormat="1" ht="12" hidden="1" customHeight="1">
      <c r="A3211" s="446"/>
    </row>
    <row r="3212" spans="1:1" s="447" customFormat="1" ht="12" hidden="1" customHeight="1">
      <c r="A3212" s="446"/>
    </row>
    <row r="3213" spans="1:1" s="447" customFormat="1" ht="12" hidden="1" customHeight="1">
      <c r="A3213" s="446"/>
    </row>
    <row r="3214" spans="1:1" s="447" customFormat="1" ht="12" hidden="1" customHeight="1">
      <c r="A3214" s="446"/>
    </row>
    <row r="3215" spans="1:1" s="447" customFormat="1" ht="12" hidden="1" customHeight="1">
      <c r="A3215" s="446"/>
    </row>
    <row r="3216" spans="1:1" s="447" customFormat="1" ht="12" hidden="1" customHeight="1">
      <c r="A3216" s="446"/>
    </row>
    <row r="3217" spans="1:1" s="447" customFormat="1" ht="12" hidden="1" customHeight="1">
      <c r="A3217" s="446"/>
    </row>
    <row r="3218" spans="1:1" s="447" customFormat="1" ht="12" hidden="1" customHeight="1">
      <c r="A3218" s="446"/>
    </row>
    <row r="3219" spans="1:1" s="447" customFormat="1" ht="12" hidden="1" customHeight="1">
      <c r="A3219" s="446"/>
    </row>
    <row r="3220" spans="1:1" s="447" customFormat="1" ht="12" hidden="1" customHeight="1">
      <c r="A3220" s="446"/>
    </row>
    <row r="3221" spans="1:1" s="447" customFormat="1" ht="12" hidden="1" customHeight="1">
      <c r="A3221" s="446"/>
    </row>
    <row r="3222" spans="1:1" s="447" customFormat="1" ht="12" hidden="1" customHeight="1">
      <c r="A3222" s="446"/>
    </row>
    <row r="3223" spans="1:1" s="447" customFormat="1" ht="12" hidden="1" customHeight="1">
      <c r="A3223" s="446"/>
    </row>
    <row r="3224" spans="1:1" s="447" customFormat="1" ht="12" hidden="1" customHeight="1">
      <c r="A3224" s="446"/>
    </row>
    <row r="3225" spans="1:1" s="447" customFormat="1" ht="12" hidden="1" customHeight="1">
      <c r="A3225" s="446"/>
    </row>
    <row r="3226" spans="1:1" s="447" customFormat="1" ht="12" hidden="1" customHeight="1">
      <c r="A3226" s="446"/>
    </row>
    <row r="3227" spans="1:1" s="447" customFormat="1" ht="12" hidden="1" customHeight="1">
      <c r="A3227" s="446"/>
    </row>
    <row r="3228" spans="1:1" s="447" customFormat="1" ht="12" hidden="1" customHeight="1">
      <c r="A3228" s="446"/>
    </row>
    <row r="3229" spans="1:1" s="447" customFormat="1" ht="12" hidden="1" customHeight="1">
      <c r="A3229" s="446"/>
    </row>
    <row r="3230" spans="1:1" s="447" customFormat="1" ht="12" hidden="1" customHeight="1">
      <c r="A3230" s="446"/>
    </row>
    <row r="3231" spans="1:1" s="447" customFormat="1" ht="12" hidden="1" customHeight="1">
      <c r="A3231" s="446"/>
    </row>
    <row r="3232" spans="1:1" s="447" customFormat="1" ht="12" hidden="1" customHeight="1">
      <c r="A3232" s="446"/>
    </row>
    <row r="3233" spans="1:1" s="447" customFormat="1" ht="12" hidden="1" customHeight="1">
      <c r="A3233" s="446"/>
    </row>
    <row r="3234" spans="1:1" s="447" customFormat="1" ht="12" hidden="1" customHeight="1">
      <c r="A3234" s="446"/>
    </row>
    <row r="3235" spans="1:1" s="447" customFormat="1" ht="12" hidden="1" customHeight="1">
      <c r="A3235" s="446"/>
    </row>
    <row r="3236" spans="1:1" s="447" customFormat="1" ht="12" hidden="1" customHeight="1">
      <c r="A3236" s="446"/>
    </row>
    <row r="3237" spans="1:1" s="447" customFormat="1" ht="12" hidden="1" customHeight="1">
      <c r="A3237" s="446"/>
    </row>
    <row r="3238" spans="1:1" s="447" customFormat="1" ht="12" hidden="1" customHeight="1">
      <c r="A3238" s="446"/>
    </row>
    <row r="3239" spans="1:1" s="447" customFormat="1" ht="12" hidden="1" customHeight="1">
      <c r="A3239" s="446"/>
    </row>
    <row r="3240" spans="1:1" s="447" customFormat="1" ht="12" hidden="1" customHeight="1">
      <c r="A3240" s="446"/>
    </row>
    <row r="3241" spans="1:1" s="447" customFormat="1" ht="12" hidden="1" customHeight="1">
      <c r="A3241" s="446"/>
    </row>
    <row r="3242" spans="1:1" s="447" customFormat="1" ht="12" hidden="1" customHeight="1">
      <c r="A3242" s="446"/>
    </row>
    <row r="3243" spans="1:1" s="447" customFormat="1" ht="12" hidden="1" customHeight="1">
      <c r="A3243" s="446"/>
    </row>
    <row r="3244" spans="1:1" s="447" customFormat="1" ht="12" hidden="1" customHeight="1">
      <c r="A3244" s="446"/>
    </row>
    <row r="3245" spans="1:1" s="447" customFormat="1" ht="12" hidden="1" customHeight="1">
      <c r="A3245" s="446"/>
    </row>
    <row r="3246" spans="1:1" s="447" customFormat="1" ht="12" hidden="1" customHeight="1">
      <c r="A3246" s="446"/>
    </row>
    <row r="3247" spans="1:1" s="447" customFormat="1" ht="12" hidden="1" customHeight="1">
      <c r="A3247" s="446"/>
    </row>
    <row r="3248" spans="1:1" s="447" customFormat="1" ht="12" hidden="1" customHeight="1">
      <c r="A3248" s="446"/>
    </row>
    <row r="3249" spans="1:1" s="447" customFormat="1" ht="12" hidden="1" customHeight="1">
      <c r="A3249" s="446"/>
    </row>
    <row r="3250" spans="1:1" s="447" customFormat="1" ht="12" hidden="1" customHeight="1">
      <c r="A3250" s="446"/>
    </row>
    <row r="3251" spans="1:1" s="447" customFormat="1" ht="12" hidden="1" customHeight="1">
      <c r="A3251" s="446"/>
    </row>
    <row r="3252" spans="1:1" s="447" customFormat="1" ht="12" hidden="1" customHeight="1">
      <c r="A3252" s="446"/>
    </row>
    <row r="3253" spans="1:1" s="447" customFormat="1" ht="12" hidden="1" customHeight="1">
      <c r="A3253" s="446"/>
    </row>
    <row r="3254" spans="1:1" s="447" customFormat="1" ht="12" hidden="1" customHeight="1">
      <c r="A3254" s="446"/>
    </row>
    <row r="3255" spans="1:1" s="447" customFormat="1" ht="12" hidden="1" customHeight="1">
      <c r="A3255" s="446"/>
    </row>
    <row r="3256" spans="1:1" s="447" customFormat="1" ht="12" hidden="1" customHeight="1">
      <c r="A3256" s="446"/>
    </row>
    <row r="3257" spans="1:1" s="447" customFormat="1" ht="12" hidden="1" customHeight="1">
      <c r="A3257" s="446"/>
    </row>
    <row r="3258" spans="1:1" s="447" customFormat="1" ht="12" hidden="1" customHeight="1">
      <c r="A3258" s="446"/>
    </row>
    <row r="3259" spans="1:1" s="447" customFormat="1" ht="12" hidden="1" customHeight="1">
      <c r="A3259" s="446"/>
    </row>
    <row r="3260" spans="1:1" s="447" customFormat="1" ht="12" hidden="1" customHeight="1">
      <c r="A3260" s="446"/>
    </row>
    <row r="3261" spans="1:1" s="447" customFormat="1" ht="12" hidden="1" customHeight="1">
      <c r="A3261" s="446"/>
    </row>
    <row r="3262" spans="1:1" s="447" customFormat="1" ht="12" hidden="1" customHeight="1">
      <c r="A3262" s="446"/>
    </row>
    <row r="3263" spans="1:1" s="447" customFormat="1" ht="12" hidden="1" customHeight="1">
      <c r="A3263" s="446"/>
    </row>
    <row r="3264" spans="1:1" s="447" customFormat="1" ht="12" hidden="1" customHeight="1">
      <c r="A3264" s="446"/>
    </row>
    <row r="3265" spans="1:1" s="447" customFormat="1" ht="12" hidden="1" customHeight="1">
      <c r="A3265" s="446"/>
    </row>
    <row r="3266" spans="1:1" s="447" customFormat="1" ht="12" hidden="1" customHeight="1">
      <c r="A3266" s="446"/>
    </row>
    <row r="3267" spans="1:1" s="447" customFormat="1" ht="12" hidden="1" customHeight="1">
      <c r="A3267" s="446"/>
    </row>
    <row r="3268" spans="1:1" s="447" customFormat="1" ht="12" hidden="1" customHeight="1">
      <c r="A3268" s="446"/>
    </row>
    <row r="3269" spans="1:1" s="447" customFormat="1" ht="12" hidden="1" customHeight="1">
      <c r="A3269" s="446"/>
    </row>
    <row r="3270" spans="1:1" s="447" customFormat="1" ht="12" hidden="1" customHeight="1">
      <c r="A3270" s="446"/>
    </row>
    <row r="3271" spans="1:1" s="447" customFormat="1" ht="12" hidden="1" customHeight="1">
      <c r="A3271" s="446"/>
    </row>
    <row r="3272" spans="1:1" s="447" customFormat="1" ht="12" hidden="1" customHeight="1">
      <c r="A3272" s="446"/>
    </row>
    <row r="3273" spans="1:1" s="447" customFormat="1" ht="12" hidden="1" customHeight="1">
      <c r="A3273" s="446"/>
    </row>
    <row r="3274" spans="1:1" s="447" customFormat="1" ht="12" hidden="1" customHeight="1">
      <c r="A3274" s="446"/>
    </row>
    <row r="3275" spans="1:1" s="447" customFormat="1" ht="12" hidden="1" customHeight="1">
      <c r="A3275" s="446"/>
    </row>
    <row r="3276" spans="1:1" s="447" customFormat="1" ht="12" hidden="1" customHeight="1">
      <c r="A3276" s="446"/>
    </row>
    <row r="3277" spans="1:1" s="447" customFormat="1" ht="12" hidden="1" customHeight="1">
      <c r="A3277" s="446"/>
    </row>
    <row r="3278" spans="1:1" s="447" customFormat="1" ht="12" hidden="1" customHeight="1">
      <c r="A3278" s="446"/>
    </row>
    <row r="3279" spans="1:1" s="447" customFormat="1" ht="12" hidden="1" customHeight="1">
      <c r="A3279" s="446"/>
    </row>
    <row r="3280" spans="1:1" s="447" customFormat="1" ht="12" hidden="1" customHeight="1">
      <c r="A3280" s="446"/>
    </row>
    <row r="3281" spans="1:1" s="447" customFormat="1" ht="12" hidden="1" customHeight="1">
      <c r="A3281" s="446"/>
    </row>
    <row r="3282" spans="1:1" s="447" customFormat="1" ht="12" hidden="1" customHeight="1">
      <c r="A3282" s="446"/>
    </row>
    <row r="3283" spans="1:1" s="447" customFormat="1" ht="12" hidden="1" customHeight="1">
      <c r="A3283" s="446"/>
    </row>
    <row r="3284" spans="1:1" s="447" customFormat="1" ht="12" hidden="1" customHeight="1">
      <c r="A3284" s="446"/>
    </row>
    <row r="3285" spans="1:1" s="447" customFormat="1" ht="12" hidden="1" customHeight="1">
      <c r="A3285" s="446"/>
    </row>
    <row r="3286" spans="1:1" s="447" customFormat="1" ht="12" hidden="1" customHeight="1">
      <c r="A3286" s="446"/>
    </row>
    <row r="3287" spans="1:1" s="447" customFormat="1" ht="12" hidden="1" customHeight="1">
      <c r="A3287" s="446"/>
    </row>
    <row r="3288" spans="1:1" s="447" customFormat="1" ht="12" hidden="1" customHeight="1">
      <c r="A3288" s="446"/>
    </row>
    <row r="3289" spans="1:1" s="447" customFormat="1" ht="12" hidden="1" customHeight="1">
      <c r="A3289" s="446"/>
    </row>
    <row r="3290" spans="1:1" s="447" customFormat="1" ht="12" hidden="1" customHeight="1">
      <c r="A3290" s="446"/>
    </row>
    <row r="3291" spans="1:1" s="447" customFormat="1" ht="12" hidden="1" customHeight="1">
      <c r="A3291" s="446"/>
    </row>
    <row r="3292" spans="1:1" s="447" customFormat="1" ht="12" hidden="1" customHeight="1">
      <c r="A3292" s="446"/>
    </row>
    <row r="3293" spans="1:1" s="447" customFormat="1" ht="12" hidden="1" customHeight="1">
      <c r="A3293" s="446"/>
    </row>
    <row r="3294" spans="1:1" s="447" customFormat="1" ht="12" hidden="1" customHeight="1">
      <c r="A3294" s="446"/>
    </row>
    <row r="3295" spans="1:1" s="447" customFormat="1" ht="12" hidden="1" customHeight="1">
      <c r="A3295" s="446"/>
    </row>
    <row r="3296" spans="1:1" s="447" customFormat="1" ht="12" hidden="1" customHeight="1">
      <c r="A3296" s="446"/>
    </row>
    <row r="3297" spans="1:1" s="447" customFormat="1" ht="12" hidden="1" customHeight="1">
      <c r="A3297" s="446"/>
    </row>
    <row r="3298" spans="1:1" s="447" customFormat="1" ht="12" hidden="1" customHeight="1">
      <c r="A3298" s="446"/>
    </row>
    <row r="3299" spans="1:1" s="447" customFormat="1" ht="12" hidden="1" customHeight="1">
      <c r="A3299" s="446"/>
    </row>
    <row r="3300" spans="1:1" s="447" customFormat="1" ht="12" hidden="1" customHeight="1">
      <c r="A3300" s="446"/>
    </row>
    <row r="3301" spans="1:1" s="447" customFormat="1" ht="12" hidden="1" customHeight="1">
      <c r="A3301" s="446"/>
    </row>
    <row r="3302" spans="1:1" s="447" customFormat="1" ht="12" hidden="1" customHeight="1">
      <c r="A3302" s="446"/>
    </row>
    <row r="3303" spans="1:1" s="447" customFormat="1" ht="12" hidden="1" customHeight="1">
      <c r="A3303" s="446"/>
    </row>
    <row r="3304" spans="1:1" s="447" customFormat="1" ht="12" hidden="1" customHeight="1">
      <c r="A3304" s="446"/>
    </row>
    <row r="3305" spans="1:1" s="447" customFormat="1" ht="12" hidden="1" customHeight="1">
      <c r="A3305" s="446"/>
    </row>
    <row r="3306" spans="1:1" s="447" customFormat="1" ht="12" hidden="1" customHeight="1">
      <c r="A3306" s="446"/>
    </row>
    <row r="3307" spans="1:1" s="447" customFormat="1" ht="12" hidden="1" customHeight="1">
      <c r="A3307" s="446"/>
    </row>
    <row r="3308" spans="1:1" s="447" customFormat="1" ht="12" hidden="1" customHeight="1">
      <c r="A3308" s="446"/>
    </row>
    <row r="3309" spans="1:1" s="447" customFormat="1" ht="12" hidden="1" customHeight="1">
      <c r="A3309" s="446"/>
    </row>
    <row r="3310" spans="1:1" s="447" customFormat="1" ht="12" hidden="1" customHeight="1">
      <c r="A3310" s="446"/>
    </row>
    <row r="3311" spans="1:1" s="447" customFormat="1" ht="12" hidden="1" customHeight="1">
      <c r="A3311" s="446"/>
    </row>
    <row r="3312" spans="1:1" s="447" customFormat="1" ht="12" hidden="1" customHeight="1">
      <c r="A3312" s="446"/>
    </row>
    <row r="3313" spans="1:1" s="447" customFormat="1" ht="12" hidden="1" customHeight="1">
      <c r="A3313" s="446"/>
    </row>
    <row r="3314" spans="1:1" s="447" customFormat="1" ht="12" hidden="1" customHeight="1">
      <c r="A3314" s="446"/>
    </row>
    <row r="3315" spans="1:1" s="447" customFormat="1" ht="12" hidden="1" customHeight="1">
      <c r="A3315" s="446"/>
    </row>
    <row r="3316" spans="1:1" s="447" customFormat="1" ht="12" hidden="1" customHeight="1">
      <c r="A3316" s="446"/>
    </row>
    <row r="3317" spans="1:1" s="447" customFormat="1" ht="12" hidden="1" customHeight="1">
      <c r="A3317" s="446"/>
    </row>
    <row r="3318" spans="1:1" s="447" customFormat="1" ht="12" hidden="1" customHeight="1">
      <c r="A3318" s="446"/>
    </row>
    <row r="3319" spans="1:1" s="447" customFormat="1" ht="12" hidden="1" customHeight="1">
      <c r="A3319" s="446"/>
    </row>
    <row r="3320" spans="1:1" s="447" customFormat="1" ht="12" hidden="1" customHeight="1">
      <c r="A3320" s="446"/>
    </row>
    <row r="3321" spans="1:1" s="447" customFormat="1" ht="12" hidden="1" customHeight="1">
      <c r="A3321" s="446"/>
    </row>
    <row r="3322" spans="1:1" s="447" customFormat="1" ht="12" hidden="1" customHeight="1">
      <c r="A3322" s="446"/>
    </row>
    <row r="3323" spans="1:1" s="447" customFormat="1" ht="12" hidden="1" customHeight="1">
      <c r="A3323" s="446"/>
    </row>
    <row r="3324" spans="1:1" s="447" customFormat="1" ht="12" hidden="1" customHeight="1">
      <c r="A3324" s="446"/>
    </row>
    <row r="3325" spans="1:1" s="447" customFormat="1" ht="12" hidden="1" customHeight="1">
      <c r="A3325" s="446"/>
    </row>
    <row r="3326" spans="1:1" s="447" customFormat="1" ht="12" hidden="1" customHeight="1">
      <c r="A3326" s="446"/>
    </row>
    <row r="3327" spans="1:1" s="447" customFormat="1" ht="12" hidden="1" customHeight="1">
      <c r="A3327" s="446"/>
    </row>
    <row r="3328" spans="1:1" s="447" customFormat="1" ht="12" hidden="1" customHeight="1">
      <c r="A3328" s="446"/>
    </row>
    <row r="3329" spans="1:1" s="447" customFormat="1" ht="12" hidden="1" customHeight="1">
      <c r="A3329" s="446"/>
    </row>
    <row r="3330" spans="1:1" s="447" customFormat="1" ht="12" hidden="1" customHeight="1">
      <c r="A3330" s="446"/>
    </row>
    <row r="3331" spans="1:1" s="447" customFormat="1" ht="12" hidden="1" customHeight="1">
      <c r="A3331" s="446"/>
    </row>
    <row r="3332" spans="1:1" s="447" customFormat="1" ht="12" hidden="1" customHeight="1">
      <c r="A3332" s="446"/>
    </row>
    <row r="3333" spans="1:1" s="447" customFormat="1" ht="12" hidden="1" customHeight="1">
      <c r="A3333" s="446"/>
    </row>
    <row r="3334" spans="1:1" s="447" customFormat="1" ht="12" hidden="1" customHeight="1">
      <c r="A3334" s="446"/>
    </row>
    <row r="3335" spans="1:1" s="447" customFormat="1" ht="12" hidden="1" customHeight="1">
      <c r="A3335" s="446"/>
    </row>
    <row r="3336" spans="1:1" s="447" customFormat="1" ht="12" hidden="1" customHeight="1">
      <c r="A3336" s="446"/>
    </row>
    <row r="3337" spans="1:1" s="447" customFormat="1" ht="12" hidden="1" customHeight="1">
      <c r="A3337" s="446"/>
    </row>
    <row r="3338" spans="1:1" s="447" customFormat="1" ht="12" hidden="1" customHeight="1">
      <c r="A3338" s="446"/>
    </row>
    <row r="3339" spans="1:1" s="447" customFormat="1" ht="12" hidden="1" customHeight="1">
      <c r="A3339" s="446"/>
    </row>
    <row r="3340" spans="1:1" s="447" customFormat="1" ht="12" hidden="1" customHeight="1">
      <c r="A3340" s="446"/>
    </row>
    <row r="3341" spans="1:1" s="447" customFormat="1" ht="12" hidden="1" customHeight="1">
      <c r="A3341" s="446"/>
    </row>
    <row r="3342" spans="1:1" s="447" customFormat="1" ht="12" hidden="1" customHeight="1">
      <c r="A3342" s="446"/>
    </row>
    <row r="3343" spans="1:1" s="447" customFormat="1" ht="12" hidden="1" customHeight="1">
      <c r="A3343" s="446"/>
    </row>
    <row r="3344" spans="1:1" s="447" customFormat="1" ht="12" hidden="1" customHeight="1">
      <c r="A3344" s="446"/>
    </row>
    <row r="3345" spans="1:1" s="447" customFormat="1" ht="12" hidden="1" customHeight="1">
      <c r="A3345" s="446"/>
    </row>
    <row r="3346" spans="1:1" s="447" customFormat="1" ht="12" hidden="1" customHeight="1">
      <c r="A3346" s="446"/>
    </row>
    <row r="3347" spans="1:1" s="447" customFormat="1" ht="12" hidden="1" customHeight="1">
      <c r="A3347" s="446"/>
    </row>
    <row r="3348" spans="1:1" s="447" customFormat="1" ht="12" hidden="1" customHeight="1">
      <c r="A3348" s="446"/>
    </row>
    <row r="3349" spans="1:1" s="447" customFormat="1" ht="12" hidden="1" customHeight="1">
      <c r="A3349" s="446"/>
    </row>
    <row r="3350" spans="1:1" s="447" customFormat="1" ht="12" hidden="1" customHeight="1">
      <c r="A3350" s="446"/>
    </row>
    <row r="3351" spans="1:1" s="447" customFormat="1" ht="12" hidden="1" customHeight="1">
      <c r="A3351" s="446"/>
    </row>
    <row r="3352" spans="1:1" s="447" customFormat="1" ht="12" hidden="1" customHeight="1">
      <c r="A3352" s="446"/>
    </row>
    <row r="3353" spans="1:1" s="447" customFormat="1" ht="12" hidden="1" customHeight="1">
      <c r="A3353" s="446"/>
    </row>
    <row r="3354" spans="1:1" s="447" customFormat="1" ht="12" hidden="1" customHeight="1">
      <c r="A3354" s="446"/>
    </row>
    <row r="3355" spans="1:1" s="447" customFormat="1" ht="12" hidden="1" customHeight="1">
      <c r="A3355" s="446"/>
    </row>
    <row r="3356" spans="1:1" s="447" customFormat="1" ht="12" hidden="1" customHeight="1">
      <c r="A3356" s="446"/>
    </row>
    <row r="3357" spans="1:1" s="447" customFormat="1" ht="12" hidden="1" customHeight="1">
      <c r="A3357" s="446"/>
    </row>
    <row r="3358" spans="1:1" s="447" customFormat="1" ht="12" hidden="1" customHeight="1">
      <c r="A3358" s="446"/>
    </row>
    <row r="3359" spans="1:1" s="447" customFormat="1" ht="12" hidden="1" customHeight="1">
      <c r="A3359" s="446"/>
    </row>
    <row r="3360" spans="1:1" s="447" customFormat="1" ht="12" hidden="1" customHeight="1">
      <c r="A3360" s="446"/>
    </row>
    <row r="3361" spans="1:1" s="447" customFormat="1" ht="12" hidden="1" customHeight="1">
      <c r="A3361" s="446"/>
    </row>
    <row r="3362" spans="1:1" s="447" customFormat="1" ht="12" hidden="1" customHeight="1">
      <c r="A3362" s="446"/>
    </row>
    <row r="3363" spans="1:1" s="447" customFormat="1" ht="12" hidden="1" customHeight="1">
      <c r="A3363" s="446"/>
    </row>
    <row r="3364" spans="1:1" s="447" customFormat="1" ht="12" hidden="1" customHeight="1">
      <c r="A3364" s="446"/>
    </row>
    <row r="3365" spans="1:1" s="447" customFormat="1" ht="12" hidden="1" customHeight="1">
      <c r="A3365" s="446"/>
    </row>
    <row r="3366" spans="1:1" s="447" customFormat="1" ht="12" hidden="1" customHeight="1">
      <c r="A3366" s="446"/>
    </row>
    <row r="3367" spans="1:1" s="447" customFormat="1" ht="12" hidden="1" customHeight="1">
      <c r="A3367" s="446"/>
    </row>
    <row r="3368" spans="1:1" s="447" customFormat="1" ht="12" hidden="1" customHeight="1">
      <c r="A3368" s="446"/>
    </row>
    <row r="3369" spans="1:1" s="447" customFormat="1" ht="12" hidden="1" customHeight="1">
      <c r="A3369" s="446"/>
    </row>
    <row r="3370" spans="1:1" s="447" customFormat="1" ht="12" hidden="1" customHeight="1">
      <c r="A3370" s="446"/>
    </row>
    <row r="3371" spans="1:1" s="447" customFormat="1" ht="12" hidden="1" customHeight="1">
      <c r="A3371" s="446"/>
    </row>
    <row r="3372" spans="1:1" s="447" customFormat="1" ht="12" hidden="1" customHeight="1">
      <c r="A3372" s="446"/>
    </row>
    <row r="3373" spans="1:1" s="447" customFormat="1" ht="12" hidden="1" customHeight="1">
      <c r="A3373" s="446"/>
    </row>
    <row r="3374" spans="1:1" s="447" customFormat="1" ht="12" hidden="1" customHeight="1">
      <c r="A3374" s="446"/>
    </row>
    <row r="3375" spans="1:1" s="447" customFormat="1" ht="12" hidden="1" customHeight="1">
      <c r="A3375" s="446"/>
    </row>
    <row r="3376" spans="1:1" s="447" customFormat="1" ht="12" hidden="1" customHeight="1">
      <c r="A3376" s="446"/>
    </row>
    <row r="3377" spans="1:1" s="447" customFormat="1" ht="12" hidden="1" customHeight="1">
      <c r="A3377" s="446"/>
    </row>
    <row r="3378" spans="1:1" s="447" customFormat="1" ht="12" hidden="1" customHeight="1">
      <c r="A3378" s="446"/>
    </row>
    <row r="3379" spans="1:1" s="447" customFormat="1" ht="12" hidden="1" customHeight="1">
      <c r="A3379" s="446"/>
    </row>
    <row r="3380" spans="1:1" s="447" customFormat="1" ht="12" hidden="1" customHeight="1">
      <c r="A3380" s="446"/>
    </row>
    <row r="3381" spans="1:1" s="447" customFormat="1" ht="12" hidden="1" customHeight="1">
      <c r="A3381" s="446"/>
    </row>
    <row r="3382" spans="1:1" s="447" customFormat="1" ht="12" hidden="1" customHeight="1">
      <c r="A3382" s="446"/>
    </row>
    <row r="3383" spans="1:1" s="447" customFormat="1" ht="12" hidden="1" customHeight="1">
      <c r="A3383" s="446"/>
    </row>
    <row r="3384" spans="1:1" s="447" customFormat="1" ht="12" hidden="1" customHeight="1">
      <c r="A3384" s="446"/>
    </row>
    <row r="3385" spans="1:1" s="447" customFormat="1" ht="12" hidden="1" customHeight="1">
      <c r="A3385" s="446"/>
    </row>
    <row r="3386" spans="1:1" s="447" customFormat="1" ht="12" hidden="1" customHeight="1">
      <c r="A3386" s="446"/>
    </row>
    <row r="3387" spans="1:1" s="447" customFormat="1" ht="12" hidden="1" customHeight="1">
      <c r="A3387" s="446"/>
    </row>
    <row r="3388" spans="1:1" s="447" customFormat="1" ht="12" hidden="1" customHeight="1">
      <c r="A3388" s="446"/>
    </row>
    <row r="3389" spans="1:1" s="447" customFormat="1" ht="12" hidden="1" customHeight="1">
      <c r="A3389" s="446"/>
    </row>
    <row r="3390" spans="1:1" s="447" customFormat="1" ht="12" hidden="1" customHeight="1">
      <c r="A3390" s="446"/>
    </row>
    <row r="3391" spans="1:1" s="447" customFormat="1" ht="12" hidden="1" customHeight="1">
      <c r="A3391" s="446"/>
    </row>
    <row r="3392" spans="1:1" s="447" customFormat="1" ht="12" hidden="1" customHeight="1">
      <c r="A3392" s="446"/>
    </row>
    <row r="3393" spans="1:1" s="447" customFormat="1" ht="12" hidden="1" customHeight="1">
      <c r="A3393" s="446"/>
    </row>
    <row r="3394" spans="1:1" s="447" customFormat="1" ht="12" hidden="1" customHeight="1">
      <c r="A3394" s="446"/>
    </row>
    <row r="3395" spans="1:1" s="447" customFormat="1" ht="12" hidden="1" customHeight="1">
      <c r="A3395" s="446"/>
    </row>
    <row r="3396" spans="1:1" s="447" customFormat="1" ht="12" hidden="1" customHeight="1">
      <c r="A3396" s="446"/>
    </row>
    <row r="3397" spans="1:1" s="447" customFormat="1" ht="12" hidden="1" customHeight="1">
      <c r="A3397" s="446"/>
    </row>
    <row r="3398" spans="1:1" s="447" customFormat="1" ht="12" hidden="1" customHeight="1">
      <c r="A3398" s="446"/>
    </row>
    <row r="3399" spans="1:1" s="447" customFormat="1" ht="12" hidden="1" customHeight="1">
      <c r="A3399" s="446"/>
    </row>
    <row r="3400" spans="1:1" s="447" customFormat="1" ht="12" hidden="1" customHeight="1">
      <c r="A3400" s="446"/>
    </row>
    <row r="3401" spans="1:1" s="447" customFormat="1" ht="12" hidden="1" customHeight="1">
      <c r="A3401" s="446"/>
    </row>
    <row r="3402" spans="1:1" s="447" customFormat="1" ht="12" hidden="1" customHeight="1">
      <c r="A3402" s="446"/>
    </row>
    <row r="3403" spans="1:1" s="447" customFormat="1" ht="12" hidden="1" customHeight="1">
      <c r="A3403" s="446"/>
    </row>
    <row r="3404" spans="1:1" s="447" customFormat="1" ht="12" hidden="1" customHeight="1">
      <c r="A3404" s="446"/>
    </row>
    <row r="3405" spans="1:1" s="447" customFormat="1" ht="12" hidden="1" customHeight="1">
      <c r="A3405" s="446"/>
    </row>
    <row r="3406" spans="1:1" s="447" customFormat="1" ht="12" hidden="1" customHeight="1">
      <c r="A3406" s="446"/>
    </row>
    <row r="3407" spans="1:1" s="447" customFormat="1" ht="12" hidden="1" customHeight="1">
      <c r="A3407" s="446"/>
    </row>
    <row r="3408" spans="1:1" s="447" customFormat="1" ht="12" hidden="1" customHeight="1">
      <c r="A3408" s="446"/>
    </row>
    <row r="3409" spans="1:1" s="447" customFormat="1" ht="12" hidden="1" customHeight="1">
      <c r="A3409" s="446"/>
    </row>
    <row r="3410" spans="1:1" s="447" customFormat="1" ht="12" hidden="1" customHeight="1">
      <c r="A3410" s="446"/>
    </row>
    <row r="3411" spans="1:1" s="447" customFormat="1" ht="12" hidden="1" customHeight="1">
      <c r="A3411" s="446"/>
    </row>
    <row r="3412" spans="1:1" s="447" customFormat="1" ht="12" hidden="1" customHeight="1">
      <c r="A3412" s="446"/>
    </row>
    <row r="3413" spans="1:1" s="447" customFormat="1" ht="12" hidden="1" customHeight="1">
      <c r="A3413" s="446"/>
    </row>
    <row r="3414" spans="1:1" s="447" customFormat="1" ht="12" hidden="1" customHeight="1">
      <c r="A3414" s="446"/>
    </row>
    <row r="3415" spans="1:1" s="447" customFormat="1" ht="12" hidden="1" customHeight="1">
      <c r="A3415" s="446"/>
    </row>
    <row r="3416" spans="1:1" s="447" customFormat="1" ht="12" hidden="1" customHeight="1">
      <c r="A3416" s="446"/>
    </row>
    <row r="3417" spans="1:1" s="447" customFormat="1" ht="12" hidden="1" customHeight="1">
      <c r="A3417" s="446"/>
    </row>
    <row r="3418" spans="1:1" s="447" customFormat="1" ht="12" hidden="1" customHeight="1">
      <c r="A3418" s="446"/>
    </row>
    <row r="3419" spans="1:1" s="447" customFormat="1" ht="12" hidden="1" customHeight="1">
      <c r="A3419" s="446"/>
    </row>
    <row r="3420" spans="1:1" s="447" customFormat="1" ht="12" hidden="1" customHeight="1">
      <c r="A3420" s="446"/>
    </row>
    <row r="3421" spans="1:1" s="447" customFormat="1" ht="12" hidden="1" customHeight="1">
      <c r="A3421" s="446"/>
    </row>
    <row r="3422" spans="1:1" s="447" customFormat="1" ht="12" hidden="1" customHeight="1">
      <c r="A3422" s="446"/>
    </row>
    <row r="3423" spans="1:1" s="447" customFormat="1" ht="12" hidden="1" customHeight="1">
      <c r="A3423" s="446"/>
    </row>
    <row r="3424" spans="1:1" s="447" customFormat="1" ht="12" hidden="1" customHeight="1">
      <c r="A3424" s="446"/>
    </row>
    <row r="3425" spans="1:1" s="447" customFormat="1" ht="12" hidden="1" customHeight="1">
      <c r="A3425" s="446"/>
    </row>
    <row r="3426" spans="1:1" s="447" customFormat="1" ht="12" hidden="1" customHeight="1">
      <c r="A3426" s="446"/>
    </row>
    <row r="3427" spans="1:1" s="447" customFormat="1" ht="12" hidden="1" customHeight="1">
      <c r="A3427" s="446"/>
    </row>
    <row r="3428" spans="1:1" s="447" customFormat="1" ht="12" hidden="1" customHeight="1">
      <c r="A3428" s="446"/>
    </row>
    <row r="3429" spans="1:1" s="447" customFormat="1" ht="12" hidden="1" customHeight="1">
      <c r="A3429" s="446"/>
    </row>
    <row r="3430" spans="1:1" s="447" customFormat="1" ht="12" hidden="1" customHeight="1">
      <c r="A3430" s="446"/>
    </row>
    <row r="3431" spans="1:1" s="447" customFormat="1" ht="12" hidden="1" customHeight="1">
      <c r="A3431" s="446"/>
    </row>
    <row r="3432" spans="1:1" s="447" customFormat="1" ht="12" hidden="1" customHeight="1">
      <c r="A3432" s="446"/>
    </row>
    <row r="3433" spans="1:1" s="447" customFormat="1" ht="12" hidden="1" customHeight="1">
      <c r="A3433" s="446"/>
    </row>
    <row r="3434" spans="1:1" s="447" customFormat="1" ht="12" hidden="1" customHeight="1">
      <c r="A3434" s="446"/>
    </row>
    <row r="3435" spans="1:1" s="447" customFormat="1" ht="12" hidden="1" customHeight="1">
      <c r="A3435" s="446"/>
    </row>
    <row r="3436" spans="1:1" s="447" customFormat="1" ht="12" hidden="1" customHeight="1">
      <c r="A3436" s="446"/>
    </row>
    <row r="3437" spans="1:1" s="447" customFormat="1" ht="12" hidden="1" customHeight="1">
      <c r="A3437" s="446"/>
    </row>
    <row r="3438" spans="1:1" s="447" customFormat="1" ht="12" hidden="1" customHeight="1">
      <c r="A3438" s="446"/>
    </row>
    <row r="3439" spans="1:1" s="447" customFormat="1" ht="12" hidden="1" customHeight="1">
      <c r="A3439" s="446"/>
    </row>
    <row r="3440" spans="1:1" s="447" customFormat="1" ht="12" hidden="1" customHeight="1">
      <c r="A3440" s="446"/>
    </row>
    <row r="3441" spans="1:1" s="447" customFormat="1" ht="12" hidden="1" customHeight="1">
      <c r="A3441" s="446"/>
    </row>
    <row r="3442" spans="1:1" s="447" customFormat="1" ht="12" hidden="1" customHeight="1">
      <c r="A3442" s="446"/>
    </row>
    <row r="3443" spans="1:1" s="447" customFormat="1" ht="12" hidden="1" customHeight="1">
      <c r="A3443" s="446"/>
    </row>
    <row r="3444" spans="1:1" s="447" customFormat="1" ht="12" hidden="1" customHeight="1">
      <c r="A3444" s="446"/>
    </row>
    <row r="3445" spans="1:1" s="447" customFormat="1" ht="12" hidden="1" customHeight="1">
      <c r="A3445" s="446"/>
    </row>
    <row r="3446" spans="1:1" s="447" customFormat="1" ht="12" hidden="1" customHeight="1">
      <c r="A3446" s="446"/>
    </row>
    <row r="3447" spans="1:1" s="447" customFormat="1" ht="12" hidden="1" customHeight="1">
      <c r="A3447" s="446"/>
    </row>
    <row r="3448" spans="1:1" s="447" customFormat="1" ht="12" hidden="1" customHeight="1">
      <c r="A3448" s="446"/>
    </row>
    <row r="3449" spans="1:1" s="447" customFormat="1" ht="12" hidden="1" customHeight="1">
      <c r="A3449" s="446"/>
    </row>
    <row r="3450" spans="1:1" s="447" customFormat="1" ht="12" hidden="1" customHeight="1">
      <c r="A3450" s="446"/>
    </row>
    <row r="3451" spans="1:1" s="447" customFormat="1" ht="12" hidden="1" customHeight="1">
      <c r="A3451" s="446"/>
    </row>
    <row r="3452" spans="1:1" s="447" customFormat="1" ht="12" hidden="1" customHeight="1">
      <c r="A3452" s="446"/>
    </row>
    <row r="3453" spans="1:1" s="447" customFormat="1" ht="12" hidden="1" customHeight="1">
      <c r="A3453" s="446"/>
    </row>
    <row r="3454" spans="1:1" s="447" customFormat="1" ht="12" hidden="1" customHeight="1">
      <c r="A3454" s="446"/>
    </row>
    <row r="3455" spans="1:1" s="447" customFormat="1" ht="12" hidden="1" customHeight="1">
      <c r="A3455" s="446"/>
    </row>
    <row r="3456" spans="1:1" s="447" customFormat="1" ht="12" hidden="1" customHeight="1">
      <c r="A3456" s="446"/>
    </row>
    <row r="3457" spans="1:1" s="447" customFormat="1" ht="12" hidden="1" customHeight="1">
      <c r="A3457" s="446"/>
    </row>
    <row r="3458" spans="1:1" s="447" customFormat="1" ht="12" hidden="1" customHeight="1">
      <c r="A3458" s="446"/>
    </row>
    <row r="3459" spans="1:1" s="447" customFormat="1" ht="12" hidden="1" customHeight="1">
      <c r="A3459" s="446"/>
    </row>
    <row r="3460" spans="1:1" s="447" customFormat="1" ht="12" hidden="1" customHeight="1">
      <c r="A3460" s="446"/>
    </row>
    <row r="3461" spans="1:1" s="447" customFormat="1" ht="12" hidden="1" customHeight="1">
      <c r="A3461" s="446"/>
    </row>
    <row r="3462" spans="1:1" s="447" customFormat="1" ht="12" hidden="1" customHeight="1">
      <c r="A3462" s="446"/>
    </row>
    <row r="3463" spans="1:1" s="447" customFormat="1" ht="12" hidden="1" customHeight="1">
      <c r="A3463" s="446"/>
    </row>
    <row r="3464" spans="1:1" s="447" customFormat="1" ht="12" hidden="1" customHeight="1">
      <c r="A3464" s="446"/>
    </row>
    <row r="3465" spans="1:1" s="447" customFormat="1" ht="12" hidden="1" customHeight="1">
      <c r="A3465" s="446"/>
    </row>
    <row r="3466" spans="1:1" s="447" customFormat="1" ht="12" hidden="1" customHeight="1">
      <c r="A3466" s="446"/>
    </row>
    <row r="3467" spans="1:1" s="447" customFormat="1" ht="12" hidden="1" customHeight="1">
      <c r="A3467" s="446"/>
    </row>
    <row r="3468" spans="1:1" s="447" customFormat="1" ht="12" hidden="1" customHeight="1">
      <c r="A3468" s="446"/>
    </row>
    <row r="3469" spans="1:1" s="447" customFormat="1" ht="12" hidden="1" customHeight="1">
      <c r="A3469" s="446"/>
    </row>
    <row r="3470" spans="1:1" s="447" customFormat="1" ht="12" hidden="1" customHeight="1">
      <c r="A3470" s="446"/>
    </row>
    <row r="3471" spans="1:1" s="447" customFormat="1" ht="12" hidden="1" customHeight="1">
      <c r="A3471" s="446"/>
    </row>
    <row r="3472" spans="1:1" s="447" customFormat="1" ht="12" hidden="1" customHeight="1">
      <c r="A3472" s="446"/>
    </row>
    <row r="3473" spans="1:1" s="447" customFormat="1" ht="12" hidden="1" customHeight="1">
      <c r="A3473" s="446"/>
    </row>
    <row r="3474" spans="1:1" s="447" customFormat="1" ht="12" hidden="1" customHeight="1">
      <c r="A3474" s="446"/>
    </row>
    <row r="3475" spans="1:1" s="447" customFormat="1" ht="12" hidden="1" customHeight="1">
      <c r="A3475" s="446"/>
    </row>
    <row r="3476" spans="1:1" s="447" customFormat="1" ht="12" hidden="1" customHeight="1">
      <c r="A3476" s="446"/>
    </row>
    <row r="3477" spans="1:1" s="447" customFormat="1" ht="12" hidden="1" customHeight="1">
      <c r="A3477" s="446"/>
    </row>
    <row r="3478" spans="1:1" s="447" customFormat="1" ht="12" hidden="1" customHeight="1">
      <c r="A3478" s="446"/>
    </row>
    <row r="3479" spans="1:1" s="447" customFormat="1" ht="12" hidden="1" customHeight="1">
      <c r="A3479" s="446"/>
    </row>
    <row r="3480" spans="1:1" s="447" customFormat="1" ht="12" hidden="1" customHeight="1">
      <c r="A3480" s="446"/>
    </row>
    <row r="3481" spans="1:1" s="447" customFormat="1" ht="12" hidden="1" customHeight="1">
      <c r="A3481" s="446"/>
    </row>
    <row r="3482" spans="1:1" s="447" customFormat="1" ht="12" hidden="1" customHeight="1">
      <c r="A3482" s="446"/>
    </row>
    <row r="3483" spans="1:1" s="447" customFormat="1" ht="12" hidden="1" customHeight="1">
      <c r="A3483" s="446"/>
    </row>
    <row r="3484" spans="1:1" s="447" customFormat="1" ht="12" hidden="1" customHeight="1">
      <c r="A3484" s="446"/>
    </row>
    <row r="3485" spans="1:1" s="447" customFormat="1" ht="12" hidden="1" customHeight="1">
      <c r="A3485" s="446"/>
    </row>
    <row r="3486" spans="1:1" s="447" customFormat="1" ht="12" hidden="1" customHeight="1">
      <c r="A3486" s="446"/>
    </row>
    <row r="3487" spans="1:1" s="447" customFormat="1" ht="12" hidden="1" customHeight="1">
      <c r="A3487" s="446"/>
    </row>
    <row r="3488" spans="1:1" s="447" customFormat="1" ht="12" hidden="1" customHeight="1">
      <c r="A3488" s="446"/>
    </row>
    <row r="3489" spans="1:1" s="447" customFormat="1" ht="12" hidden="1" customHeight="1">
      <c r="A3489" s="446"/>
    </row>
    <row r="3490" spans="1:1" s="447" customFormat="1" ht="12" hidden="1" customHeight="1">
      <c r="A3490" s="446"/>
    </row>
    <row r="3491" spans="1:1" s="447" customFormat="1" ht="12" hidden="1" customHeight="1">
      <c r="A3491" s="446"/>
    </row>
    <row r="3492" spans="1:1" s="447" customFormat="1" ht="12" hidden="1" customHeight="1">
      <c r="A3492" s="446"/>
    </row>
    <row r="3493" spans="1:1" s="447" customFormat="1" ht="12" hidden="1" customHeight="1">
      <c r="A3493" s="446"/>
    </row>
    <row r="3494" spans="1:1" s="447" customFormat="1" ht="12" hidden="1" customHeight="1">
      <c r="A3494" s="446"/>
    </row>
    <row r="3495" spans="1:1" s="447" customFormat="1" ht="12" hidden="1" customHeight="1">
      <c r="A3495" s="446"/>
    </row>
    <row r="3496" spans="1:1" s="447" customFormat="1" ht="12" hidden="1" customHeight="1">
      <c r="A3496" s="446"/>
    </row>
    <row r="3497" spans="1:1" s="447" customFormat="1" ht="12" hidden="1" customHeight="1">
      <c r="A3497" s="446"/>
    </row>
    <row r="3498" spans="1:1" s="447" customFormat="1" ht="12" hidden="1" customHeight="1">
      <c r="A3498" s="446"/>
    </row>
    <row r="3499" spans="1:1" s="447" customFormat="1" ht="12" hidden="1" customHeight="1">
      <c r="A3499" s="446"/>
    </row>
    <row r="3500" spans="1:1" s="447" customFormat="1" ht="12" hidden="1" customHeight="1">
      <c r="A3500" s="446"/>
    </row>
    <row r="3501" spans="1:1" s="447" customFormat="1" ht="12" hidden="1" customHeight="1">
      <c r="A3501" s="446"/>
    </row>
    <row r="3502" spans="1:1" s="447" customFormat="1" ht="12" hidden="1" customHeight="1">
      <c r="A3502" s="446"/>
    </row>
    <row r="3503" spans="1:1" s="447" customFormat="1" ht="12" hidden="1" customHeight="1">
      <c r="A3503" s="446"/>
    </row>
    <row r="3504" spans="1:1" s="447" customFormat="1" ht="12" hidden="1" customHeight="1">
      <c r="A3504" s="446"/>
    </row>
    <row r="3505" spans="1:1" s="447" customFormat="1" ht="12" hidden="1" customHeight="1">
      <c r="A3505" s="446"/>
    </row>
    <row r="3506" spans="1:1" s="447" customFormat="1" ht="12" hidden="1" customHeight="1">
      <c r="A3506" s="446"/>
    </row>
    <row r="3507" spans="1:1" s="447" customFormat="1" ht="12" hidden="1" customHeight="1">
      <c r="A3507" s="446"/>
    </row>
    <row r="3508" spans="1:1" s="447" customFormat="1" ht="12" hidden="1" customHeight="1">
      <c r="A3508" s="446"/>
    </row>
    <row r="3509" spans="1:1" s="447" customFormat="1" ht="12" hidden="1" customHeight="1">
      <c r="A3509" s="446"/>
    </row>
    <row r="3510" spans="1:1" s="447" customFormat="1" ht="12" hidden="1" customHeight="1">
      <c r="A3510" s="446"/>
    </row>
    <row r="3511" spans="1:1" s="447" customFormat="1" ht="12" hidden="1" customHeight="1">
      <c r="A3511" s="446"/>
    </row>
    <row r="3512" spans="1:1" s="447" customFormat="1" ht="12" hidden="1" customHeight="1">
      <c r="A3512" s="446"/>
    </row>
    <row r="3513" spans="1:1" s="447" customFormat="1" ht="12" hidden="1" customHeight="1">
      <c r="A3513" s="446"/>
    </row>
    <row r="3514" spans="1:1" s="447" customFormat="1" ht="12" hidden="1" customHeight="1">
      <c r="A3514" s="446"/>
    </row>
    <row r="3515" spans="1:1" s="447" customFormat="1" ht="12" hidden="1" customHeight="1">
      <c r="A3515" s="446"/>
    </row>
    <row r="3516" spans="1:1" s="447" customFormat="1" ht="12" hidden="1" customHeight="1">
      <c r="A3516" s="446"/>
    </row>
    <row r="3517" spans="1:1" s="447" customFormat="1" ht="12" hidden="1" customHeight="1">
      <c r="A3517" s="446"/>
    </row>
    <row r="3518" spans="1:1" s="447" customFormat="1" ht="12" hidden="1" customHeight="1">
      <c r="A3518" s="446"/>
    </row>
    <row r="3519" spans="1:1" s="447" customFormat="1" ht="12" hidden="1" customHeight="1">
      <c r="A3519" s="446"/>
    </row>
    <row r="3520" spans="1:1" s="447" customFormat="1" ht="12" hidden="1" customHeight="1">
      <c r="A3520" s="446"/>
    </row>
    <row r="3521" spans="1:1" s="447" customFormat="1" ht="12" hidden="1" customHeight="1">
      <c r="A3521" s="446"/>
    </row>
    <row r="3522" spans="1:1" s="447" customFormat="1" ht="12" hidden="1" customHeight="1">
      <c r="A3522" s="446"/>
    </row>
    <row r="3523" spans="1:1" s="447" customFormat="1" ht="12" hidden="1" customHeight="1">
      <c r="A3523" s="446"/>
    </row>
    <row r="3524" spans="1:1" s="447" customFormat="1" ht="12" hidden="1" customHeight="1">
      <c r="A3524" s="446"/>
    </row>
    <row r="3525" spans="1:1" s="447" customFormat="1" ht="12" hidden="1" customHeight="1">
      <c r="A3525" s="446"/>
    </row>
    <row r="3526" spans="1:1" s="447" customFormat="1" ht="12" hidden="1" customHeight="1">
      <c r="A3526" s="446"/>
    </row>
    <row r="3527" spans="1:1" s="447" customFormat="1" ht="12" hidden="1" customHeight="1">
      <c r="A3527" s="446"/>
    </row>
    <row r="3528" spans="1:1" s="447" customFormat="1" ht="12" hidden="1" customHeight="1">
      <c r="A3528" s="446"/>
    </row>
    <row r="3529" spans="1:1" s="447" customFormat="1" ht="12" hidden="1" customHeight="1">
      <c r="A3529" s="446"/>
    </row>
    <row r="3530" spans="1:1" s="447" customFormat="1" ht="12" hidden="1" customHeight="1">
      <c r="A3530" s="446"/>
    </row>
    <row r="3531" spans="1:1" s="447" customFormat="1" ht="12" hidden="1" customHeight="1">
      <c r="A3531" s="446"/>
    </row>
    <row r="3532" spans="1:1" s="447" customFormat="1" ht="12" hidden="1" customHeight="1">
      <c r="A3532" s="446"/>
    </row>
    <row r="3533" spans="1:1" s="447" customFormat="1" ht="12" hidden="1" customHeight="1">
      <c r="A3533" s="446"/>
    </row>
    <row r="3534" spans="1:1" s="447" customFormat="1" ht="12" hidden="1" customHeight="1">
      <c r="A3534" s="446"/>
    </row>
    <row r="3535" spans="1:1" s="447" customFormat="1" ht="12" hidden="1" customHeight="1">
      <c r="A3535" s="446"/>
    </row>
    <row r="3536" spans="1:1" s="447" customFormat="1" ht="12" hidden="1" customHeight="1">
      <c r="A3536" s="446"/>
    </row>
    <row r="3537" spans="1:1" s="447" customFormat="1" ht="12" hidden="1" customHeight="1">
      <c r="A3537" s="446"/>
    </row>
    <row r="3538" spans="1:1" s="447" customFormat="1" ht="12" hidden="1" customHeight="1">
      <c r="A3538" s="446"/>
    </row>
    <row r="3539" spans="1:1" s="447" customFormat="1" ht="12" hidden="1" customHeight="1">
      <c r="A3539" s="446"/>
    </row>
    <row r="3540" spans="1:1" s="447" customFormat="1" ht="12" hidden="1" customHeight="1">
      <c r="A3540" s="446"/>
    </row>
    <row r="3541" spans="1:1" s="447" customFormat="1" ht="12" hidden="1" customHeight="1">
      <c r="A3541" s="446"/>
    </row>
    <row r="3542" spans="1:1" s="447" customFormat="1" ht="12" hidden="1" customHeight="1">
      <c r="A3542" s="446"/>
    </row>
    <row r="3543" spans="1:1" s="447" customFormat="1" ht="12" hidden="1" customHeight="1">
      <c r="A3543" s="446"/>
    </row>
    <row r="3544" spans="1:1" s="447" customFormat="1" ht="12" hidden="1" customHeight="1">
      <c r="A3544" s="446"/>
    </row>
    <row r="3545" spans="1:1" s="447" customFormat="1" ht="12" hidden="1" customHeight="1">
      <c r="A3545" s="446"/>
    </row>
    <row r="3546" spans="1:1" s="447" customFormat="1" ht="12" hidden="1" customHeight="1">
      <c r="A3546" s="446"/>
    </row>
    <row r="3547" spans="1:1" s="447" customFormat="1" ht="12" hidden="1" customHeight="1">
      <c r="A3547" s="446"/>
    </row>
    <row r="3548" spans="1:1" s="447" customFormat="1" ht="12" hidden="1" customHeight="1">
      <c r="A3548" s="446"/>
    </row>
    <row r="3549" spans="1:1" s="447" customFormat="1" ht="12" hidden="1" customHeight="1">
      <c r="A3549" s="446"/>
    </row>
    <row r="3550" spans="1:1" s="447" customFormat="1" ht="12" hidden="1" customHeight="1">
      <c r="A3550" s="446"/>
    </row>
    <row r="3551" spans="1:1" s="447" customFormat="1" ht="12" hidden="1" customHeight="1">
      <c r="A3551" s="446"/>
    </row>
    <row r="3552" spans="1:1" s="447" customFormat="1" ht="12" hidden="1" customHeight="1">
      <c r="A3552" s="446"/>
    </row>
    <row r="3553" spans="1:1" s="447" customFormat="1" ht="12" hidden="1" customHeight="1">
      <c r="A3553" s="446"/>
    </row>
    <row r="3554" spans="1:1" s="447" customFormat="1" ht="12" hidden="1" customHeight="1">
      <c r="A3554" s="446"/>
    </row>
    <row r="3555" spans="1:1" s="447" customFormat="1" ht="12" hidden="1" customHeight="1">
      <c r="A3555" s="446"/>
    </row>
    <row r="3556" spans="1:1" s="447" customFormat="1" ht="12" hidden="1" customHeight="1">
      <c r="A3556" s="446"/>
    </row>
    <row r="3557" spans="1:1" s="447" customFormat="1" ht="12" hidden="1" customHeight="1">
      <c r="A3557" s="446"/>
    </row>
    <row r="3558" spans="1:1" s="447" customFormat="1" ht="12" hidden="1" customHeight="1">
      <c r="A3558" s="446"/>
    </row>
    <row r="3559" spans="1:1" s="447" customFormat="1" ht="12" hidden="1" customHeight="1">
      <c r="A3559" s="446"/>
    </row>
    <row r="3560" spans="1:1" s="447" customFormat="1" ht="12" hidden="1" customHeight="1">
      <c r="A3560" s="446"/>
    </row>
    <row r="3561" spans="1:1" s="447" customFormat="1" ht="12" hidden="1" customHeight="1">
      <c r="A3561" s="446"/>
    </row>
    <row r="3562" spans="1:1" s="447" customFormat="1" ht="12" hidden="1" customHeight="1">
      <c r="A3562" s="446"/>
    </row>
    <row r="3563" spans="1:1" s="447" customFormat="1" ht="12" hidden="1" customHeight="1">
      <c r="A3563" s="446"/>
    </row>
    <row r="3564" spans="1:1" s="447" customFormat="1" ht="12" hidden="1" customHeight="1">
      <c r="A3564" s="446"/>
    </row>
    <row r="3565" spans="1:1" s="447" customFormat="1" ht="12" hidden="1" customHeight="1">
      <c r="A3565" s="446"/>
    </row>
    <row r="3566" spans="1:1" s="447" customFormat="1" ht="12" hidden="1" customHeight="1">
      <c r="A3566" s="446"/>
    </row>
    <row r="3567" spans="1:1" s="447" customFormat="1" ht="12" hidden="1" customHeight="1">
      <c r="A3567" s="446"/>
    </row>
    <row r="3568" spans="1:1" s="447" customFormat="1" ht="12" hidden="1" customHeight="1">
      <c r="A3568" s="446"/>
    </row>
    <row r="3569" spans="1:1" s="447" customFormat="1" ht="12" hidden="1" customHeight="1">
      <c r="A3569" s="446"/>
    </row>
    <row r="3570" spans="1:1" s="447" customFormat="1" ht="12" hidden="1" customHeight="1">
      <c r="A3570" s="446"/>
    </row>
    <row r="3571" spans="1:1" s="447" customFormat="1" ht="12" hidden="1" customHeight="1">
      <c r="A3571" s="446"/>
    </row>
    <row r="3572" spans="1:1" s="447" customFormat="1" ht="12" hidden="1" customHeight="1">
      <c r="A3572" s="446"/>
    </row>
    <row r="3573" spans="1:1" s="447" customFormat="1" ht="12" hidden="1" customHeight="1">
      <c r="A3573" s="446"/>
    </row>
    <row r="3574" spans="1:1" s="447" customFormat="1" ht="12" hidden="1" customHeight="1">
      <c r="A3574" s="446"/>
    </row>
    <row r="3575" spans="1:1" s="447" customFormat="1" ht="12" hidden="1" customHeight="1">
      <c r="A3575" s="446"/>
    </row>
    <row r="3576" spans="1:1" s="447" customFormat="1" ht="12" hidden="1" customHeight="1">
      <c r="A3576" s="446"/>
    </row>
    <row r="3577" spans="1:1" s="447" customFormat="1" ht="12" hidden="1" customHeight="1">
      <c r="A3577" s="446"/>
    </row>
    <row r="3578" spans="1:1" s="447" customFormat="1" ht="12" hidden="1" customHeight="1">
      <c r="A3578" s="446"/>
    </row>
    <row r="3579" spans="1:1" s="447" customFormat="1" ht="12" hidden="1" customHeight="1">
      <c r="A3579" s="446"/>
    </row>
    <row r="3580" spans="1:1" s="447" customFormat="1" ht="12" hidden="1" customHeight="1">
      <c r="A3580" s="446"/>
    </row>
    <row r="3581" spans="1:1" s="447" customFormat="1" ht="12" hidden="1" customHeight="1">
      <c r="A3581" s="446"/>
    </row>
    <row r="3582" spans="1:1" s="447" customFormat="1" ht="12" hidden="1" customHeight="1">
      <c r="A3582" s="446"/>
    </row>
    <row r="3583" spans="1:1" s="447" customFormat="1" ht="12" hidden="1" customHeight="1">
      <c r="A3583" s="446"/>
    </row>
    <row r="3584" spans="1:1" s="447" customFormat="1" ht="12" hidden="1" customHeight="1">
      <c r="A3584" s="446"/>
    </row>
    <row r="3585" spans="1:1" s="447" customFormat="1" ht="12" hidden="1" customHeight="1">
      <c r="A3585" s="446"/>
    </row>
    <row r="3586" spans="1:1" s="447" customFormat="1" ht="12" hidden="1" customHeight="1">
      <c r="A3586" s="446"/>
    </row>
    <row r="3587" spans="1:1" s="447" customFormat="1" ht="12" hidden="1" customHeight="1">
      <c r="A3587" s="446"/>
    </row>
    <row r="3588" spans="1:1" s="447" customFormat="1" ht="12" hidden="1" customHeight="1">
      <c r="A3588" s="446"/>
    </row>
    <row r="3589" spans="1:1" s="447" customFormat="1" ht="12" hidden="1" customHeight="1">
      <c r="A3589" s="446"/>
    </row>
    <row r="3590" spans="1:1" s="447" customFormat="1" ht="12" hidden="1" customHeight="1">
      <c r="A3590" s="446"/>
    </row>
    <row r="3591" spans="1:1" s="447" customFormat="1" ht="12" hidden="1" customHeight="1">
      <c r="A3591" s="446"/>
    </row>
    <row r="3592" spans="1:1" s="447" customFormat="1" ht="12" hidden="1" customHeight="1">
      <c r="A3592" s="446"/>
    </row>
    <row r="3593" spans="1:1" s="447" customFormat="1" ht="12" hidden="1" customHeight="1">
      <c r="A3593" s="446"/>
    </row>
    <row r="3594" spans="1:1" s="447" customFormat="1" ht="12" hidden="1" customHeight="1">
      <c r="A3594" s="446"/>
    </row>
    <row r="3595" spans="1:1" s="447" customFormat="1" ht="12" hidden="1" customHeight="1">
      <c r="A3595" s="446"/>
    </row>
    <row r="3596" spans="1:1" s="447" customFormat="1" ht="12" hidden="1" customHeight="1">
      <c r="A3596" s="446"/>
    </row>
    <row r="3597" spans="1:1" s="447" customFormat="1" ht="12" hidden="1" customHeight="1">
      <c r="A3597" s="446"/>
    </row>
    <row r="3598" spans="1:1" s="447" customFormat="1" ht="12" hidden="1" customHeight="1">
      <c r="A3598" s="446"/>
    </row>
    <row r="3599" spans="1:1" s="447" customFormat="1" ht="12" hidden="1" customHeight="1">
      <c r="A3599" s="446"/>
    </row>
    <row r="3600" spans="1:1" s="447" customFormat="1" ht="12" hidden="1" customHeight="1">
      <c r="A3600" s="446"/>
    </row>
    <row r="3601" spans="1:1" s="447" customFormat="1" ht="12" hidden="1" customHeight="1">
      <c r="A3601" s="446"/>
    </row>
    <row r="3602" spans="1:1" s="447" customFormat="1" ht="12" hidden="1" customHeight="1">
      <c r="A3602" s="446"/>
    </row>
    <row r="3603" spans="1:1" s="447" customFormat="1" ht="12" hidden="1" customHeight="1">
      <c r="A3603" s="446"/>
    </row>
    <row r="3604" spans="1:1" s="447" customFormat="1" ht="12" hidden="1" customHeight="1">
      <c r="A3604" s="446"/>
    </row>
    <row r="3605" spans="1:1" s="447" customFormat="1" ht="12" hidden="1" customHeight="1">
      <c r="A3605" s="446"/>
    </row>
    <row r="3606" spans="1:1" s="447" customFormat="1" ht="12" hidden="1" customHeight="1">
      <c r="A3606" s="446"/>
    </row>
    <row r="3607" spans="1:1" s="447" customFormat="1" ht="12" hidden="1" customHeight="1">
      <c r="A3607" s="446"/>
    </row>
    <row r="3608" spans="1:1" s="447" customFormat="1" ht="12" hidden="1" customHeight="1">
      <c r="A3608" s="446"/>
    </row>
    <row r="3609" spans="1:1" s="447" customFormat="1" ht="12" hidden="1" customHeight="1">
      <c r="A3609" s="446"/>
    </row>
    <row r="3610" spans="1:1" s="447" customFormat="1" ht="12" hidden="1" customHeight="1">
      <c r="A3610" s="446"/>
    </row>
    <row r="3611" spans="1:1" s="447" customFormat="1" ht="12" hidden="1" customHeight="1">
      <c r="A3611" s="446"/>
    </row>
    <row r="3612" spans="1:1" s="447" customFormat="1" ht="12" hidden="1" customHeight="1">
      <c r="A3612" s="446"/>
    </row>
    <row r="3613" spans="1:1" s="447" customFormat="1" ht="12" hidden="1" customHeight="1">
      <c r="A3613" s="446"/>
    </row>
    <row r="3614" spans="1:1" s="447" customFormat="1" ht="12" hidden="1" customHeight="1">
      <c r="A3614" s="446"/>
    </row>
    <row r="3615" spans="1:1" s="447" customFormat="1" ht="12" hidden="1" customHeight="1">
      <c r="A3615" s="446"/>
    </row>
    <row r="3616" spans="1:1" s="447" customFormat="1" ht="12" hidden="1" customHeight="1">
      <c r="A3616" s="446"/>
    </row>
    <row r="3617" spans="1:1" s="447" customFormat="1" ht="12" hidden="1" customHeight="1">
      <c r="A3617" s="446"/>
    </row>
    <row r="3618" spans="1:1" s="447" customFormat="1" ht="12" hidden="1" customHeight="1">
      <c r="A3618" s="446"/>
    </row>
    <row r="3619" spans="1:1" s="447" customFormat="1" ht="12" hidden="1" customHeight="1">
      <c r="A3619" s="446"/>
    </row>
    <row r="3620" spans="1:1" s="447" customFormat="1" ht="12" hidden="1" customHeight="1">
      <c r="A3620" s="446"/>
    </row>
    <row r="3621" spans="1:1" s="447" customFormat="1" ht="12" hidden="1" customHeight="1">
      <c r="A3621" s="446"/>
    </row>
    <row r="3622" spans="1:1" s="447" customFormat="1" ht="12" hidden="1" customHeight="1">
      <c r="A3622" s="446"/>
    </row>
    <row r="3623" spans="1:1" s="447" customFormat="1" ht="12" hidden="1" customHeight="1">
      <c r="A3623" s="446"/>
    </row>
    <row r="3624" spans="1:1" s="447" customFormat="1" ht="12" hidden="1" customHeight="1">
      <c r="A3624" s="446"/>
    </row>
    <row r="3625" spans="1:1" s="447" customFormat="1" ht="12" hidden="1" customHeight="1">
      <c r="A3625" s="446"/>
    </row>
    <row r="3626" spans="1:1" s="447" customFormat="1" ht="12" hidden="1" customHeight="1">
      <c r="A3626" s="446"/>
    </row>
    <row r="3627" spans="1:1" s="447" customFormat="1" ht="12" hidden="1" customHeight="1">
      <c r="A3627" s="446"/>
    </row>
    <row r="3628" spans="1:1" s="447" customFormat="1" ht="12" hidden="1" customHeight="1">
      <c r="A3628" s="446"/>
    </row>
    <row r="3629" spans="1:1" s="447" customFormat="1" ht="12" hidden="1" customHeight="1">
      <c r="A3629" s="446"/>
    </row>
    <row r="3630" spans="1:1" s="447" customFormat="1" ht="12" hidden="1" customHeight="1">
      <c r="A3630" s="446"/>
    </row>
    <row r="3631" spans="1:1" s="447" customFormat="1" ht="12" hidden="1" customHeight="1">
      <c r="A3631" s="446"/>
    </row>
    <row r="3632" spans="1:1" s="447" customFormat="1" ht="12" hidden="1" customHeight="1">
      <c r="A3632" s="446"/>
    </row>
    <row r="3633" spans="1:1" s="447" customFormat="1" ht="12" hidden="1" customHeight="1">
      <c r="A3633" s="446"/>
    </row>
    <row r="3634" spans="1:1" s="447" customFormat="1" ht="12" hidden="1" customHeight="1">
      <c r="A3634" s="446"/>
    </row>
    <row r="3635" spans="1:1" s="447" customFormat="1" ht="12" hidden="1" customHeight="1">
      <c r="A3635" s="446"/>
    </row>
    <row r="3636" spans="1:1" s="447" customFormat="1" ht="12" hidden="1" customHeight="1">
      <c r="A3636" s="446"/>
    </row>
    <row r="3637" spans="1:1" s="447" customFormat="1" ht="12" hidden="1" customHeight="1">
      <c r="A3637" s="446"/>
    </row>
    <row r="3638" spans="1:1" s="447" customFormat="1" ht="12" hidden="1" customHeight="1">
      <c r="A3638" s="446"/>
    </row>
    <row r="3639" spans="1:1" s="447" customFormat="1" ht="12" hidden="1" customHeight="1">
      <c r="A3639" s="446"/>
    </row>
    <row r="3640" spans="1:1" s="447" customFormat="1" ht="12" hidden="1" customHeight="1">
      <c r="A3640" s="446"/>
    </row>
    <row r="3641" spans="1:1" s="447" customFormat="1" ht="12" hidden="1" customHeight="1">
      <c r="A3641" s="446"/>
    </row>
    <row r="3642" spans="1:1" s="447" customFormat="1" ht="12" hidden="1" customHeight="1">
      <c r="A3642" s="446"/>
    </row>
    <row r="3643" spans="1:1" s="447" customFormat="1" ht="12" hidden="1" customHeight="1">
      <c r="A3643" s="446"/>
    </row>
    <row r="3644" spans="1:1" s="447" customFormat="1" ht="12" hidden="1" customHeight="1">
      <c r="A3644" s="446"/>
    </row>
    <row r="3645" spans="1:1" s="447" customFormat="1" ht="12" hidden="1" customHeight="1">
      <c r="A3645" s="446"/>
    </row>
    <row r="3646" spans="1:1" s="447" customFormat="1" ht="12" hidden="1" customHeight="1">
      <c r="A3646" s="446"/>
    </row>
    <row r="3647" spans="1:1" s="447" customFormat="1" ht="12" hidden="1" customHeight="1">
      <c r="A3647" s="446"/>
    </row>
    <row r="3648" spans="1:1" s="447" customFormat="1" ht="12" hidden="1" customHeight="1">
      <c r="A3648" s="446"/>
    </row>
    <row r="3649" spans="1:1" s="447" customFormat="1" ht="12" hidden="1" customHeight="1">
      <c r="A3649" s="446"/>
    </row>
    <row r="3650" spans="1:1" s="447" customFormat="1" ht="12" hidden="1" customHeight="1">
      <c r="A3650" s="446"/>
    </row>
    <row r="3651" spans="1:1" s="447" customFormat="1" ht="12" hidden="1" customHeight="1">
      <c r="A3651" s="446"/>
    </row>
    <row r="3652" spans="1:1" s="447" customFormat="1" ht="12" hidden="1" customHeight="1">
      <c r="A3652" s="446"/>
    </row>
    <row r="3653" spans="1:1" s="447" customFormat="1" ht="12" hidden="1" customHeight="1">
      <c r="A3653" s="446"/>
    </row>
    <row r="3654" spans="1:1" s="447" customFormat="1" ht="12" hidden="1" customHeight="1">
      <c r="A3654" s="446"/>
    </row>
    <row r="3655" spans="1:1" s="447" customFormat="1" ht="12" hidden="1" customHeight="1">
      <c r="A3655" s="446"/>
    </row>
    <row r="3656" spans="1:1" s="447" customFormat="1" ht="12" hidden="1" customHeight="1">
      <c r="A3656" s="446"/>
    </row>
    <row r="3657" spans="1:1" s="447" customFormat="1" ht="12" hidden="1" customHeight="1">
      <c r="A3657" s="446"/>
    </row>
    <row r="3658" spans="1:1" s="447" customFormat="1" ht="12" hidden="1" customHeight="1">
      <c r="A3658" s="446"/>
    </row>
    <row r="3659" spans="1:1" s="447" customFormat="1" ht="12" hidden="1" customHeight="1">
      <c r="A3659" s="446"/>
    </row>
    <row r="3660" spans="1:1" s="447" customFormat="1" ht="12" hidden="1" customHeight="1">
      <c r="A3660" s="446"/>
    </row>
    <row r="3661" spans="1:1" s="447" customFormat="1" ht="12" hidden="1" customHeight="1">
      <c r="A3661" s="446"/>
    </row>
    <row r="3662" spans="1:1" s="447" customFormat="1" ht="12" hidden="1" customHeight="1">
      <c r="A3662" s="446"/>
    </row>
    <row r="3663" spans="1:1" s="447" customFormat="1" ht="12" hidden="1" customHeight="1">
      <c r="A3663" s="446"/>
    </row>
    <row r="3664" spans="1:1" s="447" customFormat="1" ht="12" hidden="1" customHeight="1">
      <c r="A3664" s="446"/>
    </row>
    <row r="3665" spans="1:1" s="447" customFormat="1" ht="12" hidden="1" customHeight="1">
      <c r="A3665" s="446"/>
    </row>
    <row r="3666" spans="1:1" s="447" customFormat="1" ht="12" hidden="1" customHeight="1">
      <c r="A3666" s="446"/>
    </row>
    <row r="3667" spans="1:1" s="447" customFormat="1" ht="12" hidden="1" customHeight="1">
      <c r="A3667" s="446"/>
    </row>
    <row r="3668" spans="1:1" s="447" customFormat="1" ht="12" hidden="1" customHeight="1">
      <c r="A3668" s="446"/>
    </row>
    <row r="3669" spans="1:1" s="447" customFormat="1" ht="12" hidden="1" customHeight="1">
      <c r="A3669" s="446"/>
    </row>
    <row r="3670" spans="1:1" s="447" customFormat="1" ht="12" hidden="1" customHeight="1">
      <c r="A3670" s="446"/>
    </row>
    <row r="3671" spans="1:1" s="447" customFormat="1" ht="12" hidden="1" customHeight="1">
      <c r="A3671" s="446"/>
    </row>
    <row r="3672" spans="1:1" s="447" customFormat="1" ht="12" hidden="1" customHeight="1">
      <c r="A3672" s="446"/>
    </row>
    <row r="3673" spans="1:1" s="447" customFormat="1" ht="12" hidden="1" customHeight="1">
      <c r="A3673" s="446"/>
    </row>
    <row r="3674" spans="1:1" s="447" customFormat="1" ht="12" hidden="1" customHeight="1">
      <c r="A3674" s="446"/>
    </row>
    <row r="3675" spans="1:1" s="447" customFormat="1" ht="12" hidden="1" customHeight="1">
      <c r="A3675" s="446"/>
    </row>
    <row r="3676" spans="1:1" s="447" customFormat="1" ht="12" hidden="1" customHeight="1">
      <c r="A3676" s="446"/>
    </row>
    <row r="3677" spans="1:1" s="447" customFormat="1" ht="12" hidden="1" customHeight="1">
      <c r="A3677" s="446"/>
    </row>
    <row r="3678" spans="1:1" s="447" customFormat="1" ht="12" hidden="1" customHeight="1">
      <c r="A3678" s="446"/>
    </row>
    <row r="3679" spans="1:1" s="447" customFormat="1" ht="12" hidden="1" customHeight="1">
      <c r="A3679" s="446"/>
    </row>
    <row r="3680" spans="1:1" s="447" customFormat="1" ht="12" hidden="1" customHeight="1">
      <c r="A3680" s="446"/>
    </row>
    <row r="3681" spans="1:1" s="447" customFormat="1" ht="12" hidden="1" customHeight="1">
      <c r="A3681" s="446"/>
    </row>
    <row r="3682" spans="1:1" s="447" customFormat="1" ht="12" hidden="1" customHeight="1">
      <c r="A3682" s="446"/>
    </row>
    <row r="3683" spans="1:1" s="447" customFormat="1" ht="12" hidden="1" customHeight="1">
      <c r="A3683" s="446"/>
    </row>
    <row r="3684" spans="1:1" s="447" customFormat="1" ht="12" hidden="1" customHeight="1">
      <c r="A3684" s="446"/>
    </row>
    <row r="3685" spans="1:1" s="447" customFormat="1" ht="12" hidden="1" customHeight="1">
      <c r="A3685" s="446"/>
    </row>
    <row r="3686" spans="1:1" s="447" customFormat="1" ht="12" hidden="1" customHeight="1">
      <c r="A3686" s="446"/>
    </row>
    <row r="3687" spans="1:1" s="447" customFormat="1" ht="12" hidden="1" customHeight="1">
      <c r="A3687" s="446"/>
    </row>
    <row r="3688" spans="1:1" s="447" customFormat="1" ht="12" hidden="1" customHeight="1">
      <c r="A3688" s="446"/>
    </row>
    <row r="3689" spans="1:1" s="447" customFormat="1" ht="12" hidden="1" customHeight="1">
      <c r="A3689" s="446"/>
    </row>
    <row r="3690" spans="1:1" s="447" customFormat="1" ht="12" hidden="1" customHeight="1">
      <c r="A3690" s="446"/>
    </row>
    <row r="3691" spans="1:1" s="447" customFormat="1" ht="12" hidden="1" customHeight="1">
      <c r="A3691" s="446"/>
    </row>
    <row r="3692" spans="1:1" s="447" customFormat="1" ht="12" hidden="1" customHeight="1">
      <c r="A3692" s="446"/>
    </row>
    <row r="3693" spans="1:1" s="447" customFormat="1" ht="12" hidden="1" customHeight="1">
      <c r="A3693" s="446"/>
    </row>
    <row r="3694" spans="1:1" s="447" customFormat="1" ht="12" hidden="1" customHeight="1">
      <c r="A3694" s="446"/>
    </row>
    <row r="3695" spans="1:1" s="447" customFormat="1" ht="12" hidden="1" customHeight="1">
      <c r="A3695" s="446"/>
    </row>
    <row r="3696" spans="1:1" s="447" customFormat="1" ht="12" hidden="1" customHeight="1">
      <c r="A3696" s="446"/>
    </row>
    <row r="3697" spans="1:1" s="447" customFormat="1" ht="12" hidden="1" customHeight="1">
      <c r="A3697" s="446"/>
    </row>
    <row r="3698" spans="1:1" s="447" customFormat="1" ht="12" hidden="1" customHeight="1">
      <c r="A3698" s="446"/>
    </row>
    <row r="3699" spans="1:1" s="447" customFormat="1" ht="12" hidden="1" customHeight="1">
      <c r="A3699" s="446"/>
    </row>
    <row r="3700" spans="1:1" s="447" customFormat="1" ht="12" hidden="1" customHeight="1">
      <c r="A3700" s="446"/>
    </row>
    <row r="3701" spans="1:1" s="447" customFormat="1" ht="12" hidden="1" customHeight="1">
      <c r="A3701" s="446"/>
    </row>
    <row r="3702" spans="1:1" s="447" customFormat="1" ht="12" hidden="1" customHeight="1">
      <c r="A3702" s="446"/>
    </row>
    <row r="3703" spans="1:1" s="447" customFormat="1" ht="12" hidden="1" customHeight="1">
      <c r="A3703" s="446"/>
    </row>
    <row r="3704" spans="1:1" s="447" customFormat="1" ht="12" hidden="1" customHeight="1">
      <c r="A3704" s="446"/>
    </row>
    <row r="3705" spans="1:1" s="447" customFormat="1" ht="12" hidden="1" customHeight="1">
      <c r="A3705" s="446"/>
    </row>
    <row r="3706" spans="1:1" s="447" customFormat="1" ht="12" hidden="1" customHeight="1">
      <c r="A3706" s="446"/>
    </row>
    <row r="3707" spans="1:1" s="447" customFormat="1" ht="12" hidden="1" customHeight="1">
      <c r="A3707" s="446"/>
    </row>
    <row r="3708" spans="1:1" s="447" customFormat="1" ht="12" hidden="1" customHeight="1">
      <c r="A3708" s="446"/>
    </row>
    <row r="3709" spans="1:1" s="447" customFormat="1" ht="12" hidden="1" customHeight="1">
      <c r="A3709" s="446"/>
    </row>
    <row r="3710" spans="1:1" s="447" customFormat="1" ht="12" hidden="1" customHeight="1">
      <c r="A3710" s="446"/>
    </row>
    <row r="3711" spans="1:1" s="447" customFormat="1" ht="12" hidden="1" customHeight="1">
      <c r="A3711" s="446"/>
    </row>
    <row r="3712" spans="1:1" s="447" customFormat="1" ht="12" hidden="1" customHeight="1">
      <c r="A3712" s="446"/>
    </row>
    <row r="3713" spans="1:1" s="447" customFormat="1" ht="12" hidden="1" customHeight="1">
      <c r="A3713" s="446"/>
    </row>
    <row r="3714" spans="1:1" s="447" customFormat="1" ht="12" hidden="1" customHeight="1">
      <c r="A3714" s="446"/>
    </row>
    <row r="3715" spans="1:1" s="447" customFormat="1" ht="12" hidden="1" customHeight="1">
      <c r="A3715" s="446"/>
    </row>
    <row r="3716" spans="1:1" s="447" customFormat="1" ht="12" hidden="1" customHeight="1">
      <c r="A3716" s="446"/>
    </row>
    <row r="3717" spans="1:1" s="447" customFormat="1" ht="12" hidden="1" customHeight="1">
      <c r="A3717" s="446"/>
    </row>
    <row r="3718" spans="1:1" s="447" customFormat="1" ht="12" hidden="1" customHeight="1">
      <c r="A3718" s="446"/>
    </row>
    <row r="3719" spans="1:1" s="447" customFormat="1" ht="12" hidden="1" customHeight="1">
      <c r="A3719" s="446"/>
    </row>
    <row r="3720" spans="1:1" s="447" customFormat="1" ht="12" hidden="1" customHeight="1">
      <c r="A3720" s="446"/>
    </row>
    <row r="3721" spans="1:1" s="447" customFormat="1" ht="12" hidden="1" customHeight="1">
      <c r="A3721" s="446"/>
    </row>
    <row r="3722" spans="1:1" s="447" customFormat="1" ht="12" hidden="1" customHeight="1">
      <c r="A3722" s="446"/>
    </row>
    <row r="3723" spans="1:1" s="447" customFormat="1" ht="12" hidden="1" customHeight="1">
      <c r="A3723" s="446"/>
    </row>
    <row r="3724" spans="1:1" s="447" customFormat="1" ht="12" hidden="1" customHeight="1">
      <c r="A3724" s="446"/>
    </row>
    <row r="3725" spans="1:1" s="447" customFormat="1" ht="12" hidden="1" customHeight="1">
      <c r="A3725" s="446"/>
    </row>
    <row r="3726" spans="1:1" s="447" customFormat="1" ht="12" hidden="1" customHeight="1">
      <c r="A3726" s="446"/>
    </row>
    <row r="3727" spans="1:1" s="447" customFormat="1" ht="12" hidden="1" customHeight="1">
      <c r="A3727" s="446"/>
    </row>
    <row r="3728" spans="1:1" s="447" customFormat="1" ht="12" hidden="1" customHeight="1">
      <c r="A3728" s="446"/>
    </row>
    <row r="3729" spans="1:1" s="447" customFormat="1" ht="12" hidden="1" customHeight="1">
      <c r="A3729" s="446"/>
    </row>
    <row r="3730" spans="1:1" s="447" customFormat="1" ht="12" hidden="1" customHeight="1">
      <c r="A3730" s="446"/>
    </row>
    <row r="3731" spans="1:1" s="447" customFormat="1" ht="12" hidden="1" customHeight="1">
      <c r="A3731" s="446"/>
    </row>
    <row r="3732" spans="1:1" s="447" customFormat="1" ht="12" hidden="1" customHeight="1">
      <c r="A3732" s="446"/>
    </row>
    <row r="3733" spans="1:1" s="447" customFormat="1" ht="12" hidden="1" customHeight="1">
      <c r="A3733" s="446"/>
    </row>
    <row r="3734" spans="1:1" s="447" customFormat="1" ht="12" hidden="1" customHeight="1">
      <c r="A3734" s="446"/>
    </row>
    <row r="3735" spans="1:1" s="447" customFormat="1" ht="12" hidden="1" customHeight="1">
      <c r="A3735" s="446"/>
    </row>
    <row r="3736" spans="1:1" s="447" customFormat="1" ht="12" hidden="1" customHeight="1">
      <c r="A3736" s="446"/>
    </row>
    <row r="3737" spans="1:1" s="447" customFormat="1" ht="12" hidden="1" customHeight="1">
      <c r="A3737" s="446"/>
    </row>
    <row r="3738" spans="1:1" s="447" customFormat="1" ht="12" hidden="1" customHeight="1">
      <c r="A3738" s="446"/>
    </row>
    <row r="3739" spans="1:1" s="447" customFormat="1" ht="12" hidden="1" customHeight="1">
      <c r="A3739" s="446"/>
    </row>
    <row r="3740" spans="1:1" s="447" customFormat="1" ht="12" hidden="1" customHeight="1">
      <c r="A3740" s="446"/>
    </row>
    <row r="3741" spans="1:1" s="447" customFormat="1" ht="12" hidden="1" customHeight="1">
      <c r="A3741" s="446"/>
    </row>
    <row r="3742" spans="1:1" s="447" customFormat="1" ht="12" hidden="1" customHeight="1">
      <c r="A3742" s="446"/>
    </row>
    <row r="3743" spans="1:1" s="447" customFormat="1" ht="12" hidden="1" customHeight="1">
      <c r="A3743" s="446"/>
    </row>
    <row r="3744" spans="1:1" s="447" customFormat="1" ht="12" hidden="1" customHeight="1">
      <c r="A3744" s="446"/>
    </row>
    <row r="3745" spans="1:1" s="447" customFormat="1" ht="12" hidden="1" customHeight="1">
      <c r="A3745" s="446"/>
    </row>
    <row r="3746" spans="1:1" s="447" customFormat="1" ht="12" hidden="1" customHeight="1">
      <c r="A3746" s="446"/>
    </row>
    <row r="3747" spans="1:1" s="447" customFormat="1" ht="12" hidden="1" customHeight="1">
      <c r="A3747" s="446"/>
    </row>
    <row r="3748" spans="1:1" s="447" customFormat="1" ht="12" hidden="1" customHeight="1">
      <c r="A3748" s="446"/>
    </row>
    <row r="3749" spans="1:1" s="447" customFormat="1" ht="12" hidden="1" customHeight="1">
      <c r="A3749" s="446"/>
    </row>
    <row r="3750" spans="1:1" s="447" customFormat="1" ht="12" hidden="1" customHeight="1">
      <c r="A3750" s="446"/>
    </row>
    <row r="3751" spans="1:1" s="447" customFormat="1" ht="12" hidden="1" customHeight="1">
      <c r="A3751" s="446"/>
    </row>
    <row r="3752" spans="1:1" s="447" customFormat="1" ht="12" hidden="1" customHeight="1">
      <c r="A3752" s="446"/>
    </row>
    <row r="3753" spans="1:1" s="447" customFormat="1" ht="12" hidden="1" customHeight="1">
      <c r="A3753" s="446"/>
    </row>
    <row r="3754" spans="1:1" s="447" customFormat="1" ht="12" hidden="1" customHeight="1">
      <c r="A3754" s="446"/>
    </row>
    <row r="3755" spans="1:1" s="447" customFormat="1" ht="12" hidden="1" customHeight="1">
      <c r="A3755" s="446"/>
    </row>
    <row r="3756" spans="1:1" s="447" customFormat="1" ht="12" hidden="1" customHeight="1">
      <c r="A3756" s="446"/>
    </row>
    <row r="3757" spans="1:1" s="447" customFormat="1" ht="12" hidden="1" customHeight="1">
      <c r="A3757" s="446"/>
    </row>
    <row r="3758" spans="1:1" s="447" customFormat="1" ht="12" hidden="1" customHeight="1">
      <c r="A3758" s="446"/>
    </row>
    <row r="3759" spans="1:1" s="447" customFormat="1" ht="12" hidden="1" customHeight="1">
      <c r="A3759" s="446"/>
    </row>
    <row r="3760" spans="1:1" s="447" customFormat="1" ht="12" hidden="1" customHeight="1">
      <c r="A3760" s="446"/>
    </row>
    <row r="3761" spans="1:1" s="447" customFormat="1" ht="12" hidden="1" customHeight="1">
      <c r="A3761" s="446"/>
    </row>
    <row r="3762" spans="1:1" s="447" customFormat="1" ht="12" hidden="1" customHeight="1">
      <c r="A3762" s="446"/>
    </row>
    <row r="3763" spans="1:1" s="447" customFormat="1" ht="12" hidden="1" customHeight="1">
      <c r="A3763" s="446"/>
    </row>
    <row r="3764" spans="1:1" s="447" customFormat="1" ht="12" hidden="1" customHeight="1">
      <c r="A3764" s="446"/>
    </row>
    <row r="3765" spans="1:1" s="447" customFormat="1" ht="12" hidden="1" customHeight="1">
      <c r="A3765" s="446"/>
    </row>
    <row r="3766" spans="1:1" s="447" customFormat="1" ht="12" hidden="1" customHeight="1">
      <c r="A3766" s="446"/>
    </row>
    <row r="3767" spans="1:1" s="447" customFormat="1" ht="12" hidden="1" customHeight="1">
      <c r="A3767" s="446"/>
    </row>
    <row r="3768" spans="1:1" s="447" customFormat="1" ht="12" hidden="1" customHeight="1">
      <c r="A3768" s="446"/>
    </row>
    <row r="3769" spans="1:1" s="447" customFormat="1" ht="12" hidden="1" customHeight="1">
      <c r="A3769" s="446"/>
    </row>
    <row r="3770" spans="1:1" s="447" customFormat="1" ht="12" hidden="1" customHeight="1">
      <c r="A3770" s="446"/>
    </row>
    <row r="3771" spans="1:1" s="447" customFormat="1" ht="12" hidden="1" customHeight="1">
      <c r="A3771" s="446"/>
    </row>
    <row r="3772" spans="1:1" s="447" customFormat="1" ht="12" hidden="1" customHeight="1">
      <c r="A3772" s="446"/>
    </row>
    <row r="3773" spans="1:1" s="447" customFormat="1" ht="12" hidden="1" customHeight="1">
      <c r="A3773" s="446"/>
    </row>
    <row r="3774" spans="1:1" s="447" customFormat="1" ht="12" hidden="1" customHeight="1">
      <c r="A3774" s="446"/>
    </row>
    <row r="3775" spans="1:1" s="447" customFormat="1" ht="12" hidden="1" customHeight="1">
      <c r="A3775" s="446"/>
    </row>
    <row r="3776" spans="1:1" s="447" customFormat="1" ht="12" hidden="1" customHeight="1">
      <c r="A3776" s="446"/>
    </row>
    <row r="3777" spans="1:1" s="447" customFormat="1" ht="12" hidden="1" customHeight="1">
      <c r="A3777" s="446"/>
    </row>
    <row r="3778" spans="1:1" s="447" customFormat="1" ht="12" hidden="1" customHeight="1">
      <c r="A3778" s="446"/>
    </row>
    <row r="3779" spans="1:1" s="447" customFormat="1" ht="12" hidden="1" customHeight="1">
      <c r="A3779" s="446"/>
    </row>
    <row r="3780" spans="1:1" s="447" customFormat="1" ht="12" hidden="1" customHeight="1">
      <c r="A3780" s="446"/>
    </row>
    <row r="3781" spans="1:1" s="447" customFormat="1" ht="12" hidden="1" customHeight="1">
      <c r="A3781" s="446"/>
    </row>
    <row r="3782" spans="1:1" s="447" customFormat="1" ht="12" hidden="1" customHeight="1">
      <c r="A3782" s="446"/>
    </row>
    <row r="3783" spans="1:1" s="447" customFormat="1" ht="12" hidden="1" customHeight="1">
      <c r="A3783" s="446"/>
    </row>
    <row r="3784" spans="1:1" s="447" customFormat="1" ht="12" hidden="1" customHeight="1">
      <c r="A3784" s="446"/>
    </row>
    <row r="3785" spans="1:1" s="447" customFormat="1" ht="12" hidden="1" customHeight="1">
      <c r="A3785" s="446"/>
    </row>
    <row r="3786" spans="1:1" s="447" customFormat="1" ht="12" hidden="1" customHeight="1">
      <c r="A3786" s="446"/>
    </row>
    <row r="3787" spans="1:1" s="447" customFormat="1" ht="12" hidden="1" customHeight="1">
      <c r="A3787" s="446"/>
    </row>
    <row r="3788" spans="1:1" s="447" customFormat="1" ht="12" hidden="1" customHeight="1">
      <c r="A3788" s="446"/>
    </row>
    <row r="3789" spans="1:1" s="447" customFormat="1" ht="12" hidden="1" customHeight="1">
      <c r="A3789" s="446"/>
    </row>
    <row r="3790" spans="1:1" s="447" customFormat="1" ht="12" hidden="1" customHeight="1">
      <c r="A3790" s="446"/>
    </row>
    <row r="3791" spans="1:1" s="447" customFormat="1" ht="12" hidden="1" customHeight="1">
      <c r="A3791" s="446"/>
    </row>
    <row r="3792" spans="1:1" s="447" customFormat="1" ht="12" hidden="1" customHeight="1">
      <c r="A3792" s="446"/>
    </row>
    <row r="3793" spans="1:1" s="447" customFormat="1" ht="12" hidden="1" customHeight="1">
      <c r="A3793" s="446"/>
    </row>
    <row r="3794" spans="1:1" s="447" customFormat="1" ht="12" hidden="1" customHeight="1">
      <c r="A3794" s="446"/>
    </row>
    <row r="3795" spans="1:1" s="447" customFormat="1" ht="12" hidden="1" customHeight="1">
      <c r="A3795" s="446"/>
    </row>
    <row r="3796" spans="1:1" s="447" customFormat="1" ht="12" hidden="1" customHeight="1">
      <c r="A3796" s="446"/>
    </row>
    <row r="3797" spans="1:1" s="447" customFormat="1" ht="12" hidden="1" customHeight="1">
      <c r="A3797" s="446"/>
    </row>
    <row r="3798" spans="1:1" s="447" customFormat="1" ht="12" hidden="1" customHeight="1">
      <c r="A3798" s="446"/>
    </row>
    <row r="3799" spans="1:1" s="447" customFormat="1" ht="12" hidden="1" customHeight="1">
      <c r="A3799" s="446"/>
    </row>
    <row r="3800" spans="1:1" s="447" customFormat="1" ht="12" hidden="1" customHeight="1">
      <c r="A3800" s="446"/>
    </row>
    <row r="3801" spans="1:1" s="447" customFormat="1" ht="12" hidden="1" customHeight="1">
      <c r="A3801" s="446"/>
    </row>
    <row r="3802" spans="1:1" s="447" customFormat="1" ht="12" hidden="1" customHeight="1">
      <c r="A3802" s="446"/>
    </row>
    <row r="3803" spans="1:1" s="447" customFormat="1" ht="12" hidden="1" customHeight="1">
      <c r="A3803" s="446"/>
    </row>
    <row r="3804" spans="1:1" s="447" customFormat="1" ht="12" hidden="1" customHeight="1">
      <c r="A3804" s="446"/>
    </row>
    <row r="3805" spans="1:1" s="447" customFormat="1" ht="12" hidden="1" customHeight="1">
      <c r="A3805" s="446"/>
    </row>
    <row r="3806" spans="1:1" s="447" customFormat="1" ht="12" hidden="1" customHeight="1">
      <c r="A3806" s="446"/>
    </row>
    <row r="3807" spans="1:1" s="447" customFormat="1" ht="12" hidden="1" customHeight="1">
      <c r="A3807" s="446"/>
    </row>
    <row r="3808" spans="1:1" s="447" customFormat="1" ht="12" hidden="1" customHeight="1">
      <c r="A3808" s="446"/>
    </row>
    <row r="3809" spans="1:1" s="447" customFormat="1" ht="12" hidden="1" customHeight="1">
      <c r="A3809" s="446"/>
    </row>
    <row r="3810" spans="1:1" s="447" customFormat="1" ht="12" hidden="1" customHeight="1">
      <c r="A3810" s="446"/>
    </row>
    <row r="3811" spans="1:1" s="447" customFormat="1" ht="12" hidden="1" customHeight="1">
      <c r="A3811" s="446"/>
    </row>
    <row r="3812" spans="1:1" s="447" customFormat="1" ht="12" hidden="1" customHeight="1">
      <c r="A3812" s="446"/>
    </row>
    <row r="3813" spans="1:1" s="447" customFormat="1" ht="12" hidden="1" customHeight="1">
      <c r="A3813" s="446"/>
    </row>
    <row r="3814" spans="1:1" s="447" customFormat="1" ht="12" hidden="1" customHeight="1">
      <c r="A3814" s="446"/>
    </row>
    <row r="3815" spans="1:1" s="447" customFormat="1" ht="12" hidden="1" customHeight="1">
      <c r="A3815" s="446"/>
    </row>
    <row r="3816" spans="1:1" s="447" customFormat="1" ht="12" hidden="1" customHeight="1">
      <c r="A3816" s="446"/>
    </row>
    <row r="3817" spans="1:1" s="447" customFormat="1" ht="12" hidden="1" customHeight="1">
      <c r="A3817" s="446"/>
    </row>
    <row r="3818" spans="1:1" s="447" customFormat="1" ht="12" hidden="1" customHeight="1">
      <c r="A3818" s="446"/>
    </row>
    <row r="3819" spans="1:1" s="447" customFormat="1" ht="12" hidden="1" customHeight="1">
      <c r="A3819" s="446"/>
    </row>
    <row r="3820" spans="1:1" s="447" customFormat="1" ht="12" hidden="1" customHeight="1">
      <c r="A3820" s="446"/>
    </row>
    <row r="3821" spans="1:1" s="447" customFormat="1" ht="12" hidden="1" customHeight="1">
      <c r="A3821" s="446"/>
    </row>
    <row r="3822" spans="1:1" s="447" customFormat="1" ht="12" hidden="1" customHeight="1">
      <c r="A3822" s="446"/>
    </row>
    <row r="3823" spans="1:1" s="447" customFormat="1" ht="12" hidden="1" customHeight="1">
      <c r="A3823" s="446"/>
    </row>
    <row r="3824" spans="1:1" s="447" customFormat="1" ht="12" hidden="1" customHeight="1">
      <c r="A3824" s="446"/>
    </row>
    <row r="3825" spans="1:1" s="447" customFormat="1" ht="12" hidden="1" customHeight="1">
      <c r="A3825" s="446"/>
    </row>
    <row r="3826" spans="1:1" s="447" customFormat="1" ht="12" hidden="1" customHeight="1">
      <c r="A3826" s="446"/>
    </row>
    <row r="3827" spans="1:1" s="447" customFormat="1" ht="12" hidden="1" customHeight="1">
      <c r="A3827" s="446"/>
    </row>
    <row r="3828" spans="1:1" s="447" customFormat="1" ht="12" hidden="1" customHeight="1">
      <c r="A3828" s="446"/>
    </row>
    <row r="3829" spans="1:1" s="447" customFormat="1" ht="12" hidden="1" customHeight="1">
      <c r="A3829" s="446"/>
    </row>
    <row r="3830" spans="1:1" s="447" customFormat="1" ht="12" hidden="1" customHeight="1">
      <c r="A3830" s="446"/>
    </row>
    <row r="3831" spans="1:1" s="447" customFormat="1" ht="12" hidden="1" customHeight="1">
      <c r="A3831" s="446"/>
    </row>
    <row r="3832" spans="1:1" s="447" customFormat="1" ht="12" hidden="1" customHeight="1">
      <c r="A3832" s="446"/>
    </row>
    <row r="3833" spans="1:1" s="447" customFormat="1" ht="12" hidden="1" customHeight="1">
      <c r="A3833" s="446"/>
    </row>
    <row r="3834" spans="1:1" s="447" customFormat="1" ht="12" hidden="1" customHeight="1">
      <c r="A3834" s="446"/>
    </row>
    <row r="3835" spans="1:1" s="447" customFormat="1" ht="12" hidden="1" customHeight="1">
      <c r="A3835" s="446"/>
    </row>
    <row r="3836" spans="1:1" s="447" customFormat="1" ht="12" hidden="1" customHeight="1">
      <c r="A3836" s="446"/>
    </row>
    <row r="3837" spans="1:1" s="447" customFormat="1" ht="12" hidden="1" customHeight="1">
      <c r="A3837" s="446"/>
    </row>
    <row r="3838" spans="1:1" s="447" customFormat="1" ht="12" hidden="1" customHeight="1">
      <c r="A3838" s="446"/>
    </row>
    <row r="3839" spans="1:1" s="447" customFormat="1" ht="12" hidden="1" customHeight="1">
      <c r="A3839" s="446"/>
    </row>
    <row r="3840" spans="1:1" s="447" customFormat="1" ht="12" hidden="1" customHeight="1">
      <c r="A3840" s="446"/>
    </row>
    <row r="3841" spans="1:1" s="447" customFormat="1" ht="12" hidden="1" customHeight="1">
      <c r="A3841" s="446"/>
    </row>
    <row r="3842" spans="1:1" s="447" customFormat="1" ht="12" hidden="1" customHeight="1">
      <c r="A3842" s="446"/>
    </row>
    <row r="3843" spans="1:1" s="447" customFormat="1" ht="12" hidden="1" customHeight="1">
      <c r="A3843" s="446"/>
    </row>
    <row r="3844" spans="1:1" s="447" customFormat="1" ht="12" hidden="1" customHeight="1">
      <c r="A3844" s="446"/>
    </row>
    <row r="3845" spans="1:1" s="447" customFormat="1" ht="12" hidden="1" customHeight="1">
      <c r="A3845" s="446"/>
    </row>
    <row r="3846" spans="1:1" s="447" customFormat="1" ht="12" hidden="1" customHeight="1">
      <c r="A3846" s="446"/>
    </row>
    <row r="3847" spans="1:1" s="447" customFormat="1" ht="12" hidden="1" customHeight="1">
      <c r="A3847" s="446"/>
    </row>
    <row r="3848" spans="1:1" s="447" customFormat="1" ht="12" hidden="1" customHeight="1">
      <c r="A3848" s="446"/>
    </row>
    <row r="3849" spans="1:1" s="447" customFormat="1" ht="12" hidden="1" customHeight="1">
      <c r="A3849" s="446"/>
    </row>
    <row r="3850" spans="1:1" s="447" customFormat="1" ht="12" hidden="1" customHeight="1">
      <c r="A3850" s="446"/>
    </row>
    <row r="3851" spans="1:1" s="447" customFormat="1" ht="12" hidden="1" customHeight="1">
      <c r="A3851" s="446"/>
    </row>
    <row r="3852" spans="1:1" s="447" customFormat="1" ht="12" hidden="1" customHeight="1">
      <c r="A3852" s="446"/>
    </row>
    <row r="3853" spans="1:1" s="447" customFormat="1" ht="12" hidden="1" customHeight="1">
      <c r="A3853" s="446"/>
    </row>
    <row r="3854" spans="1:1" s="447" customFormat="1" ht="12" hidden="1" customHeight="1">
      <c r="A3854" s="446"/>
    </row>
    <row r="3855" spans="1:1" s="447" customFormat="1" ht="12" hidden="1" customHeight="1">
      <c r="A3855" s="446"/>
    </row>
    <row r="3856" spans="1:1" s="447" customFormat="1" ht="12" hidden="1" customHeight="1">
      <c r="A3856" s="446"/>
    </row>
    <row r="3857" spans="1:1" s="447" customFormat="1" ht="12" hidden="1" customHeight="1">
      <c r="A3857" s="446"/>
    </row>
    <row r="3858" spans="1:1" s="447" customFormat="1" ht="12" hidden="1" customHeight="1">
      <c r="A3858" s="446"/>
    </row>
    <row r="3859" spans="1:1" s="447" customFormat="1" ht="12" hidden="1" customHeight="1">
      <c r="A3859" s="446"/>
    </row>
    <row r="3860" spans="1:1" s="447" customFormat="1" ht="12" hidden="1" customHeight="1">
      <c r="A3860" s="446"/>
    </row>
    <row r="3861" spans="1:1" s="447" customFormat="1" ht="12" hidden="1" customHeight="1">
      <c r="A3861" s="446"/>
    </row>
    <row r="3862" spans="1:1" s="447" customFormat="1" ht="12" hidden="1" customHeight="1">
      <c r="A3862" s="446"/>
    </row>
    <row r="3863" spans="1:1" s="447" customFormat="1" ht="12" hidden="1" customHeight="1">
      <c r="A3863" s="446"/>
    </row>
    <row r="3864" spans="1:1" s="447" customFormat="1" ht="12" hidden="1" customHeight="1">
      <c r="A3864" s="446"/>
    </row>
    <row r="3865" spans="1:1" s="447" customFormat="1" ht="12" hidden="1" customHeight="1">
      <c r="A3865" s="446"/>
    </row>
    <row r="3866" spans="1:1" s="447" customFormat="1" ht="12" hidden="1" customHeight="1">
      <c r="A3866" s="446"/>
    </row>
    <row r="3867" spans="1:1" s="447" customFormat="1" ht="12" hidden="1" customHeight="1">
      <c r="A3867" s="446"/>
    </row>
    <row r="3868" spans="1:1" s="447" customFormat="1" ht="12" hidden="1" customHeight="1">
      <c r="A3868" s="446"/>
    </row>
    <row r="3869" spans="1:1" s="447" customFormat="1" ht="12" hidden="1" customHeight="1">
      <c r="A3869" s="446"/>
    </row>
    <row r="3870" spans="1:1" s="447" customFormat="1" ht="12" hidden="1" customHeight="1">
      <c r="A3870" s="446"/>
    </row>
    <row r="3871" spans="1:1" s="447" customFormat="1" ht="12" hidden="1" customHeight="1">
      <c r="A3871" s="446"/>
    </row>
    <row r="3872" spans="1:1" s="447" customFormat="1" ht="12" hidden="1" customHeight="1">
      <c r="A3872" s="446"/>
    </row>
    <row r="3873" spans="1:1" s="447" customFormat="1" ht="12" hidden="1" customHeight="1">
      <c r="A3873" s="446"/>
    </row>
    <row r="3874" spans="1:1" s="447" customFormat="1" ht="12" hidden="1" customHeight="1">
      <c r="A3874" s="446"/>
    </row>
    <row r="3875" spans="1:1" s="447" customFormat="1" ht="12" hidden="1" customHeight="1">
      <c r="A3875" s="446"/>
    </row>
    <row r="3876" spans="1:1" s="447" customFormat="1" ht="12" hidden="1" customHeight="1">
      <c r="A3876" s="446"/>
    </row>
    <row r="3877" spans="1:1" s="447" customFormat="1" ht="12" hidden="1" customHeight="1">
      <c r="A3877" s="446"/>
    </row>
    <row r="3878" spans="1:1" s="447" customFormat="1" ht="12" hidden="1" customHeight="1">
      <c r="A3878" s="446"/>
    </row>
    <row r="3879" spans="1:1" s="447" customFormat="1" ht="12" hidden="1" customHeight="1">
      <c r="A3879" s="446"/>
    </row>
    <row r="3880" spans="1:1" s="447" customFormat="1" ht="12" hidden="1" customHeight="1">
      <c r="A3880" s="446"/>
    </row>
    <row r="3881" spans="1:1" s="447" customFormat="1" ht="12" hidden="1" customHeight="1">
      <c r="A3881" s="446"/>
    </row>
    <row r="3882" spans="1:1" s="447" customFormat="1" ht="12" hidden="1" customHeight="1">
      <c r="A3882" s="446"/>
    </row>
    <row r="3883" spans="1:1" s="447" customFormat="1" ht="12" hidden="1" customHeight="1">
      <c r="A3883" s="446"/>
    </row>
    <row r="3884" spans="1:1" s="447" customFormat="1" ht="12" hidden="1" customHeight="1">
      <c r="A3884" s="446"/>
    </row>
    <row r="3885" spans="1:1" s="447" customFormat="1" ht="12" hidden="1" customHeight="1">
      <c r="A3885" s="446"/>
    </row>
    <row r="3886" spans="1:1" s="447" customFormat="1" ht="12" hidden="1" customHeight="1">
      <c r="A3886" s="446"/>
    </row>
    <row r="3887" spans="1:1" s="447" customFormat="1" ht="12" hidden="1" customHeight="1">
      <c r="A3887" s="446"/>
    </row>
    <row r="3888" spans="1:1" s="447" customFormat="1" ht="12" hidden="1" customHeight="1">
      <c r="A3888" s="446"/>
    </row>
    <row r="3889" spans="1:1" s="447" customFormat="1" ht="12" hidden="1" customHeight="1">
      <c r="A3889" s="446"/>
    </row>
    <row r="3890" spans="1:1" s="447" customFormat="1" ht="12" hidden="1" customHeight="1">
      <c r="A3890" s="446"/>
    </row>
    <row r="3891" spans="1:1" s="447" customFormat="1" ht="12" hidden="1" customHeight="1">
      <c r="A3891" s="446"/>
    </row>
    <row r="3892" spans="1:1" s="447" customFormat="1" ht="12" hidden="1" customHeight="1">
      <c r="A3892" s="446"/>
    </row>
    <row r="3893" spans="1:1" s="447" customFormat="1" ht="12" hidden="1" customHeight="1">
      <c r="A3893" s="446"/>
    </row>
    <row r="3894" spans="1:1" s="447" customFormat="1" ht="12" hidden="1" customHeight="1">
      <c r="A3894" s="446"/>
    </row>
    <row r="3895" spans="1:1" s="447" customFormat="1" ht="12" hidden="1" customHeight="1">
      <c r="A3895" s="446"/>
    </row>
    <row r="3896" spans="1:1" s="447" customFormat="1" ht="12" hidden="1" customHeight="1">
      <c r="A3896" s="446"/>
    </row>
    <row r="3897" spans="1:1" s="447" customFormat="1" ht="12" hidden="1" customHeight="1">
      <c r="A3897" s="446"/>
    </row>
    <row r="3898" spans="1:1" s="447" customFormat="1" ht="12" hidden="1" customHeight="1">
      <c r="A3898" s="446"/>
    </row>
    <row r="3899" spans="1:1" s="447" customFormat="1" ht="12" hidden="1" customHeight="1">
      <c r="A3899" s="446"/>
    </row>
    <row r="3900" spans="1:1" s="447" customFormat="1" ht="12" hidden="1" customHeight="1">
      <c r="A3900" s="446"/>
    </row>
    <row r="3901" spans="1:1" s="447" customFormat="1" ht="12" hidden="1" customHeight="1">
      <c r="A3901" s="446"/>
    </row>
    <row r="3902" spans="1:1" s="447" customFormat="1" ht="12" hidden="1" customHeight="1">
      <c r="A3902" s="446"/>
    </row>
    <row r="3903" spans="1:1" s="447" customFormat="1" ht="12" hidden="1" customHeight="1">
      <c r="A3903" s="446"/>
    </row>
    <row r="3904" spans="1:1" s="447" customFormat="1" ht="12" hidden="1" customHeight="1">
      <c r="A3904" s="446"/>
    </row>
    <row r="3905" spans="1:1" s="447" customFormat="1" ht="12" hidden="1" customHeight="1">
      <c r="A3905" s="446"/>
    </row>
    <row r="3906" spans="1:1" s="447" customFormat="1" ht="12" hidden="1" customHeight="1">
      <c r="A3906" s="446"/>
    </row>
    <row r="3907" spans="1:1" s="447" customFormat="1" ht="12" hidden="1" customHeight="1">
      <c r="A3907" s="446"/>
    </row>
    <row r="3908" spans="1:1" s="447" customFormat="1" ht="12" hidden="1" customHeight="1">
      <c r="A3908" s="446"/>
    </row>
    <row r="3909" spans="1:1" s="447" customFormat="1" ht="12" hidden="1" customHeight="1">
      <c r="A3909" s="446"/>
    </row>
    <row r="3910" spans="1:1" s="447" customFormat="1" ht="12" hidden="1" customHeight="1">
      <c r="A3910" s="446"/>
    </row>
    <row r="3911" spans="1:1" s="447" customFormat="1" ht="12" hidden="1" customHeight="1">
      <c r="A3911" s="446"/>
    </row>
    <row r="3912" spans="1:1" s="447" customFormat="1" ht="12" hidden="1" customHeight="1">
      <c r="A3912" s="446"/>
    </row>
    <row r="3913" spans="1:1" s="447" customFormat="1" ht="12" hidden="1" customHeight="1">
      <c r="A3913" s="446"/>
    </row>
    <row r="3914" spans="1:1" s="447" customFormat="1" ht="12" hidden="1" customHeight="1">
      <c r="A3914" s="446"/>
    </row>
    <row r="3915" spans="1:1" s="447" customFormat="1" ht="12" hidden="1" customHeight="1">
      <c r="A3915" s="446"/>
    </row>
    <row r="3916" spans="1:1" s="447" customFormat="1" ht="12" hidden="1" customHeight="1">
      <c r="A3916" s="446"/>
    </row>
    <row r="3917" spans="1:1" s="447" customFormat="1" ht="12" hidden="1" customHeight="1">
      <c r="A3917" s="446"/>
    </row>
    <row r="3918" spans="1:1" s="447" customFormat="1" ht="12" hidden="1" customHeight="1">
      <c r="A3918" s="446"/>
    </row>
    <row r="3919" spans="1:1" s="447" customFormat="1" ht="12" hidden="1" customHeight="1">
      <c r="A3919" s="446"/>
    </row>
    <row r="3920" spans="1:1" s="447" customFormat="1" ht="12" hidden="1" customHeight="1">
      <c r="A3920" s="446"/>
    </row>
    <row r="3921" spans="1:1" s="447" customFormat="1" ht="12" hidden="1" customHeight="1">
      <c r="A3921" s="446"/>
    </row>
    <row r="3922" spans="1:1" s="447" customFormat="1" ht="12" hidden="1" customHeight="1">
      <c r="A3922" s="446"/>
    </row>
    <row r="3923" spans="1:1" s="447" customFormat="1" ht="12" hidden="1" customHeight="1">
      <c r="A3923" s="446"/>
    </row>
    <row r="3924" spans="1:1" s="447" customFormat="1" ht="12" hidden="1" customHeight="1">
      <c r="A3924" s="446"/>
    </row>
    <row r="3925" spans="1:1" s="447" customFormat="1" ht="12" hidden="1" customHeight="1">
      <c r="A3925" s="446"/>
    </row>
    <row r="3926" spans="1:1" s="447" customFormat="1" ht="12" hidden="1" customHeight="1">
      <c r="A3926" s="446"/>
    </row>
    <row r="3927" spans="1:1" s="447" customFormat="1" ht="12" hidden="1" customHeight="1">
      <c r="A3927" s="446"/>
    </row>
    <row r="3928" spans="1:1" s="447" customFormat="1" ht="12" hidden="1" customHeight="1">
      <c r="A3928" s="446"/>
    </row>
    <row r="3929" spans="1:1" s="447" customFormat="1" ht="12" hidden="1" customHeight="1">
      <c r="A3929" s="446"/>
    </row>
    <row r="3930" spans="1:1" s="447" customFormat="1" ht="12" hidden="1" customHeight="1">
      <c r="A3930" s="446"/>
    </row>
    <row r="3931" spans="1:1" s="447" customFormat="1" ht="12" hidden="1" customHeight="1">
      <c r="A3931" s="446"/>
    </row>
    <row r="3932" spans="1:1" s="447" customFormat="1" ht="12" hidden="1" customHeight="1">
      <c r="A3932" s="446"/>
    </row>
    <row r="3933" spans="1:1" s="447" customFormat="1" ht="12" hidden="1" customHeight="1">
      <c r="A3933" s="446"/>
    </row>
    <row r="3934" spans="1:1" s="447" customFormat="1" ht="12" hidden="1" customHeight="1">
      <c r="A3934" s="446"/>
    </row>
    <row r="3935" spans="1:1" s="447" customFormat="1" ht="12" hidden="1" customHeight="1">
      <c r="A3935" s="446"/>
    </row>
    <row r="3936" spans="1:1" s="447" customFormat="1" ht="12" hidden="1" customHeight="1">
      <c r="A3936" s="446"/>
    </row>
    <row r="3937" spans="1:1" s="447" customFormat="1" ht="12" hidden="1" customHeight="1">
      <c r="A3937" s="446"/>
    </row>
    <row r="3938" spans="1:1" s="447" customFormat="1" ht="12" hidden="1" customHeight="1">
      <c r="A3938" s="446"/>
    </row>
    <row r="3939" spans="1:1" s="447" customFormat="1" ht="12" hidden="1" customHeight="1">
      <c r="A3939" s="446"/>
    </row>
    <row r="3940" spans="1:1" s="447" customFormat="1" ht="12" hidden="1" customHeight="1">
      <c r="A3940" s="446"/>
    </row>
    <row r="3941" spans="1:1" s="447" customFormat="1" ht="12" hidden="1" customHeight="1">
      <c r="A3941" s="446"/>
    </row>
    <row r="3942" spans="1:1" s="447" customFormat="1" ht="12" hidden="1" customHeight="1">
      <c r="A3942" s="446"/>
    </row>
    <row r="3943" spans="1:1" s="447" customFormat="1" ht="12" hidden="1" customHeight="1">
      <c r="A3943" s="446"/>
    </row>
    <row r="3944" spans="1:1" s="447" customFormat="1" ht="12" hidden="1" customHeight="1">
      <c r="A3944" s="446"/>
    </row>
    <row r="3945" spans="1:1" s="447" customFormat="1" ht="12" hidden="1" customHeight="1">
      <c r="A3945" s="446"/>
    </row>
    <row r="3946" spans="1:1" s="447" customFormat="1" ht="12" hidden="1" customHeight="1">
      <c r="A3946" s="446"/>
    </row>
    <row r="3947" spans="1:1" s="447" customFormat="1" ht="12" hidden="1" customHeight="1">
      <c r="A3947" s="446"/>
    </row>
    <row r="3948" spans="1:1" s="447" customFormat="1" ht="12" hidden="1" customHeight="1">
      <c r="A3948" s="446"/>
    </row>
    <row r="3949" spans="1:1" s="447" customFormat="1" ht="12" hidden="1" customHeight="1">
      <c r="A3949" s="446"/>
    </row>
    <row r="3950" spans="1:1" s="447" customFormat="1" ht="12" hidden="1" customHeight="1">
      <c r="A3950" s="446"/>
    </row>
    <row r="3951" spans="1:1" s="447" customFormat="1" ht="12" hidden="1" customHeight="1">
      <c r="A3951" s="446"/>
    </row>
    <row r="3952" spans="1:1" s="447" customFormat="1" ht="12" hidden="1" customHeight="1">
      <c r="A3952" s="446"/>
    </row>
    <row r="3953" spans="1:1" s="447" customFormat="1" ht="12" hidden="1" customHeight="1">
      <c r="A3953" s="446"/>
    </row>
    <row r="3954" spans="1:1" s="447" customFormat="1" ht="12" hidden="1" customHeight="1">
      <c r="A3954" s="446"/>
    </row>
    <row r="3955" spans="1:1" s="447" customFormat="1" ht="12" hidden="1" customHeight="1">
      <c r="A3955" s="446"/>
    </row>
    <row r="3956" spans="1:1" s="447" customFormat="1" ht="12" hidden="1" customHeight="1">
      <c r="A3956" s="446"/>
    </row>
    <row r="3957" spans="1:1" s="447" customFormat="1" ht="12" hidden="1" customHeight="1">
      <c r="A3957" s="446"/>
    </row>
    <row r="3958" spans="1:1" s="447" customFormat="1" ht="12" hidden="1" customHeight="1">
      <c r="A3958" s="446"/>
    </row>
    <row r="3959" spans="1:1" s="447" customFormat="1" ht="12" hidden="1" customHeight="1">
      <c r="A3959" s="446"/>
    </row>
    <row r="3960" spans="1:1" s="447" customFormat="1" ht="12" hidden="1" customHeight="1">
      <c r="A3960" s="446"/>
    </row>
    <row r="3961" spans="1:1" s="447" customFormat="1" ht="12" hidden="1" customHeight="1">
      <c r="A3961" s="446"/>
    </row>
    <row r="3962" spans="1:1" s="447" customFormat="1" ht="12" hidden="1" customHeight="1">
      <c r="A3962" s="446"/>
    </row>
    <row r="3963" spans="1:1" s="447" customFormat="1" ht="12" hidden="1" customHeight="1">
      <c r="A3963" s="446"/>
    </row>
    <row r="3964" spans="1:1" s="447" customFormat="1" ht="12" hidden="1" customHeight="1">
      <c r="A3964" s="446"/>
    </row>
    <row r="3965" spans="1:1" s="447" customFormat="1" ht="12" hidden="1" customHeight="1">
      <c r="A3965" s="446"/>
    </row>
    <row r="3966" spans="1:1" s="447" customFormat="1" ht="12" hidden="1" customHeight="1">
      <c r="A3966" s="446"/>
    </row>
    <row r="3967" spans="1:1" s="447" customFormat="1" ht="12" hidden="1" customHeight="1">
      <c r="A3967" s="446"/>
    </row>
    <row r="3968" spans="1:1" s="447" customFormat="1" ht="12" hidden="1" customHeight="1">
      <c r="A3968" s="446"/>
    </row>
    <row r="3969" spans="1:1" s="447" customFormat="1" ht="12" hidden="1" customHeight="1">
      <c r="A3969" s="446"/>
    </row>
    <row r="3970" spans="1:1" s="447" customFormat="1" ht="12" hidden="1" customHeight="1">
      <c r="A3970" s="446"/>
    </row>
    <row r="3971" spans="1:1" s="447" customFormat="1" ht="12" hidden="1" customHeight="1">
      <c r="A3971" s="446"/>
    </row>
    <row r="3972" spans="1:1" s="447" customFormat="1" ht="12" hidden="1" customHeight="1">
      <c r="A3972" s="446"/>
    </row>
    <row r="3973" spans="1:1" s="447" customFormat="1" ht="12" hidden="1" customHeight="1">
      <c r="A3973" s="446"/>
    </row>
    <row r="3974" spans="1:1" s="447" customFormat="1" ht="12" hidden="1" customHeight="1">
      <c r="A3974" s="446"/>
    </row>
    <row r="3975" spans="1:1" s="447" customFormat="1" ht="12" hidden="1" customHeight="1">
      <c r="A3975" s="446"/>
    </row>
    <row r="3976" spans="1:1" s="447" customFormat="1" ht="12" hidden="1" customHeight="1">
      <c r="A3976" s="446"/>
    </row>
    <row r="3977" spans="1:1" s="447" customFormat="1" ht="12" hidden="1" customHeight="1">
      <c r="A3977" s="446"/>
    </row>
    <row r="3978" spans="1:1" s="447" customFormat="1" ht="12" hidden="1" customHeight="1">
      <c r="A3978" s="446"/>
    </row>
    <row r="3979" spans="1:1" s="447" customFormat="1" ht="12" hidden="1" customHeight="1">
      <c r="A3979" s="446"/>
    </row>
    <row r="3980" spans="1:1" s="447" customFormat="1" ht="12" hidden="1" customHeight="1">
      <c r="A3980" s="446"/>
    </row>
    <row r="3981" spans="1:1" s="447" customFormat="1" ht="12" hidden="1" customHeight="1">
      <c r="A3981" s="446"/>
    </row>
    <row r="3982" spans="1:1" s="447" customFormat="1" ht="12" hidden="1" customHeight="1">
      <c r="A3982" s="446"/>
    </row>
    <row r="3983" spans="1:1" s="447" customFormat="1" ht="12" hidden="1" customHeight="1">
      <c r="A3983" s="446"/>
    </row>
    <row r="3984" spans="1:1" s="447" customFormat="1" ht="12" hidden="1" customHeight="1">
      <c r="A3984" s="446"/>
    </row>
    <row r="3985" spans="1:1" s="447" customFormat="1" ht="12" hidden="1" customHeight="1">
      <c r="A3985" s="446"/>
    </row>
    <row r="3986" spans="1:1" s="447" customFormat="1" ht="12" hidden="1" customHeight="1">
      <c r="A3986" s="446"/>
    </row>
    <row r="3987" spans="1:1" s="447" customFormat="1" ht="12" hidden="1" customHeight="1">
      <c r="A3987" s="446"/>
    </row>
    <row r="3988" spans="1:1" s="447" customFormat="1" ht="12" hidden="1" customHeight="1">
      <c r="A3988" s="446"/>
    </row>
    <row r="3989" spans="1:1" s="447" customFormat="1" ht="12" hidden="1" customHeight="1">
      <c r="A3989" s="446"/>
    </row>
    <row r="3990" spans="1:1" s="447" customFormat="1" ht="12" hidden="1" customHeight="1">
      <c r="A3990" s="446"/>
    </row>
    <row r="3991" spans="1:1" s="447" customFormat="1" ht="12" hidden="1" customHeight="1">
      <c r="A3991" s="446"/>
    </row>
    <row r="3992" spans="1:1" s="447" customFormat="1" ht="12" hidden="1" customHeight="1">
      <c r="A3992" s="446"/>
    </row>
    <row r="3993" spans="1:1" s="447" customFormat="1" ht="12" hidden="1" customHeight="1">
      <c r="A3993" s="446"/>
    </row>
    <row r="3994" spans="1:1" s="447" customFormat="1" ht="12" hidden="1" customHeight="1">
      <c r="A3994" s="446"/>
    </row>
    <row r="3995" spans="1:1" s="447" customFormat="1" ht="12" hidden="1" customHeight="1">
      <c r="A3995" s="446"/>
    </row>
    <row r="3996" spans="1:1" s="447" customFormat="1" ht="12" hidden="1" customHeight="1">
      <c r="A3996" s="446"/>
    </row>
    <row r="3997" spans="1:1" s="447" customFormat="1" ht="12" hidden="1" customHeight="1">
      <c r="A3997" s="446"/>
    </row>
    <row r="3998" spans="1:1" s="447" customFormat="1" ht="12" hidden="1" customHeight="1">
      <c r="A3998" s="446"/>
    </row>
    <row r="3999" spans="1:1" s="447" customFormat="1" ht="12" hidden="1" customHeight="1">
      <c r="A3999" s="446"/>
    </row>
    <row r="4000" spans="1:1" s="447" customFormat="1" ht="12" hidden="1" customHeight="1">
      <c r="A4000" s="446"/>
    </row>
    <row r="4001" spans="1:1" s="447" customFormat="1" ht="12" hidden="1" customHeight="1">
      <c r="A4001" s="446"/>
    </row>
    <row r="4002" spans="1:1" s="447" customFormat="1" ht="12" hidden="1" customHeight="1">
      <c r="A4002" s="446"/>
    </row>
    <row r="4003" spans="1:1" s="447" customFormat="1" ht="12" hidden="1" customHeight="1">
      <c r="A4003" s="446"/>
    </row>
    <row r="4004" spans="1:1" s="447" customFormat="1" ht="12" hidden="1" customHeight="1">
      <c r="A4004" s="446"/>
    </row>
    <row r="4005" spans="1:1" s="447" customFormat="1" ht="12" hidden="1" customHeight="1">
      <c r="A4005" s="446"/>
    </row>
    <row r="4006" spans="1:1" s="447" customFormat="1" ht="12" hidden="1" customHeight="1">
      <c r="A4006" s="446"/>
    </row>
    <row r="4007" spans="1:1" s="447" customFormat="1" ht="12" hidden="1" customHeight="1">
      <c r="A4007" s="446"/>
    </row>
    <row r="4008" spans="1:1" s="447" customFormat="1" ht="12" hidden="1" customHeight="1">
      <c r="A4008" s="446"/>
    </row>
    <row r="4009" spans="1:1" s="447" customFormat="1" ht="12" hidden="1" customHeight="1">
      <c r="A4009" s="446"/>
    </row>
    <row r="4010" spans="1:1" s="447" customFormat="1" ht="12" hidden="1" customHeight="1">
      <c r="A4010" s="446"/>
    </row>
    <row r="4011" spans="1:1" s="447" customFormat="1" ht="12" hidden="1" customHeight="1">
      <c r="A4011" s="446"/>
    </row>
    <row r="4012" spans="1:1" s="447" customFormat="1" ht="12" hidden="1" customHeight="1">
      <c r="A4012" s="446"/>
    </row>
    <row r="4013" spans="1:1" s="447" customFormat="1" ht="12" hidden="1" customHeight="1">
      <c r="A4013" s="446"/>
    </row>
    <row r="4014" spans="1:1" s="447" customFormat="1" ht="12" hidden="1" customHeight="1">
      <c r="A4014" s="446"/>
    </row>
    <row r="4015" spans="1:1" s="447" customFormat="1" ht="12" hidden="1" customHeight="1">
      <c r="A4015" s="446"/>
    </row>
    <row r="4016" spans="1:1" s="447" customFormat="1" ht="12" hidden="1" customHeight="1">
      <c r="A4016" s="446"/>
    </row>
    <row r="4017" spans="1:1" s="447" customFormat="1" ht="12" hidden="1" customHeight="1">
      <c r="A4017" s="446"/>
    </row>
    <row r="4018" spans="1:1" s="447" customFormat="1" ht="12" hidden="1" customHeight="1">
      <c r="A4018" s="446"/>
    </row>
    <row r="4019" spans="1:1" s="447" customFormat="1" ht="12" hidden="1" customHeight="1">
      <c r="A4019" s="446"/>
    </row>
    <row r="4020" spans="1:1" s="447" customFormat="1" ht="12" hidden="1" customHeight="1">
      <c r="A4020" s="446"/>
    </row>
    <row r="4021" spans="1:1" s="447" customFormat="1" ht="12" hidden="1" customHeight="1">
      <c r="A4021" s="446"/>
    </row>
    <row r="4022" spans="1:1" s="447" customFormat="1" ht="12" hidden="1" customHeight="1">
      <c r="A4022" s="446"/>
    </row>
    <row r="4023" spans="1:1" s="447" customFormat="1" ht="12" hidden="1" customHeight="1">
      <c r="A4023" s="446"/>
    </row>
    <row r="4024" spans="1:1" s="447" customFormat="1" ht="12" hidden="1" customHeight="1">
      <c r="A4024" s="446"/>
    </row>
    <row r="4025" spans="1:1" s="447" customFormat="1" ht="12" hidden="1" customHeight="1">
      <c r="A4025" s="446"/>
    </row>
    <row r="4026" spans="1:1" s="447" customFormat="1" ht="12" hidden="1" customHeight="1">
      <c r="A4026" s="446"/>
    </row>
    <row r="4027" spans="1:1" s="447" customFormat="1" ht="12" hidden="1" customHeight="1">
      <c r="A4027" s="446"/>
    </row>
    <row r="4028" spans="1:1" s="447" customFormat="1" ht="12" hidden="1" customHeight="1">
      <c r="A4028" s="446"/>
    </row>
    <row r="4029" spans="1:1" s="447" customFormat="1" ht="12" hidden="1" customHeight="1">
      <c r="A4029" s="446"/>
    </row>
    <row r="4030" spans="1:1" s="447" customFormat="1" ht="12" hidden="1" customHeight="1">
      <c r="A4030" s="446"/>
    </row>
    <row r="4031" spans="1:1" s="447" customFormat="1" ht="12" hidden="1" customHeight="1">
      <c r="A4031" s="446"/>
    </row>
    <row r="4032" spans="1:1" s="447" customFormat="1" ht="12" hidden="1" customHeight="1">
      <c r="A4032" s="446"/>
    </row>
    <row r="4033" spans="1:1" s="447" customFormat="1" ht="12" hidden="1" customHeight="1">
      <c r="A4033" s="446"/>
    </row>
    <row r="4034" spans="1:1" s="447" customFormat="1" ht="12" hidden="1" customHeight="1">
      <c r="A4034" s="446"/>
    </row>
    <row r="4035" spans="1:1" s="447" customFormat="1" ht="12" hidden="1" customHeight="1">
      <c r="A4035" s="446"/>
    </row>
    <row r="4036" spans="1:1" s="447" customFormat="1" ht="12" hidden="1" customHeight="1">
      <c r="A4036" s="446"/>
    </row>
    <row r="4037" spans="1:1" s="447" customFormat="1" ht="12" hidden="1" customHeight="1">
      <c r="A4037" s="446"/>
    </row>
    <row r="4038" spans="1:1" s="447" customFormat="1" ht="12" hidden="1" customHeight="1">
      <c r="A4038" s="446"/>
    </row>
    <row r="4039" spans="1:1" s="447" customFormat="1" ht="12" hidden="1" customHeight="1">
      <c r="A4039" s="446"/>
    </row>
    <row r="4040" spans="1:1" s="447" customFormat="1" ht="12" hidden="1" customHeight="1">
      <c r="A4040" s="446"/>
    </row>
    <row r="4041" spans="1:1" s="447" customFormat="1" ht="12" hidden="1" customHeight="1">
      <c r="A4041" s="446"/>
    </row>
    <row r="4042" spans="1:1" s="447" customFormat="1" ht="12" hidden="1" customHeight="1">
      <c r="A4042" s="446"/>
    </row>
    <row r="4043" spans="1:1" s="447" customFormat="1" ht="12" hidden="1" customHeight="1">
      <c r="A4043" s="446"/>
    </row>
    <row r="4044" spans="1:1" s="447" customFormat="1" ht="12" hidden="1" customHeight="1">
      <c r="A4044" s="446"/>
    </row>
    <row r="4045" spans="1:1" s="447" customFormat="1" ht="12" hidden="1" customHeight="1">
      <c r="A4045" s="446"/>
    </row>
    <row r="4046" spans="1:1" s="447" customFormat="1" ht="12" hidden="1" customHeight="1">
      <c r="A4046" s="446"/>
    </row>
    <row r="4047" spans="1:1" s="447" customFormat="1" ht="12" hidden="1" customHeight="1">
      <c r="A4047" s="446"/>
    </row>
    <row r="4048" spans="1:1" s="447" customFormat="1" ht="12" hidden="1" customHeight="1">
      <c r="A4048" s="446"/>
    </row>
    <row r="4049" spans="1:1" s="447" customFormat="1" ht="12" hidden="1" customHeight="1">
      <c r="A4049" s="446"/>
    </row>
    <row r="4050" spans="1:1" s="447" customFormat="1" ht="12" hidden="1" customHeight="1">
      <c r="A4050" s="446"/>
    </row>
    <row r="4051" spans="1:1" s="447" customFormat="1" ht="12" hidden="1" customHeight="1">
      <c r="A4051" s="446"/>
    </row>
    <row r="4052" spans="1:1" s="447" customFormat="1" ht="12" hidden="1" customHeight="1">
      <c r="A4052" s="446"/>
    </row>
    <row r="4053" spans="1:1" s="447" customFormat="1" ht="12" hidden="1" customHeight="1">
      <c r="A4053" s="446"/>
    </row>
    <row r="4054" spans="1:1" s="447" customFormat="1" ht="12" hidden="1" customHeight="1">
      <c r="A4054" s="446"/>
    </row>
    <row r="4055" spans="1:1" s="447" customFormat="1" ht="12" hidden="1" customHeight="1">
      <c r="A4055" s="446"/>
    </row>
    <row r="4056" spans="1:1" s="447" customFormat="1" ht="12" hidden="1" customHeight="1">
      <c r="A4056" s="446"/>
    </row>
    <row r="4057" spans="1:1" s="447" customFormat="1" ht="12" hidden="1" customHeight="1">
      <c r="A4057" s="446"/>
    </row>
    <row r="4058" spans="1:1" s="447" customFormat="1" ht="12" hidden="1" customHeight="1">
      <c r="A4058" s="446"/>
    </row>
    <row r="4059" spans="1:1" s="447" customFormat="1" ht="12" hidden="1" customHeight="1">
      <c r="A4059" s="446"/>
    </row>
    <row r="4060" spans="1:1" s="447" customFormat="1" ht="12" hidden="1" customHeight="1">
      <c r="A4060" s="446"/>
    </row>
    <row r="4061" spans="1:1" s="447" customFormat="1" ht="12" hidden="1" customHeight="1">
      <c r="A4061" s="446"/>
    </row>
    <row r="4062" spans="1:1" s="447" customFormat="1" ht="12" hidden="1" customHeight="1">
      <c r="A4062" s="446"/>
    </row>
    <row r="4063" spans="1:1" s="447" customFormat="1" ht="12" hidden="1" customHeight="1">
      <c r="A4063" s="446"/>
    </row>
    <row r="4064" spans="1:1" s="447" customFormat="1" ht="12" hidden="1" customHeight="1">
      <c r="A4064" s="446"/>
    </row>
    <row r="4065" spans="1:1" s="447" customFormat="1" ht="12" hidden="1" customHeight="1">
      <c r="A4065" s="446"/>
    </row>
    <row r="4066" spans="1:1" s="447" customFormat="1" ht="12" hidden="1" customHeight="1">
      <c r="A4066" s="446"/>
    </row>
    <row r="4067" spans="1:1" s="447" customFormat="1" ht="12" hidden="1" customHeight="1">
      <c r="A4067" s="446"/>
    </row>
    <row r="4068" spans="1:1" s="447" customFormat="1" ht="12" hidden="1" customHeight="1">
      <c r="A4068" s="446"/>
    </row>
    <row r="4069" spans="1:1" s="447" customFormat="1" ht="12" hidden="1" customHeight="1">
      <c r="A4069" s="446"/>
    </row>
    <row r="4070" spans="1:1" s="447" customFormat="1" ht="12" hidden="1" customHeight="1">
      <c r="A4070" s="446"/>
    </row>
    <row r="4071" spans="1:1" s="447" customFormat="1" ht="12" hidden="1" customHeight="1">
      <c r="A4071" s="446"/>
    </row>
    <row r="4072" spans="1:1" s="447" customFormat="1" ht="12" hidden="1" customHeight="1">
      <c r="A4072" s="446"/>
    </row>
    <row r="4073" spans="1:1" s="447" customFormat="1" ht="12" hidden="1" customHeight="1">
      <c r="A4073" s="446"/>
    </row>
    <row r="4074" spans="1:1" s="447" customFormat="1" ht="12" hidden="1" customHeight="1">
      <c r="A4074" s="446"/>
    </row>
    <row r="4075" spans="1:1" s="447" customFormat="1" ht="12" hidden="1" customHeight="1">
      <c r="A4075" s="446"/>
    </row>
    <row r="4076" spans="1:1" s="447" customFormat="1" ht="12" hidden="1" customHeight="1">
      <c r="A4076" s="446"/>
    </row>
    <row r="4077" spans="1:1" s="447" customFormat="1" ht="12" hidden="1" customHeight="1">
      <c r="A4077" s="446"/>
    </row>
    <row r="4078" spans="1:1" s="447" customFormat="1" ht="12" hidden="1" customHeight="1">
      <c r="A4078" s="446"/>
    </row>
    <row r="4079" spans="1:1" s="447" customFormat="1" ht="12" hidden="1" customHeight="1">
      <c r="A4079" s="446"/>
    </row>
    <row r="4080" spans="1:1" s="447" customFormat="1" ht="12" hidden="1" customHeight="1">
      <c r="A4080" s="446"/>
    </row>
    <row r="4081" spans="1:1" s="447" customFormat="1" ht="12" hidden="1" customHeight="1">
      <c r="A4081" s="446"/>
    </row>
    <row r="4082" spans="1:1" s="447" customFormat="1" ht="12" hidden="1" customHeight="1">
      <c r="A4082" s="446"/>
    </row>
    <row r="4083" spans="1:1" s="447" customFormat="1" ht="12" hidden="1" customHeight="1">
      <c r="A4083" s="446"/>
    </row>
    <row r="4084" spans="1:1" s="447" customFormat="1" ht="12" hidden="1" customHeight="1">
      <c r="A4084" s="446"/>
    </row>
    <row r="4085" spans="1:1" s="447" customFormat="1" ht="12" hidden="1" customHeight="1">
      <c r="A4085" s="446"/>
    </row>
    <row r="4086" spans="1:1" s="447" customFormat="1" ht="12" hidden="1" customHeight="1">
      <c r="A4086" s="446"/>
    </row>
    <row r="4087" spans="1:1" s="447" customFormat="1" ht="12" hidden="1" customHeight="1">
      <c r="A4087" s="446"/>
    </row>
    <row r="4088" spans="1:1" s="447" customFormat="1" ht="12" hidden="1" customHeight="1">
      <c r="A4088" s="446"/>
    </row>
    <row r="4089" spans="1:1" s="447" customFormat="1" ht="12" hidden="1" customHeight="1">
      <c r="A4089" s="446"/>
    </row>
    <row r="4090" spans="1:1" s="447" customFormat="1" ht="12" hidden="1" customHeight="1">
      <c r="A4090" s="446"/>
    </row>
    <row r="4091" spans="1:1" s="447" customFormat="1" ht="12" hidden="1" customHeight="1">
      <c r="A4091" s="446"/>
    </row>
    <row r="4092" spans="1:1" s="447" customFormat="1" ht="12" hidden="1" customHeight="1">
      <c r="A4092" s="446"/>
    </row>
    <row r="4093" spans="1:1" s="447" customFormat="1" ht="12" hidden="1" customHeight="1">
      <c r="A4093" s="446"/>
    </row>
    <row r="4094" spans="1:1" s="447" customFormat="1" ht="12" hidden="1" customHeight="1">
      <c r="A4094" s="446"/>
    </row>
    <row r="4095" spans="1:1" s="447" customFormat="1" ht="12" hidden="1" customHeight="1">
      <c r="A4095" s="446"/>
    </row>
    <row r="4096" spans="1:1" s="447" customFormat="1" ht="12" hidden="1" customHeight="1">
      <c r="A4096" s="446"/>
    </row>
    <row r="4097" spans="1:1" s="447" customFormat="1" ht="12" hidden="1" customHeight="1">
      <c r="A4097" s="446"/>
    </row>
    <row r="4098" spans="1:1" s="447" customFormat="1" ht="12" hidden="1" customHeight="1">
      <c r="A4098" s="446"/>
    </row>
    <row r="4099" spans="1:1" s="447" customFormat="1" ht="12" hidden="1" customHeight="1">
      <c r="A4099" s="446"/>
    </row>
    <row r="4100" spans="1:1" s="447" customFormat="1" ht="12" hidden="1" customHeight="1">
      <c r="A4100" s="446"/>
    </row>
    <row r="4101" spans="1:1" s="447" customFormat="1" ht="12" hidden="1" customHeight="1">
      <c r="A4101" s="446"/>
    </row>
    <row r="4102" spans="1:1" s="447" customFormat="1" ht="12" hidden="1" customHeight="1">
      <c r="A4102" s="446"/>
    </row>
    <row r="4103" spans="1:1" s="447" customFormat="1" ht="12" hidden="1" customHeight="1">
      <c r="A4103" s="446"/>
    </row>
    <row r="4104" spans="1:1" s="447" customFormat="1" ht="12" hidden="1" customHeight="1">
      <c r="A4104" s="446"/>
    </row>
    <row r="4105" spans="1:1" s="447" customFormat="1" ht="12" hidden="1" customHeight="1">
      <c r="A4105" s="446"/>
    </row>
    <row r="4106" spans="1:1" s="447" customFormat="1" ht="12" hidden="1" customHeight="1">
      <c r="A4106" s="446"/>
    </row>
    <row r="4107" spans="1:1" s="447" customFormat="1" ht="12" hidden="1" customHeight="1">
      <c r="A4107" s="446"/>
    </row>
    <row r="4108" spans="1:1" s="447" customFormat="1" ht="12" hidden="1" customHeight="1">
      <c r="A4108" s="446"/>
    </row>
    <row r="4109" spans="1:1" s="447" customFormat="1" ht="12" hidden="1" customHeight="1">
      <c r="A4109" s="446"/>
    </row>
    <row r="4110" spans="1:1" s="447" customFormat="1" ht="12" hidden="1" customHeight="1">
      <c r="A4110" s="446"/>
    </row>
    <row r="4111" spans="1:1" s="447" customFormat="1" ht="12" hidden="1" customHeight="1">
      <c r="A4111" s="446"/>
    </row>
    <row r="4112" spans="1:1" s="447" customFormat="1" ht="12" hidden="1" customHeight="1">
      <c r="A4112" s="446"/>
    </row>
    <row r="4113" spans="1:1" s="447" customFormat="1" ht="12" hidden="1" customHeight="1">
      <c r="A4113" s="446"/>
    </row>
    <row r="4114" spans="1:1" s="447" customFormat="1" ht="12" hidden="1" customHeight="1">
      <c r="A4114" s="446"/>
    </row>
    <row r="4115" spans="1:1" s="447" customFormat="1" ht="12" hidden="1" customHeight="1">
      <c r="A4115" s="446"/>
    </row>
    <row r="4116" spans="1:1" s="447" customFormat="1" ht="12" hidden="1" customHeight="1">
      <c r="A4116" s="446"/>
    </row>
    <row r="4117" spans="1:1" s="447" customFormat="1" ht="12" hidden="1" customHeight="1">
      <c r="A4117" s="446"/>
    </row>
    <row r="4118" spans="1:1" s="447" customFormat="1" ht="12" hidden="1" customHeight="1">
      <c r="A4118" s="446"/>
    </row>
    <row r="4119" spans="1:1" s="447" customFormat="1" ht="12" hidden="1" customHeight="1">
      <c r="A4119" s="446"/>
    </row>
    <row r="4120" spans="1:1" s="447" customFormat="1" ht="12" hidden="1" customHeight="1">
      <c r="A4120" s="446"/>
    </row>
    <row r="4121" spans="1:1" s="447" customFormat="1" ht="12" hidden="1" customHeight="1">
      <c r="A4121" s="446"/>
    </row>
    <row r="4122" spans="1:1" s="447" customFormat="1" ht="12" hidden="1" customHeight="1">
      <c r="A4122" s="446"/>
    </row>
    <row r="4123" spans="1:1" s="447" customFormat="1" ht="12" hidden="1" customHeight="1">
      <c r="A4123" s="446"/>
    </row>
    <row r="4124" spans="1:1" s="447" customFormat="1" ht="12" hidden="1" customHeight="1">
      <c r="A4124" s="446"/>
    </row>
    <row r="4125" spans="1:1" s="447" customFormat="1" ht="12" hidden="1" customHeight="1">
      <c r="A4125" s="446"/>
    </row>
    <row r="4126" spans="1:1" s="447" customFormat="1" ht="12" hidden="1" customHeight="1">
      <c r="A4126" s="446"/>
    </row>
    <row r="4127" spans="1:1" s="447" customFormat="1" ht="12" hidden="1" customHeight="1">
      <c r="A4127" s="446"/>
    </row>
    <row r="4128" spans="1:1" s="447" customFormat="1" ht="12" hidden="1" customHeight="1">
      <c r="A4128" s="446"/>
    </row>
    <row r="4129" spans="1:1" s="447" customFormat="1" ht="12" hidden="1" customHeight="1">
      <c r="A4129" s="446"/>
    </row>
    <row r="4130" spans="1:1" s="447" customFormat="1" ht="12" hidden="1" customHeight="1">
      <c r="A4130" s="446"/>
    </row>
    <row r="4131" spans="1:1" s="447" customFormat="1" ht="12" hidden="1" customHeight="1">
      <c r="A4131" s="446"/>
    </row>
    <row r="4132" spans="1:1" s="447" customFormat="1" ht="12" hidden="1" customHeight="1">
      <c r="A4132" s="446"/>
    </row>
    <row r="4133" spans="1:1" s="447" customFormat="1" ht="12" hidden="1" customHeight="1">
      <c r="A4133" s="446"/>
    </row>
    <row r="4134" spans="1:1" s="447" customFormat="1" ht="12" hidden="1" customHeight="1">
      <c r="A4134" s="446"/>
    </row>
    <row r="4135" spans="1:1" s="447" customFormat="1" ht="12" hidden="1" customHeight="1">
      <c r="A4135" s="446"/>
    </row>
    <row r="4136" spans="1:1" s="447" customFormat="1" ht="12" hidden="1" customHeight="1">
      <c r="A4136" s="446"/>
    </row>
    <row r="4137" spans="1:1" s="447" customFormat="1" ht="12" hidden="1" customHeight="1">
      <c r="A4137" s="446"/>
    </row>
    <row r="4138" spans="1:1" s="447" customFormat="1" ht="12" hidden="1" customHeight="1">
      <c r="A4138" s="446"/>
    </row>
    <row r="4139" spans="1:1" s="447" customFormat="1" ht="12" hidden="1" customHeight="1">
      <c r="A4139" s="446"/>
    </row>
    <row r="4140" spans="1:1" s="447" customFormat="1" ht="12" hidden="1" customHeight="1">
      <c r="A4140" s="446"/>
    </row>
    <row r="4141" spans="1:1" s="447" customFormat="1" ht="12" hidden="1" customHeight="1">
      <c r="A4141" s="446"/>
    </row>
    <row r="4142" spans="1:1" s="447" customFormat="1" ht="12" hidden="1" customHeight="1">
      <c r="A4142" s="446"/>
    </row>
    <row r="4143" spans="1:1" s="447" customFormat="1" ht="12" hidden="1" customHeight="1">
      <c r="A4143" s="446"/>
    </row>
    <row r="4144" spans="1:1" s="447" customFormat="1" ht="12" hidden="1" customHeight="1">
      <c r="A4144" s="446"/>
    </row>
    <row r="4145" spans="1:1" s="447" customFormat="1" ht="12" hidden="1" customHeight="1">
      <c r="A4145" s="446"/>
    </row>
    <row r="4146" spans="1:1" s="447" customFormat="1" ht="12" hidden="1" customHeight="1">
      <c r="A4146" s="446"/>
    </row>
    <row r="4147" spans="1:1" s="447" customFormat="1" ht="12" hidden="1" customHeight="1">
      <c r="A4147" s="446"/>
    </row>
    <row r="4148" spans="1:1" s="447" customFormat="1" ht="12" hidden="1" customHeight="1">
      <c r="A4148" s="446"/>
    </row>
    <row r="4149" spans="1:1" s="447" customFormat="1" ht="12" hidden="1" customHeight="1">
      <c r="A4149" s="446"/>
    </row>
    <row r="4150" spans="1:1" s="447" customFormat="1" ht="12" hidden="1" customHeight="1">
      <c r="A4150" s="446"/>
    </row>
    <row r="4151" spans="1:1" s="447" customFormat="1" ht="12" hidden="1" customHeight="1">
      <c r="A4151" s="446"/>
    </row>
    <row r="4152" spans="1:1" s="447" customFormat="1" ht="12" hidden="1" customHeight="1">
      <c r="A4152" s="446"/>
    </row>
    <row r="4153" spans="1:1" s="447" customFormat="1" ht="12" hidden="1" customHeight="1">
      <c r="A4153" s="446"/>
    </row>
    <row r="4154" spans="1:1" s="447" customFormat="1" ht="12" hidden="1" customHeight="1">
      <c r="A4154" s="446"/>
    </row>
    <row r="4155" spans="1:1" s="447" customFormat="1" ht="12" hidden="1" customHeight="1">
      <c r="A4155" s="446"/>
    </row>
    <row r="4156" spans="1:1" s="447" customFormat="1" ht="12" hidden="1" customHeight="1">
      <c r="A4156" s="446"/>
    </row>
    <row r="4157" spans="1:1" s="447" customFormat="1" ht="12" hidden="1" customHeight="1">
      <c r="A4157" s="446"/>
    </row>
    <row r="4158" spans="1:1" s="447" customFormat="1" ht="12" hidden="1" customHeight="1">
      <c r="A4158" s="446"/>
    </row>
    <row r="4159" spans="1:1" s="447" customFormat="1" ht="12" hidden="1" customHeight="1">
      <c r="A4159" s="446"/>
    </row>
    <row r="4160" spans="1:1" s="447" customFormat="1" ht="12" hidden="1" customHeight="1">
      <c r="A4160" s="446"/>
    </row>
    <row r="4161" spans="1:1" s="447" customFormat="1" ht="12" hidden="1" customHeight="1">
      <c r="A4161" s="446"/>
    </row>
    <row r="4162" spans="1:1" s="447" customFormat="1" ht="12" hidden="1" customHeight="1">
      <c r="A4162" s="446"/>
    </row>
    <row r="4163" spans="1:1" s="447" customFormat="1" ht="12" hidden="1" customHeight="1">
      <c r="A4163" s="446"/>
    </row>
    <row r="4164" spans="1:1" s="447" customFormat="1" ht="12" hidden="1" customHeight="1">
      <c r="A4164" s="446"/>
    </row>
    <row r="4165" spans="1:1" s="447" customFormat="1" ht="12" hidden="1" customHeight="1">
      <c r="A4165" s="446"/>
    </row>
    <row r="4166" spans="1:1" s="447" customFormat="1" ht="12" hidden="1" customHeight="1">
      <c r="A4166" s="446"/>
    </row>
    <row r="4167" spans="1:1" s="447" customFormat="1" ht="12" hidden="1" customHeight="1">
      <c r="A4167" s="446"/>
    </row>
    <row r="4168" spans="1:1" s="447" customFormat="1" ht="12" hidden="1" customHeight="1">
      <c r="A4168" s="446"/>
    </row>
    <row r="4169" spans="1:1" s="447" customFormat="1" ht="12" hidden="1" customHeight="1">
      <c r="A4169" s="446"/>
    </row>
    <row r="4170" spans="1:1" s="447" customFormat="1" ht="12" hidden="1" customHeight="1">
      <c r="A4170" s="446"/>
    </row>
    <row r="4171" spans="1:1" s="447" customFormat="1" ht="12" hidden="1" customHeight="1">
      <c r="A4171" s="446"/>
    </row>
    <row r="4172" spans="1:1" s="447" customFormat="1" ht="12" hidden="1" customHeight="1">
      <c r="A4172" s="446"/>
    </row>
    <row r="4173" spans="1:1" s="447" customFormat="1" ht="12" hidden="1" customHeight="1">
      <c r="A4173" s="446"/>
    </row>
    <row r="4174" spans="1:1" s="447" customFormat="1" ht="12" hidden="1" customHeight="1">
      <c r="A4174" s="446"/>
    </row>
    <row r="4175" spans="1:1" s="447" customFormat="1" ht="12" hidden="1" customHeight="1">
      <c r="A4175" s="446"/>
    </row>
    <row r="4176" spans="1:1" s="447" customFormat="1" ht="12" hidden="1" customHeight="1">
      <c r="A4176" s="446"/>
    </row>
    <row r="4177" spans="1:1" s="447" customFormat="1" ht="12" hidden="1" customHeight="1">
      <c r="A4177" s="446"/>
    </row>
    <row r="4178" spans="1:1" s="447" customFormat="1" ht="12" hidden="1" customHeight="1">
      <c r="A4178" s="446"/>
    </row>
    <row r="4179" spans="1:1" s="447" customFormat="1" ht="12" hidden="1" customHeight="1">
      <c r="A4179" s="446"/>
    </row>
    <row r="4180" spans="1:1" s="447" customFormat="1" ht="12" hidden="1" customHeight="1">
      <c r="A4180" s="446"/>
    </row>
    <row r="4181" spans="1:1" s="447" customFormat="1" ht="12" hidden="1" customHeight="1">
      <c r="A4181" s="446"/>
    </row>
    <row r="4182" spans="1:1" s="447" customFormat="1" ht="12" hidden="1" customHeight="1">
      <c r="A4182" s="446"/>
    </row>
    <row r="4183" spans="1:1" s="447" customFormat="1" ht="12" hidden="1" customHeight="1">
      <c r="A4183" s="446"/>
    </row>
    <row r="4184" spans="1:1" s="447" customFormat="1" ht="12" hidden="1" customHeight="1">
      <c r="A4184" s="446"/>
    </row>
    <row r="4185" spans="1:1" s="447" customFormat="1" ht="12" hidden="1" customHeight="1">
      <c r="A4185" s="446"/>
    </row>
    <row r="4186" spans="1:1" s="447" customFormat="1" ht="12" hidden="1" customHeight="1">
      <c r="A4186" s="446"/>
    </row>
    <row r="4187" spans="1:1" s="447" customFormat="1" ht="12" hidden="1" customHeight="1">
      <c r="A4187" s="446"/>
    </row>
    <row r="4188" spans="1:1" s="447" customFormat="1" ht="12" hidden="1" customHeight="1">
      <c r="A4188" s="446"/>
    </row>
    <row r="4189" spans="1:1" s="447" customFormat="1" ht="12" hidden="1" customHeight="1">
      <c r="A4189" s="446"/>
    </row>
    <row r="4190" spans="1:1" s="447" customFormat="1" ht="12" hidden="1" customHeight="1">
      <c r="A4190" s="446"/>
    </row>
    <row r="4191" spans="1:1" s="447" customFormat="1" ht="12" hidden="1" customHeight="1">
      <c r="A4191" s="446"/>
    </row>
    <row r="4192" spans="1:1" s="447" customFormat="1" ht="12" hidden="1" customHeight="1">
      <c r="A4192" s="446"/>
    </row>
    <row r="4193" spans="1:1" s="447" customFormat="1" ht="12" hidden="1" customHeight="1">
      <c r="A4193" s="446"/>
    </row>
    <row r="4194" spans="1:1" s="447" customFormat="1" ht="12" hidden="1" customHeight="1">
      <c r="A4194" s="446"/>
    </row>
    <row r="4195" spans="1:1" s="447" customFormat="1" ht="12" hidden="1" customHeight="1">
      <c r="A4195" s="446"/>
    </row>
    <row r="4196" spans="1:1" s="447" customFormat="1" ht="12" hidden="1" customHeight="1">
      <c r="A4196" s="446"/>
    </row>
    <row r="4197" spans="1:1" s="447" customFormat="1" ht="12" hidden="1" customHeight="1">
      <c r="A4197" s="446"/>
    </row>
    <row r="4198" spans="1:1" s="447" customFormat="1" ht="12" hidden="1" customHeight="1">
      <c r="A4198" s="446"/>
    </row>
    <row r="4199" spans="1:1" s="447" customFormat="1" ht="12" hidden="1" customHeight="1">
      <c r="A4199" s="446"/>
    </row>
    <row r="4200" spans="1:1" s="447" customFormat="1" ht="12" hidden="1" customHeight="1">
      <c r="A4200" s="446"/>
    </row>
    <row r="4201" spans="1:1" s="447" customFormat="1" ht="12" hidden="1" customHeight="1">
      <c r="A4201" s="446"/>
    </row>
    <row r="4202" spans="1:1" s="447" customFormat="1" ht="12" hidden="1" customHeight="1">
      <c r="A4202" s="446"/>
    </row>
    <row r="4203" spans="1:1" s="447" customFormat="1" ht="12" hidden="1" customHeight="1">
      <c r="A4203" s="446"/>
    </row>
    <row r="4204" spans="1:1" s="447" customFormat="1" ht="12" hidden="1" customHeight="1">
      <c r="A4204" s="446"/>
    </row>
    <row r="4205" spans="1:1" s="447" customFormat="1" ht="12" hidden="1" customHeight="1">
      <c r="A4205" s="446"/>
    </row>
    <row r="4206" spans="1:1" s="447" customFormat="1" ht="12" hidden="1" customHeight="1">
      <c r="A4206" s="446"/>
    </row>
    <row r="4207" spans="1:1" s="447" customFormat="1" ht="12" hidden="1" customHeight="1">
      <c r="A4207" s="446"/>
    </row>
    <row r="4208" spans="1:1" s="447" customFormat="1" ht="12" hidden="1" customHeight="1">
      <c r="A4208" s="446"/>
    </row>
    <row r="4209" spans="1:1" s="447" customFormat="1" ht="12" hidden="1" customHeight="1">
      <c r="A4209" s="446"/>
    </row>
    <row r="4210" spans="1:1" s="447" customFormat="1" ht="12" hidden="1" customHeight="1">
      <c r="A4210" s="446"/>
    </row>
    <row r="4211" spans="1:1" s="447" customFormat="1" ht="12" hidden="1" customHeight="1">
      <c r="A4211" s="446"/>
    </row>
    <row r="4212" spans="1:1" s="447" customFormat="1" ht="12" hidden="1" customHeight="1">
      <c r="A4212" s="446"/>
    </row>
    <row r="4213" spans="1:1" s="447" customFormat="1" ht="12" hidden="1" customHeight="1">
      <c r="A4213" s="446"/>
    </row>
    <row r="4214" spans="1:1" s="447" customFormat="1" ht="12" hidden="1" customHeight="1">
      <c r="A4214" s="446"/>
    </row>
    <row r="4215" spans="1:1" s="447" customFormat="1" ht="12" hidden="1" customHeight="1">
      <c r="A4215" s="446"/>
    </row>
    <row r="4216" spans="1:1" s="447" customFormat="1" ht="12" hidden="1" customHeight="1">
      <c r="A4216" s="446"/>
    </row>
    <row r="4217" spans="1:1" s="447" customFormat="1" ht="12" hidden="1" customHeight="1">
      <c r="A4217" s="446"/>
    </row>
    <row r="4218" spans="1:1" s="447" customFormat="1" ht="12" hidden="1" customHeight="1">
      <c r="A4218" s="446"/>
    </row>
    <row r="4219" spans="1:1" s="447" customFormat="1" ht="12" hidden="1" customHeight="1">
      <c r="A4219" s="446"/>
    </row>
    <row r="4220" spans="1:1" s="447" customFormat="1" ht="12" hidden="1" customHeight="1">
      <c r="A4220" s="446"/>
    </row>
    <row r="4221" spans="1:1" s="447" customFormat="1" ht="12" hidden="1" customHeight="1">
      <c r="A4221" s="446"/>
    </row>
    <row r="4222" spans="1:1" s="447" customFormat="1" ht="12" hidden="1" customHeight="1">
      <c r="A4222" s="446"/>
    </row>
    <row r="4223" spans="1:1" s="447" customFormat="1" ht="12" hidden="1" customHeight="1">
      <c r="A4223" s="446"/>
    </row>
    <row r="4224" spans="1:1" s="447" customFormat="1" ht="12" hidden="1" customHeight="1">
      <c r="A4224" s="446"/>
    </row>
    <row r="4225" spans="1:1" s="447" customFormat="1" ht="12" hidden="1" customHeight="1">
      <c r="A4225" s="446"/>
    </row>
    <row r="4226" spans="1:1" s="447" customFormat="1" ht="12" hidden="1" customHeight="1">
      <c r="A4226" s="446"/>
    </row>
    <row r="4227" spans="1:1" s="447" customFormat="1" ht="12" hidden="1" customHeight="1">
      <c r="A4227" s="446"/>
    </row>
    <row r="4228" spans="1:1" s="447" customFormat="1" ht="12" hidden="1" customHeight="1">
      <c r="A4228" s="446"/>
    </row>
    <row r="4229" spans="1:1" s="447" customFormat="1" ht="12" hidden="1" customHeight="1">
      <c r="A4229" s="446"/>
    </row>
    <row r="4230" spans="1:1" s="447" customFormat="1" ht="12" hidden="1" customHeight="1">
      <c r="A4230" s="446"/>
    </row>
    <row r="4231" spans="1:1" s="447" customFormat="1" ht="12" hidden="1" customHeight="1">
      <c r="A4231" s="446"/>
    </row>
    <row r="4232" spans="1:1" s="447" customFormat="1" ht="12" hidden="1" customHeight="1">
      <c r="A4232" s="446"/>
    </row>
    <row r="4233" spans="1:1" s="447" customFormat="1" ht="12" hidden="1" customHeight="1">
      <c r="A4233" s="446"/>
    </row>
    <row r="4234" spans="1:1" s="447" customFormat="1" ht="12" hidden="1" customHeight="1">
      <c r="A4234" s="446"/>
    </row>
    <row r="4235" spans="1:1" s="447" customFormat="1" ht="12" hidden="1" customHeight="1">
      <c r="A4235" s="446"/>
    </row>
    <row r="4236" spans="1:1" s="447" customFormat="1" ht="12" hidden="1" customHeight="1">
      <c r="A4236" s="446"/>
    </row>
    <row r="4237" spans="1:1" s="447" customFormat="1" ht="12" hidden="1" customHeight="1">
      <c r="A4237" s="446"/>
    </row>
    <row r="4238" spans="1:1" s="447" customFormat="1" ht="12" hidden="1" customHeight="1">
      <c r="A4238" s="446"/>
    </row>
    <row r="4239" spans="1:1" s="447" customFormat="1" ht="12" hidden="1" customHeight="1">
      <c r="A4239" s="446"/>
    </row>
    <row r="4240" spans="1:1" s="447" customFormat="1" ht="12" hidden="1" customHeight="1">
      <c r="A4240" s="446"/>
    </row>
    <row r="4241" spans="1:1" s="447" customFormat="1" ht="12" hidden="1" customHeight="1">
      <c r="A4241" s="446"/>
    </row>
    <row r="4242" spans="1:1" s="447" customFormat="1" ht="12" hidden="1" customHeight="1">
      <c r="A4242" s="446"/>
    </row>
    <row r="4243" spans="1:1" s="447" customFormat="1" ht="12" hidden="1" customHeight="1">
      <c r="A4243" s="446"/>
    </row>
    <row r="4244" spans="1:1" s="447" customFormat="1" ht="12" hidden="1" customHeight="1">
      <c r="A4244" s="446"/>
    </row>
    <row r="4245" spans="1:1" s="447" customFormat="1" ht="12" hidden="1" customHeight="1">
      <c r="A4245" s="446"/>
    </row>
    <row r="4246" spans="1:1" s="447" customFormat="1" ht="12" hidden="1" customHeight="1">
      <c r="A4246" s="446"/>
    </row>
    <row r="4247" spans="1:1" s="447" customFormat="1" ht="12" hidden="1" customHeight="1">
      <c r="A4247" s="446"/>
    </row>
    <row r="4248" spans="1:1" s="447" customFormat="1" ht="12" hidden="1" customHeight="1">
      <c r="A4248" s="446"/>
    </row>
    <row r="4249" spans="1:1" s="447" customFormat="1" ht="12" hidden="1" customHeight="1">
      <c r="A4249" s="446"/>
    </row>
    <row r="4250" spans="1:1" s="447" customFormat="1" ht="12" hidden="1" customHeight="1">
      <c r="A4250" s="446"/>
    </row>
    <row r="4251" spans="1:1" s="447" customFormat="1" ht="12" hidden="1" customHeight="1">
      <c r="A4251" s="446"/>
    </row>
    <row r="4252" spans="1:1" s="447" customFormat="1" ht="12" hidden="1" customHeight="1">
      <c r="A4252" s="446"/>
    </row>
    <row r="4253" spans="1:1" s="447" customFormat="1" ht="12" hidden="1" customHeight="1">
      <c r="A4253" s="446"/>
    </row>
    <row r="4254" spans="1:1" s="447" customFormat="1" ht="12" hidden="1" customHeight="1">
      <c r="A4254" s="446"/>
    </row>
    <row r="4255" spans="1:1" s="447" customFormat="1" ht="12" hidden="1" customHeight="1">
      <c r="A4255" s="446"/>
    </row>
    <row r="4256" spans="1:1" s="447" customFormat="1" ht="12" hidden="1" customHeight="1">
      <c r="A4256" s="446"/>
    </row>
    <row r="4257" spans="1:1" s="447" customFormat="1" ht="12" hidden="1" customHeight="1">
      <c r="A4257" s="446"/>
    </row>
    <row r="4258" spans="1:1" s="447" customFormat="1" ht="12" hidden="1" customHeight="1">
      <c r="A4258" s="446"/>
    </row>
    <row r="4259" spans="1:1" s="447" customFormat="1" ht="12" hidden="1" customHeight="1">
      <c r="A4259" s="446"/>
    </row>
    <row r="4260" spans="1:1" s="447" customFormat="1" ht="12" hidden="1" customHeight="1">
      <c r="A4260" s="446"/>
    </row>
    <row r="4261" spans="1:1" s="447" customFormat="1" ht="12" hidden="1" customHeight="1">
      <c r="A4261" s="446"/>
    </row>
    <row r="4262" spans="1:1" s="447" customFormat="1" ht="12" hidden="1" customHeight="1">
      <c r="A4262" s="446"/>
    </row>
    <row r="4263" spans="1:1" s="447" customFormat="1" ht="12" hidden="1" customHeight="1">
      <c r="A4263" s="446"/>
    </row>
    <row r="4264" spans="1:1" s="447" customFormat="1" ht="12" hidden="1" customHeight="1">
      <c r="A4264" s="446"/>
    </row>
    <row r="4265" spans="1:1" s="447" customFormat="1" ht="12" hidden="1" customHeight="1">
      <c r="A4265" s="446"/>
    </row>
    <row r="4266" spans="1:1" s="447" customFormat="1" ht="12" hidden="1" customHeight="1">
      <c r="A4266" s="446"/>
    </row>
    <row r="4267" spans="1:1" s="447" customFormat="1" ht="12" hidden="1" customHeight="1">
      <c r="A4267" s="446"/>
    </row>
    <row r="4268" spans="1:1" s="447" customFormat="1" ht="12" hidden="1" customHeight="1">
      <c r="A4268" s="446"/>
    </row>
    <row r="4269" spans="1:1" s="447" customFormat="1" ht="12" hidden="1" customHeight="1">
      <c r="A4269" s="446"/>
    </row>
    <row r="4270" spans="1:1" s="447" customFormat="1" ht="12" hidden="1" customHeight="1">
      <c r="A4270" s="446"/>
    </row>
    <row r="4271" spans="1:1" s="447" customFormat="1" ht="12" hidden="1" customHeight="1">
      <c r="A4271" s="446"/>
    </row>
    <row r="4272" spans="1:1" s="447" customFormat="1" ht="12" hidden="1" customHeight="1">
      <c r="A4272" s="446"/>
    </row>
    <row r="4273" spans="1:1" s="447" customFormat="1" ht="12" hidden="1" customHeight="1">
      <c r="A4273" s="446"/>
    </row>
    <row r="4274" spans="1:1" s="447" customFormat="1" ht="12" hidden="1" customHeight="1">
      <c r="A4274" s="446"/>
    </row>
    <row r="4275" spans="1:1" s="447" customFormat="1" ht="12" hidden="1" customHeight="1">
      <c r="A4275" s="446"/>
    </row>
    <row r="4276" spans="1:1" s="447" customFormat="1" ht="12" hidden="1" customHeight="1">
      <c r="A4276" s="446"/>
    </row>
    <row r="4277" spans="1:1" s="447" customFormat="1" ht="12" hidden="1" customHeight="1">
      <c r="A4277" s="446"/>
    </row>
    <row r="4278" spans="1:1" s="447" customFormat="1" ht="12" hidden="1" customHeight="1">
      <c r="A4278" s="446"/>
    </row>
    <row r="4279" spans="1:1" s="447" customFormat="1" ht="12" hidden="1" customHeight="1">
      <c r="A4279" s="446"/>
    </row>
    <row r="4280" spans="1:1" s="447" customFormat="1" ht="12" hidden="1" customHeight="1">
      <c r="A4280" s="446"/>
    </row>
    <row r="4281" spans="1:1" s="447" customFormat="1" ht="12" hidden="1" customHeight="1">
      <c r="A4281" s="446"/>
    </row>
    <row r="4282" spans="1:1" s="447" customFormat="1" ht="12" hidden="1" customHeight="1">
      <c r="A4282" s="446"/>
    </row>
    <row r="4283" spans="1:1" s="447" customFormat="1" ht="12" hidden="1" customHeight="1">
      <c r="A4283" s="446"/>
    </row>
    <row r="4284" spans="1:1" s="447" customFormat="1" ht="12" hidden="1" customHeight="1">
      <c r="A4284" s="446"/>
    </row>
    <row r="4285" spans="1:1" s="447" customFormat="1" ht="12" hidden="1" customHeight="1">
      <c r="A4285" s="446"/>
    </row>
    <row r="4286" spans="1:1" s="447" customFormat="1" ht="12" hidden="1" customHeight="1">
      <c r="A4286" s="446"/>
    </row>
    <row r="4287" spans="1:1" s="447" customFormat="1" ht="12" hidden="1" customHeight="1">
      <c r="A4287" s="446"/>
    </row>
    <row r="4288" spans="1:1" s="447" customFormat="1" ht="12" hidden="1" customHeight="1">
      <c r="A4288" s="446"/>
    </row>
    <row r="4289" spans="1:1" s="447" customFormat="1" ht="12" hidden="1" customHeight="1">
      <c r="A4289" s="446"/>
    </row>
    <row r="4290" spans="1:1" s="447" customFormat="1" ht="12" hidden="1" customHeight="1">
      <c r="A4290" s="446"/>
    </row>
    <row r="4291" spans="1:1" s="447" customFormat="1" ht="12" hidden="1" customHeight="1">
      <c r="A4291" s="446"/>
    </row>
    <row r="4292" spans="1:1" s="447" customFormat="1" ht="12" hidden="1" customHeight="1">
      <c r="A4292" s="446"/>
    </row>
    <row r="4293" spans="1:1" s="447" customFormat="1" ht="12" hidden="1" customHeight="1">
      <c r="A4293" s="446"/>
    </row>
    <row r="4294" spans="1:1" s="447" customFormat="1" ht="12" hidden="1" customHeight="1">
      <c r="A4294" s="446"/>
    </row>
    <row r="4295" spans="1:1" s="447" customFormat="1" ht="12" hidden="1" customHeight="1">
      <c r="A4295" s="446"/>
    </row>
    <row r="4296" spans="1:1" s="447" customFormat="1" ht="12" hidden="1" customHeight="1">
      <c r="A4296" s="446"/>
    </row>
    <row r="4297" spans="1:1" s="447" customFormat="1" ht="12" hidden="1" customHeight="1">
      <c r="A4297" s="446"/>
    </row>
    <row r="4298" spans="1:1" s="447" customFormat="1" ht="12" hidden="1" customHeight="1">
      <c r="A4298" s="446"/>
    </row>
    <row r="4299" spans="1:1" s="447" customFormat="1" ht="12" hidden="1" customHeight="1">
      <c r="A4299" s="446"/>
    </row>
    <row r="4300" spans="1:1" s="447" customFormat="1" ht="12" hidden="1" customHeight="1">
      <c r="A4300" s="446"/>
    </row>
    <row r="4301" spans="1:1" s="447" customFormat="1" ht="12" hidden="1" customHeight="1">
      <c r="A4301" s="446"/>
    </row>
    <row r="4302" spans="1:1" s="447" customFormat="1" ht="12" hidden="1" customHeight="1">
      <c r="A4302" s="446"/>
    </row>
    <row r="4303" spans="1:1" s="447" customFormat="1" ht="12" hidden="1" customHeight="1">
      <c r="A4303" s="446"/>
    </row>
    <row r="4304" spans="1:1" s="447" customFormat="1" ht="12" hidden="1" customHeight="1">
      <c r="A4304" s="446"/>
    </row>
    <row r="4305" spans="1:1" s="447" customFormat="1" ht="12" hidden="1" customHeight="1">
      <c r="A4305" s="446"/>
    </row>
    <row r="4306" spans="1:1" s="447" customFormat="1" ht="12" hidden="1" customHeight="1">
      <c r="A4306" s="446"/>
    </row>
    <row r="4307" spans="1:1" s="447" customFormat="1" ht="12" hidden="1" customHeight="1">
      <c r="A4307" s="446"/>
    </row>
    <row r="4308" spans="1:1" s="447" customFormat="1" ht="12" hidden="1" customHeight="1">
      <c r="A4308" s="446"/>
    </row>
    <row r="4309" spans="1:1" s="447" customFormat="1" ht="12" hidden="1" customHeight="1">
      <c r="A4309" s="446"/>
    </row>
    <row r="4310" spans="1:1" s="447" customFormat="1" ht="12" hidden="1" customHeight="1">
      <c r="A4310" s="446"/>
    </row>
    <row r="4311" spans="1:1" s="447" customFormat="1" ht="12" hidden="1" customHeight="1">
      <c r="A4311" s="446"/>
    </row>
    <row r="4312" spans="1:1" s="447" customFormat="1" ht="12" hidden="1" customHeight="1">
      <c r="A4312" s="446"/>
    </row>
    <row r="4313" spans="1:1" s="447" customFormat="1" ht="12" hidden="1" customHeight="1">
      <c r="A4313" s="446"/>
    </row>
    <row r="4314" spans="1:1" s="447" customFormat="1" ht="12" hidden="1" customHeight="1">
      <c r="A4314" s="446"/>
    </row>
    <row r="4315" spans="1:1" s="447" customFormat="1" ht="12" hidden="1" customHeight="1">
      <c r="A4315" s="446"/>
    </row>
    <row r="4316" spans="1:1" s="447" customFormat="1" ht="12" hidden="1" customHeight="1">
      <c r="A4316" s="446"/>
    </row>
    <row r="4317" spans="1:1" s="447" customFormat="1" ht="12" hidden="1" customHeight="1">
      <c r="A4317" s="446"/>
    </row>
    <row r="4318" spans="1:1" s="447" customFormat="1" ht="12" hidden="1" customHeight="1">
      <c r="A4318" s="446"/>
    </row>
    <row r="4319" spans="1:1" s="447" customFormat="1" ht="12" hidden="1" customHeight="1">
      <c r="A4319" s="446"/>
    </row>
    <row r="4320" spans="1:1" s="447" customFormat="1" ht="12" hidden="1" customHeight="1">
      <c r="A4320" s="446"/>
    </row>
    <row r="4321" spans="1:1" s="447" customFormat="1" ht="12" hidden="1" customHeight="1">
      <c r="A4321" s="446"/>
    </row>
    <row r="4322" spans="1:1" s="447" customFormat="1" ht="12" hidden="1" customHeight="1">
      <c r="A4322" s="446"/>
    </row>
    <row r="4323" spans="1:1" s="447" customFormat="1" ht="12" hidden="1" customHeight="1">
      <c r="A4323" s="446"/>
    </row>
    <row r="4324" spans="1:1" s="447" customFormat="1" ht="12" hidden="1" customHeight="1">
      <c r="A4324" s="446"/>
    </row>
    <row r="4325" spans="1:1" s="447" customFormat="1" ht="12" hidden="1" customHeight="1">
      <c r="A4325" s="446"/>
    </row>
    <row r="4326" spans="1:1" s="447" customFormat="1" ht="12" hidden="1" customHeight="1">
      <c r="A4326" s="446"/>
    </row>
    <row r="4327" spans="1:1" s="447" customFormat="1" ht="12" hidden="1" customHeight="1">
      <c r="A4327" s="446"/>
    </row>
    <row r="4328" spans="1:1" s="447" customFormat="1" ht="12" hidden="1" customHeight="1">
      <c r="A4328" s="446"/>
    </row>
    <row r="4329" spans="1:1" s="447" customFormat="1" ht="12" hidden="1" customHeight="1">
      <c r="A4329" s="446"/>
    </row>
    <row r="4330" spans="1:1" s="447" customFormat="1" ht="12" hidden="1" customHeight="1">
      <c r="A4330" s="446"/>
    </row>
    <row r="4331" spans="1:1" s="447" customFormat="1" ht="12" hidden="1" customHeight="1">
      <c r="A4331" s="446"/>
    </row>
    <row r="4332" spans="1:1" s="447" customFormat="1" ht="12" hidden="1" customHeight="1">
      <c r="A4332" s="446"/>
    </row>
    <row r="4333" spans="1:1" s="447" customFormat="1" ht="12" hidden="1" customHeight="1">
      <c r="A4333" s="446"/>
    </row>
    <row r="4334" spans="1:1" s="447" customFormat="1" ht="12" hidden="1" customHeight="1">
      <c r="A4334" s="446"/>
    </row>
    <row r="4335" spans="1:1" s="447" customFormat="1" ht="12" hidden="1" customHeight="1">
      <c r="A4335" s="446"/>
    </row>
    <row r="4336" spans="1:1" s="447" customFormat="1" ht="12" hidden="1" customHeight="1">
      <c r="A4336" s="446"/>
    </row>
    <row r="4337" spans="1:1" s="447" customFormat="1" ht="12" hidden="1" customHeight="1">
      <c r="A4337" s="446"/>
    </row>
    <row r="4338" spans="1:1" s="447" customFormat="1" ht="12" hidden="1" customHeight="1">
      <c r="A4338" s="446"/>
    </row>
    <row r="4339" spans="1:1" s="447" customFormat="1" ht="12" hidden="1" customHeight="1">
      <c r="A4339" s="446"/>
    </row>
    <row r="4340" spans="1:1" s="447" customFormat="1" ht="12" hidden="1" customHeight="1">
      <c r="A4340" s="446"/>
    </row>
    <row r="4341" spans="1:1" s="447" customFormat="1" ht="12" hidden="1" customHeight="1">
      <c r="A4341" s="446"/>
    </row>
    <row r="4342" spans="1:1" s="447" customFormat="1" ht="12" hidden="1" customHeight="1">
      <c r="A4342" s="446"/>
    </row>
    <row r="4343" spans="1:1" s="447" customFormat="1" ht="12" hidden="1" customHeight="1">
      <c r="A4343" s="446"/>
    </row>
    <row r="4344" spans="1:1" s="447" customFormat="1" ht="12" hidden="1" customHeight="1">
      <c r="A4344" s="446"/>
    </row>
    <row r="4345" spans="1:1" s="447" customFormat="1" ht="12" hidden="1" customHeight="1">
      <c r="A4345" s="446"/>
    </row>
    <row r="4346" spans="1:1" s="447" customFormat="1" ht="12" hidden="1" customHeight="1">
      <c r="A4346" s="446"/>
    </row>
    <row r="4347" spans="1:1" s="447" customFormat="1" ht="12" hidden="1" customHeight="1">
      <c r="A4347" s="446"/>
    </row>
    <row r="4348" spans="1:1" s="447" customFormat="1" ht="12" hidden="1" customHeight="1">
      <c r="A4348" s="446"/>
    </row>
    <row r="4349" spans="1:1" s="447" customFormat="1" ht="12" hidden="1" customHeight="1">
      <c r="A4349" s="446"/>
    </row>
    <row r="4350" spans="1:1" s="447" customFormat="1" ht="12" hidden="1" customHeight="1">
      <c r="A4350" s="446"/>
    </row>
    <row r="4351" spans="1:1" s="447" customFormat="1" ht="12" hidden="1" customHeight="1">
      <c r="A4351" s="446"/>
    </row>
    <row r="4352" spans="1:1" s="447" customFormat="1" ht="12" hidden="1" customHeight="1">
      <c r="A4352" s="446"/>
    </row>
    <row r="4353" spans="1:1" s="447" customFormat="1" ht="12" hidden="1" customHeight="1">
      <c r="A4353" s="446"/>
    </row>
    <row r="4354" spans="1:1" s="447" customFormat="1" ht="12" hidden="1" customHeight="1">
      <c r="A4354" s="446"/>
    </row>
    <row r="4355" spans="1:1" s="447" customFormat="1" ht="12" hidden="1" customHeight="1">
      <c r="A4355" s="446"/>
    </row>
    <row r="4356" spans="1:1" s="447" customFormat="1" ht="12" hidden="1" customHeight="1">
      <c r="A4356" s="446"/>
    </row>
    <row r="4357" spans="1:1" s="447" customFormat="1" ht="12" hidden="1" customHeight="1">
      <c r="A4357" s="446"/>
    </row>
    <row r="4358" spans="1:1" s="447" customFormat="1" ht="12" hidden="1" customHeight="1">
      <c r="A4358" s="446"/>
    </row>
    <row r="4359" spans="1:1" s="447" customFormat="1" ht="12" hidden="1" customHeight="1">
      <c r="A4359" s="446"/>
    </row>
    <row r="4360" spans="1:1" s="447" customFormat="1" ht="12" hidden="1" customHeight="1">
      <c r="A4360" s="446"/>
    </row>
    <row r="4361" spans="1:1" s="447" customFormat="1" ht="12" hidden="1" customHeight="1">
      <c r="A4361" s="446"/>
    </row>
    <row r="4362" spans="1:1" s="447" customFormat="1" ht="12" hidden="1" customHeight="1">
      <c r="A4362" s="446"/>
    </row>
    <row r="4363" spans="1:1" s="447" customFormat="1" ht="12" hidden="1" customHeight="1">
      <c r="A4363" s="446"/>
    </row>
    <row r="4364" spans="1:1" s="447" customFormat="1" ht="12" hidden="1" customHeight="1">
      <c r="A4364" s="446"/>
    </row>
    <row r="4365" spans="1:1" s="447" customFormat="1" ht="12" hidden="1" customHeight="1">
      <c r="A4365" s="446"/>
    </row>
    <row r="4366" spans="1:1" s="447" customFormat="1" ht="12" hidden="1" customHeight="1">
      <c r="A4366" s="446"/>
    </row>
    <row r="4367" spans="1:1" s="447" customFormat="1" ht="12" hidden="1" customHeight="1">
      <c r="A4367" s="446"/>
    </row>
    <row r="4368" spans="1:1" s="447" customFormat="1" ht="12" hidden="1" customHeight="1">
      <c r="A4368" s="446"/>
    </row>
    <row r="4369" spans="1:1" s="447" customFormat="1" ht="12" hidden="1" customHeight="1">
      <c r="A4369" s="446"/>
    </row>
    <row r="4370" spans="1:1" s="447" customFormat="1" ht="12" hidden="1" customHeight="1">
      <c r="A4370" s="446"/>
    </row>
    <row r="4371" spans="1:1" s="447" customFormat="1" ht="12" hidden="1" customHeight="1">
      <c r="A4371" s="446"/>
    </row>
    <row r="4372" spans="1:1" s="447" customFormat="1" ht="12" hidden="1" customHeight="1">
      <c r="A4372" s="446"/>
    </row>
    <row r="4373" spans="1:1" s="447" customFormat="1" ht="12" hidden="1" customHeight="1">
      <c r="A4373" s="446"/>
    </row>
    <row r="4374" spans="1:1" s="447" customFormat="1" ht="12" hidden="1" customHeight="1">
      <c r="A4374" s="446"/>
    </row>
    <row r="4375" spans="1:1" s="447" customFormat="1" ht="12" hidden="1" customHeight="1">
      <c r="A4375" s="446"/>
    </row>
    <row r="4376" spans="1:1" s="447" customFormat="1" ht="12" hidden="1" customHeight="1">
      <c r="A4376" s="446"/>
    </row>
    <row r="4377" spans="1:1" s="447" customFormat="1" ht="12" hidden="1" customHeight="1">
      <c r="A4377" s="446"/>
    </row>
    <row r="4378" spans="1:1" s="447" customFormat="1" ht="12" hidden="1" customHeight="1">
      <c r="A4378" s="446"/>
    </row>
    <row r="4379" spans="1:1" s="447" customFormat="1" ht="12" hidden="1" customHeight="1">
      <c r="A4379" s="446"/>
    </row>
    <row r="4380" spans="1:1" s="447" customFormat="1" ht="12" hidden="1" customHeight="1">
      <c r="A4380" s="446"/>
    </row>
    <row r="4381" spans="1:1" s="447" customFormat="1" ht="12" hidden="1" customHeight="1">
      <c r="A4381" s="446"/>
    </row>
    <row r="4382" spans="1:1" s="447" customFormat="1" ht="12" hidden="1" customHeight="1">
      <c r="A4382" s="446"/>
    </row>
    <row r="4383" spans="1:1" s="447" customFormat="1" ht="12" hidden="1" customHeight="1">
      <c r="A4383" s="446"/>
    </row>
    <row r="4384" spans="1:1" s="447" customFormat="1" ht="12" hidden="1" customHeight="1">
      <c r="A4384" s="446"/>
    </row>
    <row r="4385" spans="1:1" s="447" customFormat="1" ht="12" hidden="1" customHeight="1">
      <c r="A4385" s="446"/>
    </row>
    <row r="4386" spans="1:1" s="447" customFormat="1" ht="12" hidden="1" customHeight="1">
      <c r="A4386" s="446"/>
    </row>
    <row r="4387" spans="1:1" s="447" customFormat="1" ht="12" hidden="1" customHeight="1">
      <c r="A4387" s="446"/>
    </row>
    <row r="4388" spans="1:1" s="447" customFormat="1" ht="12" hidden="1" customHeight="1">
      <c r="A4388" s="446"/>
    </row>
    <row r="4389" spans="1:1" s="447" customFormat="1" ht="12" hidden="1" customHeight="1">
      <c r="A4389" s="446"/>
    </row>
    <row r="4390" spans="1:1" s="447" customFormat="1" ht="12" hidden="1" customHeight="1">
      <c r="A4390" s="446"/>
    </row>
    <row r="4391" spans="1:1" s="447" customFormat="1" ht="12" hidden="1" customHeight="1">
      <c r="A4391" s="446"/>
    </row>
    <row r="4392" spans="1:1" s="447" customFormat="1" ht="12" hidden="1" customHeight="1">
      <c r="A4392" s="446"/>
    </row>
    <row r="4393" spans="1:1" s="447" customFormat="1" ht="12" hidden="1" customHeight="1">
      <c r="A4393" s="446"/>
    </row>
    <row r="4394" spans="1:1" s="447" customFormat="1" ht="12" hidden="1" customHeight="1">
      <c r="A4394" s="446"/>
    </row>
    <row r="4395" spans="1:1" s="447" customFormat="1" ht="12" hidden="1" customHeight="1">
      <c r="A4395" s="446"/>
    </row>
    <row r="4396" spans="1:1" s="447" customFormat="1" ht="12" hidden="1" customHeight="1">
      <c r="A4396" s="446"/>
    </row>
    <row r="4397" spans="1:1" s="447" customFormat="1" ht="12" hidden="1" customHeight="1">
      <c r="A4397" s="446"/>
    </row>
    <row r="4398" spans="1:1" s="447" customFormat="1" ht="12" hidden="1" customHeight="1">
      <c r="A4398" s="446"/>
    </row>
    <row r="4399" spans="1:1" s="447" customFormat="1" ht="12" hidden="1" customHeight="1">
      <c r="A4399" s="446"/>
    </row>
    <row r="4400" spans="1:1" s="447" customFormat="1" ht="12" hidden="1" customHeight="1">
      <c r="A4400" s="446"/>
    </row>
    <row r="4401" spans="1:1" s="447" customFormat="1" ht="12" hidden="1" customHeight="1">
      <c r="A4401" s="446"/>
    </row>
    <row r="4402" spans="1:1" s="447" customFormat="1" ht="12" hidden="1" customHeight="1">
      <c r="A4402" s="446"/>
    </row>
    <row r="4403" spans="1:1" s="447" customFormat="1" ht="12" hidden="1" customHeight="1">
      <c r="A4403" s="446"/>
    </row>
    <row r="4404" spans="1:1" s="447" customFormat="1" ht="12" hidden="1" customHeight="1">
      <c r="A4404" s="446"/>
    </row>
    <row r="4405" spans="1:1" s="447" customFormat="1" ht="12" hidden="1" customHeight="1">
      <c r="A4405" s="446"/>
    </row>
    <row r="4406" spans="1:1" s="447" customFormat="1" ht="12" hidden="1" customHeight="1">
      <c r="A4406" s="446"/>
    </row>
    <row r="4407" spans="1:1" s="447" customFormat="1" ht="12" hidden="1" customHeight="1">
      <c r="A4407" s="446"/>
    </row>
    <row r="4408" spans="1:1" s="447" customFormat="1" ht="12" hidden="1" customHeight="1">
      <c r="A4408" s="446"/>
    </row>
    <row r="4409" spans="1:1" s="447" customFormat="1" ht="12" hidden="1" customHeight="1">
      <c r="A4409" s="446"/>
    </row>
    <row r="4410" spans="1:1" s="447" customFormat="1" ht="12" hidden="1" customHeight="1">
      <c r="A4410" s="446"/>
    </row>
    <row r="4411" spans="1:1" s="447" customFormat="1" ht="12" hidden="1" customHeight="1">
      <c r="A4411" s="446"/>
    </row>
    <row r="4412" spans="1:1" s="447" customFormat="1" ht="12" hidden="1" customHeight="1">
      <c r="A4412" s="446"/>
    </row>
    <row r="4413" spans="1:1" s="447" customFormat="1" ht="12" hidden="1" customHeight="1">
      <c r="A4413" s="446"/>
    </row>
    <row r="4414" spans="1:1" s="447" customFormat="1" ht="12" hidden="1" customHeight="1">
      <c r="A4414" s="446"/>
    </row>
    <row r="4415" spans="1:1" s="447" customFormat="1" ht="12" hidden="1" customHeight="1">
      <c r="A4415" s="446"/>
    </row>
    <row r="4416" spans="1:1" s="447" customFormat="1" ht="12" hidden="1" customHeight="1">
      <c r="A4416" s="446"/>
    </row>
    <row r="4417" spans="1:1" s="447" customFormat="1" ht="12" hidden="1" customHeight="1">
      <c r="A4417" s="446"/>
    </row>
    <row r="4418" spans="1:1" s="447" customFormat="1" ht="12" hidden="1" customHeight="1">
      <c r="A4418" s="446"/>
    </row>
    <row r="4419" spans="1:1" s="447" customFormat="1" ht="12" hidden="1" customHeight="1">
      <c r="A4419" s="446"/>
    </row>
    <row r="4420" spans="1:1" s="447" customFormat="1" ht="12" hidden="1" customHeight="1">
      <c r="A4420" s="446"/>
    </row>
    <row r="4421" spans="1:1" s="447" customFormat="1" ht="12" hidden="1" customHeight="1">
      <c r="A4421" s="446"/>
    </row>
    <row r="4422" spans="1:1" s="447" customFormat="1" ht="12" hidden="1" customHeight="1">
      <c r="A4422" s="446"/>
    </row>
    <row r="4423" spans="1:1" s="447" customFormat="1" ht="12" hidden="1" customHeight="1">
      <c r="A4423" s="446"/>
    </row>
    <row r="4424" spans="1:1" s="447" customFormat="1" ht="12" hidden="1" customHeight="1">
      <c r="A4424" s="446"/>
    </row>
    <row r="4425" spans="1:1" s="447" customFormat="1" ht="12" hidden="1" customHeight="1">
      <c r="A4425" s="446"/>
    </row>
    <row r="4426" spans="1:1" s="447" customFormat="1" ht="12" hidden="1" customHeight="1">
      <c r="A4426" s="446"/>
    </row>
    <row r="4427" spans="1:1" s="447" customFormat="1" ht="12" hidden="1" customHeight="1">
      <c r="A4427" s="446"/>
    </row>
    <row r="4428" spans="1:1" s="447" customFormat="1" ht="12" hidden="1" customHeight="1">
      <c r="A4428" s="446"/>
    </row>
    <row r="4429" spans="1:1" s="447" customFormat="1" ht="12" hidden="1" customHeight="1">
      <c r="A4429" s="446"/>
    </row>
    <row r="4430" spans="1:1" s="447" customFormat="1" ht="12" hidden="1" customHeight="1">
      <c r="A4430" s="446"/>
    </row>
    <row r="4431" spans="1:1" s="447" customFormat="1" ht="12" hidden="1" customHeight="1">
      <c r="A4431" s="446"/>
    </row>
    <row r="4432" spans="1:1" s="447" customFormat="1" ht="12" hidden="1" customHeight="1">
      <c r="A4432" s="446"/>
    </row>
    <row r="4433" spans="1:1" s="447" customFormat="1" ht="12" hidden="1" customHeight="1">
      <c r="A4433" s="446"/>
    </row>
    <row r="4434" spans="1:1" s="447" customFormat="1" ht="12" hidden="1" customHeight="1">
      <c r="A4434" s="446"/>
    </row>
    <row r="4435" spans="1:1" s="447" customFormat="1" ht="12" hidden="1" customHeight="1">
      <c r="A4435" s="446"/>
    </row>
    <row r="4436" spans="1:1" s="447" customFormat="1" ht="12" hidden="1" customHeight="1">
      <c r="A4436" s="446"/>
    </row>
    <row r="4437" spans="1:1" s="447" customFormat="1" ht="12" hidden="1" customHeight="1">
      <c r="A4437" s="446"/>
    </row>
    <row r="4438" spans="1:1" s="447" customFormat="1" ht="12" hidden="1" customHeight="1">
      <c r="A4438" s="446"/>
    </row>
    <row r="4439" spans="1:1" s="447" customFormat="1" ht="12" hidden="1" customHeight="1">
      <c r="A4439" s="446"/>
    </row>
    <row r="4440" spans="1:1" s="447" customFormat="1" ht="12" hidden="1" customHeight="1">
      <c r="A4440" s="446"/>
    </row>
    <row r="4441" spans="1:1" s="447" customFormat="1" ht="12" hidden="1" customHeight="1">
      <c r="A4441" s="446"/>
    </row>
    <row r="4442" spans="1:1" s="447" customFormat="1" ht="12" hidden="1" customHeight="1">
      <c r="A4442" s="446"/>
    </row>
    <row r="4443" spans="1:1" s="447" customFormat="1" ht="12" hidden="1" customHeight="1">
      <c r="A4443" s="446"/>
    </row>
    <row r="4444" spans="1:1" s="447" customFormat="1" ht="12" hidden="1" customHeight="1">
      <c r="A4444" s="446"/>
    </row>
    <row r="4445" spans="1:1" s="447" customFormat="1" ht="12" hidden="1" customHeight="1">
      <c r="A4445" s="446"/>
    </row>
    <row r="4446" spans="1:1" s="447" customFormat="1" ht="12" hidden="1" customHeight="1">
      <c r="A4446" s="446"/>
    </row>
    <row r="4447" spans="1:1" s="447" customFormat="1" ht="12" hidden="1" customHeight="1">
      <c r="A4447" s="446"/>
    </row>
    <row r="4448" spans="1:1" s="447" customFormat="1" ht="12" hidden="1" customHeight="1">
      <c r="A4448" s="446"/>
    </row>
    <row r="4449" spans="1:1" s="447" customFormat="1" ht="12" hidden="1" customHeight="1">
      <c r="A4449" s="446"/>
    </row>
    <row r="4450" spans="1:1" s="447" customFormat="1" ht="12" hidden="1" customHeight="1">
      <c r="A4450" s="446"/>
    </row>
    <row r="4451" spans="1:1" s="447" customFormat="1" ht="12" hidden="1" customHeight="1">
      <c r="A4451" s="446"/>
    </row>
    <row r="4452" spans="1:1" s="447" customFormat="1" ht="12" hidden="1" customHeight="1">
      <c r="A4452" s="446"/>
    </row>
    <row r="4453" spans="1:1" s="447" customFormat="1" ht="12" hidden="1" customHeight="1">
      <c r="A4453" s="446"/>
    </row>
    <row r="4454" spans="1:1" s="447" customFormat="1" ht="12" hidden="1" customHeight="1">
      <c r="A4454" s="446"/>
    </row>
    <row r="4455" spans="1:1" s="447" customFormat="1" ht="12" hidden="1" customHeight="1">
      <c r="A4455" s="446"/>
    </row>
    <row r="4456" spans="1:1" s="447" customFormat="1" ht="12" hidden="1" customHeight="1">
      <c r="A4456" s="446"/>
    </row>
    <row r="4457" spans="1:1" s="447" customFormat="1" ht="12" hidden="1" customHeight="1">
      <c r="A4457" s="446"/>
    </row>
    <row r="4458" spans="1:1" s="447" customFormat="1" ht="12" hidden="1" customHeight="1">
      <c r="A4458" s="446"/>
    </row>
    <row r="4459" spans="1:1" s="447" customFormat="1" ht="12" hidden="1" customHeight="1">
      <c r="A4459" s="446"/>
    </row>
    <row r="4460" spans="1:1" s="447" customFormat="1" ht="12" hidden="1" customHeight="1">
      <c r="A4460" s="446"/>
    </row>
    <row r="4461" spans="1:1" s="447" customFormat="1" ht="12" hidden="1" customHeight="1">
      <c r="A4461" s="446"/>
    </row>
    <row r="4462" spans="1:1" s="447" customFormat="1" ht="12" hidden="1" customHeight="1">
      <c r="A4462" s="446"/>
    </row>
    <row r="4463" spans="1:1" s="447" customFormat="1" ht="12" hidden="1" customHeight="1">
      <c r="A4463" s="446"/>
    </row>
    <row r="4464" spans="1:1" s="447" customFormat="1" ht="12" hidden="1" customHeight="1">
      <c r="A4464" s="446"/>
    </row>
    <row r="4465" spans="1:1" s="447" customFormat="1" ht="12" hidden="1" customHeight="1">
      <c r="A4465" s="446"/>
    </row>
    <row r="4466" spans="1:1" s="447" customFormat="1" ht="12" hidden="1" customHeight="1">
      <c r="A4466" s="446"/>
    </row>
    <row r="4467" spans="1:1" s="447" customFormat="1" ht="12" hidden="1" customHeight="1">
      <c r="A4467" s="446"/>
    </row>
    <row r="4468" spans="1:1" s="447" customFormat="1" ht="12" hidden="1" customHeight="1">
      <c r="A4468" s="446"/>
    </row>
    <row r="4469" spans="1:1" s="447" customFormat="1" ht="12" hidden="1" customHeight="1">
      <c r="A4469" s="446"/>
    </row>
    <row r="4470" spans="1:1" s="447" customFormat="1" ht="12" hidden="1" customHeight="1">
      <c r="A4470" s="446"/>
    </row>
    <row r="4471" spans="1:1" s="447" customFormat="1" ht="12" hidden="1" customHeight="1">
      <c r="A4471" s="446"/>
    </row>
    <row r="4472" spans="1:1" s="447" customFormat="1" ht="12" hidden="1" customHeight="1">
      <c r="A4472" s="446"/>
    </row>
    <row r="4473" spans="1:1" s="447" customFormat="1" ht="12" hidden="1" customHeight="1">
      <c r="A4473" s="446"/>
    </row>
    <row r="4474" spans="1:1" s="447" customFormat="1" ht="12" hidden="1" customHeight="1">
      <c r="A4474" s="446"/>
    </row>
    <row r="4475" spans="1:1" s="447" customFormat="1" ht="12" hidden="1" customHeight="1">
      <c r="A4475" s="446"/>
    </row>
    <row r="4476" spans="1:1" s="447" customFormat="1" ht="12" hidden="1" customHeight="1">
      <c r="A4476" s="446"/>
    </row>
    <row r="4477" spans="1:1" s="447" customFormat="1" ht="12" hidden="1" customHeight="1">
      <c r="A4477" s="446"/>
    </row>
    <row r="4478" spans="1:1" s="447" customFormat="1" ht="12" hidden="1" customHeight="1">
      <c r="A4478" s="446"/>
    </row>
    <row r="4479" spans="1:1" s="447" customFormat="1" ht="12" hidden="1" customHeight="1">
      <c r="A4479" s="446"/>
    </row>
    <row r="4480" spans="1:1" s="447" customFormat="1" ht="12" hidden="1" customHeight="1">
      <c r="A4480" s="446"/>
    </row>
    <row r="4481" spans="1:1" s="447" customFormat="1" ht="12" hidden="1" customHeight="1">
      <c r="A4481" s="446"/>
    </row>
    <row r="4482" spans="1:1" s="447" customFormat="1" ht="12" hidden="1" customHeight="1">
      <c r="A4482" s="446"/>
    </row>
    <row r="4483" spans="1:1" s="447" customFormat="1" ht="12" hidden="1" customHeight="1">
      <c r="A4483" s="446"/>
    </row>
    <row r="4484" spans="1:1" s="447" customFormat="1" ht="12" hidden="1" customHeight="1">
      <c r="A4484" s="446"/>
    </row>
    <row r="4485" spans="1:1" s="447" customFormat="1" ht="12" hidden="1" customHeight="1">
      <c r="A4485" s="446"/>
    </row>
    <row r="4486" spans="1:1" s="447" customFormat="1" ht="12" hidden="1" customHeight="1">
      <c r="A4486" s="446"/>
    </row>
    <row r="4487" spans="1:1" s="447" customFormat="1" ht="12" hidden="1" customHeight="1">
      <c r="A4487" s="446"/>
    </row>
    <row r="4488" spans="1:1" s="447" customFormat="1" ht="12" hidden="1" customHeight="1">
      <c r="A4488" s="446"/>
    </row>
    <row r="4489" spans="1:1" s="447" customFormat="1" ht="12" hidden="1" customHeight="1">
      <c r="A4489" s="446"/>
    </row>
    <row r="4490" spans="1:1" s="447" customFormat="1" ht="12" hidden="1" customHeight="1">
      <c r="A4490" s="446"/>
    </row>
    <row r="4491" spans="1:1" s="447" customFormat="1" ht="12" hidden="1" customHeight="1">
      <c r="A4491" s="446"/>
    </row>
    <row r="4492" spans="1:1" s="447" customFormat="1" ht="12" hidden="1" customHeight="1">
      <c r="A4492" s="446"/>
    </row>
    <row r="4493" spans="1:1" s="447" customFormat="1" ht="12" hidden="1" customHeight="1">
      <c r="A4493" s="446"/>
    </row>
    <row r="4494" spans="1:1" s="447" customFormat="1" ht="12" hidden="1" customHeight="1">
      <c r="A4494" s="446"/>
    </row>
    <row r="4495" spans="1:1" s="447" customFormat="1" ht="12" hidden="1" customHeight="1">
      <c r="A4495" s="446"/>
    </row>
    <row r="4496" spans="1:1" s="447" customFormat="1" ht="12" hidden="1" customHeight="1">
      <c r="A4496" s="446"/>
    </row>
    <row r="4497" spans="1:1" s="447" customFormat="1" ht="12" hidden="1" customHeight="1">
      <c r="A4497" s="446"/>
    </row>
    <row r="4498" spans="1:1" s="447" customFormat="1" ht="12" hidden="1" customHeight="1">
      <c r="A4498" s="446"/>
    </row>
    <row r="4499" spans="1:1" s="447" customFormat="1" ht="12" hidden="1" customHeight="1">
      <c r="A4499" s="446"/>
    </row>
    <row r="4500" spans="1:1" s="447" customFormat="1" ht="12" hidden="1" customHeight="1">
      <c r="A4500" s="446"/>
    </row>
    <row r="4501" spans="1:1" s="447" customFormat="1" ht="12" hidden="1" customHeight="1">
      <c r="A4501" s="446"/>
    </row>
    <row r="4502" spans="1:1" s="447" customFormat="1" ht="12" hidden="1" customHeight="1">
      <c r="A4502" s="446"/>
    </row>
    <row r="4503" spans="1:1" s="447" customFormat="1" ht="12" hidden="1" customHeight="1">
      <c r="A4503" s="446"/>
    </row>
    <row r="4504" spans="1:1" s="447" customFormat="1" ht="12" hidden="1" customHeight="1">
      <c r="A4504" s="446"/>
    </row>
    <row r="4505" spans="1:1" s="447" customFormat="1" ht="12" hidden="1" customHeight="1">
      <c r="A4505" s="446"/>
    </row>
    <row r="4506" spans="1:1" s="447" customFormat="1" ht="12" hidden="1" customHeight="1">
      <c r="A4506" s="446"/>
    </row>
    <row r="4507" spans="1:1" s="447" customFormat="1" ht="12" hidden="1" customHeight="1">
      <c r="A4507" s="446"/>
    </row>
    <row r="4508" spans="1:1" s="447" customFormat="1" ht="12" hidden="1" customHeight="1">
      <c r="A4508" s="446"/>
    </row>
    <row r="4509" spans="1:1" s="447" customFormat="1" ht="12" hidden="1" customHeight="1">
      <c r="A4509" s="446"/>
    </row>
    <row r="4510" spans="1:1" s="447" customFormat="1" ht="12" hidden="1" customHeight="1">
      <c r="A4510" s="446"/>
    </row>
    <row r="4511" spans="1:1" s="447" customFormat="1" ht="12" hidden="1" customHeight="1">
      <c r="A4511" s="446"/>
    </row>
    <row r="4512" spans="1:1" s="447" customFormat="1" ht="12" hidden="1" customHeight="1">
      <c r="A4512" s="446"/>
    </row>
    <row r="4513" spans="1:1" s="447" customFormat="1" ht="12" hidden="1" customHeight="1">
      <c r="A4513" s="446"/>
    </row>
    <row r="4514" spans="1:1" s="447" customFormat="1" ht="12" hidden="1" customHeight="1">
      <c r="A4514" s="446"/>
    </row>
    <row r="4515" spans="1:1" s="447" customFormat="1" ht="12" hidden="1" customHeight="1">
      <c r="A4515" s="446"/>
    </row>
    <row r="4516" spans="1:1" s="447" customFormat="1" ht="12" hidden="1" customHeight="1">
      <c r="A4516" s="446"/>
    </row>
    <row r="4517" spans="1:1" s="447" customFormat="1" ht="12" hidden="1" customHeight="1">
      <c r="A4517" s="446"/>
    </row>
    <row r="4518" spans="1:1" s="447" customFormat="1" ht="12" hidden="1" customHeight="1">
      <c r="A4518" s="446"/>
    </row>
    <row r="4519" spans="1:1" s="447" customFormat="1" ht="12" hidden="1" customHeight="1">
      <c r="A4519" s="446"/>
    </row>
    <row r="4520" spans="1:1" s="447" customFormat="1" ht="12" hidden="1" customHeight="1">
      <c r="A4520" s="446"/>
    </row>
    <row r="4521" spans="1:1" s="447" customFormat="1" ht="12" hidden="1" customHeight="1">
      <c r="A4521" s="446"/>
    </row>
    <row r="4522" spans="1:1" s="447" customFormat="1" ht="12" hidden="1" customHeight="1">
      <c r="A4522" s="446"/>
    </row>
    <row r="4523" spans="1:1" s="447" customFormat="1" ht="12" hidden="1" customHeight="1">
      <c r="A4523" s="446"/>
    </row>
    <row r="4524" spans="1:1" s="447" customFormat="1" ht="12" hidden="1" customHeight="1">
      <c r="A4524" s="446"/>
    </row>
    <row r="4525" spans="1:1" s="447" customFormat="1" ht="12" hidden="1" customHeight="1">
      <c r="A4525" s="446"/>
    </row>
    <row r="4526" spans="1:1" s="447" customFormat="1" ht="12" hidden="1" customHeight="1">
      <c r="A4526" s="446"/>
    </row>
    <row r="4527" spans="1:1" s="447" customFormat="1" ht="12" hidden="1" customHeight="1">
      <c r="A4527" s="446"/>
    </row>
    <row r="4528" spans="1:1" s="447" customFormat="1" ht="12" hidden="1" customHeight="1">
      <c r="A4528" s="446"/>
    </row>
    <row r="4529" spans="1:1" s="447" customFormat="1" ht="12" hidden="1" customHeight="1">
      <c r="A4529" s="446"/>
    </row>
    <row r="4530" spans="1:1" s="447" customFormat="1" ht="12" hidden="1" customHeight="1">
      <c r="A4530" s="446"/>
    </row>
    <row r="4531" spans="1:1" s="447" customFormat="1" ht="12" hidden="1" customHeight="1">
      <c r="A4531" s="446"/>
    </row>
    <row r="4532" spans="1:1" s="447" customFormat="1" ht="12" hidden="1" customHeight="1">
      <c r="A4532" s="446"/>
    </row>
    <row r="4533" spans="1:1" s="447" customFormat="1" ht="12" hidden="1" customHeight="1">
      <c r="A4533" s="446"/>
    </row>
    <row r="4534" spans="1:1" s="447" customFormat="1" ht="12" hidden="1" customHeight="1">
      <c r="A4534" s="446"/>
    </row>
    <row r="4535" spans="1:1" s="447" customFormat="1" ht="12" hidden="1" customHeight="1">
      <c r="A4535" s="446"/>
    </row>
    <row r="4536" spans="1:1" s="447" customFormat="1" ht="12" hidden="1" customHeight="1">
      <c r="A4536" s="446"/>
    </row>
    <row r="4537" spans="1:1" s="447" customFormat="1" ht="12" hidden="1" customHeight="1">
      <c r="A4537" s="446"/>
    </row>
    <row r="4538" spans="1:1" s="447" customFormat="1" ht="12" hidden="1" customHeight="1">
      <c r="A4538" s="446"/>
    </row>
    <row r="4539" spans="1:1" s="447" customFormat="1" ht="12" hidden="1" customHeight="1">
      <c r="A4539" s="446"/>
    </row>
    <row r="4540" spans="1:1" s="447" customFormat="1" ht="12" hidden="1" customHeight="1">
      <c r="A4540" s="446"/>
    </row>
    <row r="4541" spans="1:1" s="447" customFormat="1" ht="12" hidden="1" customHeight="1">
      <c r="A4541" s="446"/>
    </row>
    <row r="4542" spans="1:1" s="447" customFormat="1" ht="12" hidden="1" customHeight="1">
      <c r="A4542" s="446"/>
    </row>
    <row r="4543" spans="1:1" s="447" customFormat="1" ht="12" hidden="1" customHeight="1">
      <c r="A4543" s="446"/>
    </row>
    <row r="4544" spans="1:1" s="447" customFormat="1" ht="12" hidden="1" customHeight="1">
      <c r="A4544" s="446"/>
    </row>
    <row r="4545" spans="1:1" s="447" customFormat="1" ht="12" hidden="1" customHeight="1">
      <c r="A4545" s="446"/>
    </row>
    <row r="4546" spans="1:1" s="447" customFormat="1" ht="12" hidden="1" customHeight="1">
      <c r="A4546" s="446"/>
    </row>
    <row r="4547" spans="1:1" s="447" customFormat="1" ht="12" hidden="1" customHeight="1">
      <c r="A4547" s="446"/>
    </row>
    <row r="4548" spans="1:1" s="447" customFormat="1" ht="12" hidden="1" customHeight="1">
      <c r="A4548" s="446"/>
    </row>
    <row r="4549" spans="1:1" s="447" customFormat="1" ht="12" hidden="1" customHeight="1">
      <c r="A4549" s="446"/>
    </row>
    <row r="4550" spans="1:1" s="447" customFormat="1" ht="12" hidden="1" customHeight="1">
      <c r="A4550" s="446"/>
    </row>
    <row r="4551" spans="1:1" s="447" customFormat="1" ht="12" hidden="1" customHeight="1">
      <c r="A4551" s="446"/>
    </row>
    <row r="4552" spans="1:1" s="447" customFormat="1" ht="12" hidden="1" customHeight="1">
      <c r="A4552" s="446"/>
    </row>
    <row r="4553" spans="1:1" s="447" customFormat="1" ht="12" hidden="1" customHeight="1">
      <c r="A4553" s="446"/>
    </row>
    <row r="4554" spans="1:1" s="447" customFormat="1" ht="12" hidden="1" customHeight="1">
      <c r="A4554" s="446"/>
    </row>
    <row r="4555" spans="1:1" s="447" customFormat="1" ht="12" hidden="1" customHeight="1">
      <c r="A4555" s="446"/>
    </row>
    <row r="4556" spans="1:1" s="447" customFormat="1" ht="12" hidden="1" customHeight="1">
      <c r="A4556" s="446"/>
    </row>
    <row r="4557" spans="1:1" s="447" customFormat="1" ht="12" hidden="1" customHeight="1">
      <c r="A4557" s="446"/>
    </row>
    <row r="4558" spans="1:1" s="447" customFormat="1" ht="12" hidden="1" customHeight="1">
      <c r="A4558" s="446"/>
    </row>
    <row r="4559" spans="1:1" s="447" customFormat="1" ht="12" hidden="1" customHeight="1">
      <c r="A4559" s="446"/>
    </row>
    <row r="4560" spans="1:1" s="447" customFormat="1" ht="12" hidden="1" customHeight="1">
      <c r="A4560" s="446"/>
    </row>
    <row r="4561" spans="1:1" s="447" customFormat="1" ht="12" hidden="1" customHeight="1">
      <c r="A4561" s="446"/>
    </row>
    <row r="4562" spans="1:1" s="447" customFormat="1" ht="12" hidden="1" customHeight="1">
      <c r="A4562" s="446"/>
    </row>
    <row r="4563" spans="1:1" s="447" customFormat="1" ht="12" hidden="1" customHeight="1">
      <c r="A4563" s="446"/>
    </row>
    <row r="4564" spans="1:1" s="447" customFormat="1" ht="12" hidden="1" customHeight="1">
      <c r="A4564" s="446"/>
    </row>
    <row r="4565" spans="1:1" s="447" customFormat="1" ht="12" hidden="1" customHeight="1">
      <c r="A4565" s="446"/>
    </row>
    <row r="4566" spans="1:1" s="447" customFormat="1" ht="12" hidden="1" customHeight="1">
      <c r="A4566" s="446"/>
    </row>
    <row r="4567" spans="1:1" s="447" customFormat="1" ht="12" hidden="1" customHeight="1">
      <c r="A4567" s="446"/>
    </row>
    <row r="4568" spans="1:1" s="447" customFormat="1" ht="12" hidden="1" customHeight="1">
      <c r="A4568" s="446"/>
    </row>
    <row r="4569" spans="1:1" s="447" customFormat="1" ht="12" hidden="1" customHeight="1">
      <c r="A4569" s="446"/>
    </row>
    <row r="4570" spans="1:1" s="447" customFormat="1" ht="12" hidden="1" customHeight="1">
      <c r="A4570" s="446"/>
    </row>
    <row r="4571" spans="1:1" s="447" customFormat="1" ht="12" hidden="1" customHeight="1">
      <c r="A4571" s="446"/>
    </row>
    <row r="4572" spans="1:1" s="447" customFormat="1" ht="12" hidden="1" customHeight="1">
      <c r="A4572" s="446"/>
    </row>
    <row r="4573" spans="1:1" s="447" customFormat="1" ht="12" hidden="1" customHeight="1">
      <c r="A4573" s="446"/>
    </row>
    <row r="4574" spans="1:1" s="447" customFormat="1" ht="12" hidden="1" customHeight="1">
      <c r="A4574" s="446"/>
    </row>
    <row r="4575" spans="1:1" s="447" customFormat="1" ht="12" hidden="1" customHeight="1">
      <c r="A4575" s="446"/>
    </row>
    <row r="4576" spans="1:1" s="447" customFormat="1" ht="12" hidden="1" customHeight="1">
      <c r="A4576" s="446"/>
    </row>
    <row r="4577" spans="1:1" s="447" customFormat="1" ht="12" hidden="1" customHeight="1">
      <c r="A4577" s="446"/>
    </row>
    <row r="4578" spans="1:1" s="447" customFormat="1" ht="12" hidden="1" customHeight="1">
      <c r="A4578" s="446"/>
    </row>
    <row r="4579" spans="1:1" s="447" customFormat="1" ht="12" hidden="1" customHeight="1">
      <c r="A4579" s="446"/>
    </row>
    <row r="4580" spans="1:1" s="447" customFormat="1" ht="12" hidden="1" customHeight="1">
      <c r="A4580" s="446"/>
    </row>
    <row r="4581" spans="1:1" s="447" customFormat="1" ht="12" hidden="1" customHeight="1">
      <c r="A4581" s="446"/>
    </row>
    <row r="4582" spans="1:1" s="447" customFormat="1" ht="12" hidden="1" customHeight="1">
      <c r="A4582" s="446"/>
    </row>
    <row r="4583" spans="1:1" s="447" customFormat="1" ht="12" hidden="1" customHeight="1">
      <c r="A4583" s="446"/>
    </row>
    <row r="4584" spans="1:1" s="447" customFormat="1" ht="12" hidden="1" customHeight="1">
      <c r="A4584" s="446"/>
    </row>
    <row r="4585" spans="1:1" s="447" customFormat="1" ht="12" hidden="1" customHeight="1">
      <c r="A4585" s="446"/>
    </row>
    <row r="4586" spans="1:1" s="447" customFormat="1" ht="12" hidden="1" customHeight="1">
      <c r="A4586" s="446"/>
    </row>
    <row r="4587" spans="1:1" s="447" customFormat="1" ht="12" hidden="1" customHeight="1">
      <c r="A4587" s="446"/>
    </row>
    <row r="4588" spans="1:1" s="447" customFormat="1" ht="12" hidden="1" customHeight="1">
      <c r="A4588" s="446"/>
    </row>
    <row r="4589" spans="1:1" s="447" customFormat="1" ht="12" hidden="1" customHeight="1">
      <c r="A4589" s="446"/>
    </row>
    <row r="4590" spans="1:1" s="447" customFormat="1" ht="12" hidden="1" customHeight="1">
      <c r="A4590" s="446"/>
    </row>
    <row r="4591" spans="1:1" s="447" customFormat="1" ht="12" hidden="1" customHeight="1">
      <c r="A4591" s="446"/>
    </row>
    <row r="4592" spans="1:1" s="447" customFormat="1" ht="12" hidden="1" customHeight="1">
      <c r="A4592" s="446"/>
    </row>
    <row r="4593" spans="1:1" s="447" customFormat="1" ht="12" hidden="1" customHeight="1">
      <c r="A4593" s="446"/>
    </row>
    <row r="4594" spans="1:1" s="447" customFormat="1" ht="12" hidden="1" customHeight="1">
      <c r="A4594" s="446"/>
    </row>
    <row r="4595" spans="1:1" s="447" customFormat="1" ht="12" hidden="1" customHeight="1">
      <c r="A4595" s="446"/>
    </row>
    <row r="4596" spans="1:1" s="447" customFormat="1" ht="12" hidden="1" customHeight="1">
      <c r="A4596" s="446"/>
    </row>
    <row r="4597" spans="1:1" s="447" customFormat="1" ht="12" hidden="1" customHeight="1">
      <c r="A4597" s="446"/>
    </row>
    <row r="4598" spans="1:1" s="447" customFormat="1" ht="12" hidden="1" customHeight="1">
      <c r="A4598" s="446"/>
    </row>
    <row r="4599" spans="1:1" s="447" customFormat="1" ht="12" hidden="1" customHeight="1">
      <c r="A4599" s="446"/>
    </row>
    <row r="4600" spans="1:1" s="447" customFormat="1" ht="12" hidden="1" customHeight="1">
      <c r="A4600" s="446"/>
    </row>
    <row r="4601" spans="1:1" s="447" customFormat="1" ht="12" hidden="1" customHeight="1">
      <c r="A4601" s="446"/>
    </row>
    <row r="4602" spans="1:1" s="447" customFormat="1" ht="12" hidden="1" customHeight="1">
      <c r="A4602" s="446"/>
    </row>
    <row r="4603" spans="1:1" s="447" customFormat="1" ht="12" hidden="1" customHeight="1">
      <c r="A4603" s="446"/>
    </row>
    <row r="4604" spans="1:1" s="447" customFormat="1" ht="12" hidden="1" customHeight="1">
      <c r="A4604" s="446"/>
    </row>
    <row r="4605" spans="1:1" s="447" customFormat="1" ht="12" hidden="1" customHeight="1">
      <c r="A4605" s="446"/>
    </row>
    <row r="4606" spans="1:1" s="447" customFormat="1" ht="12" hidden="1" customHeight="1">
      <c r="A4606" s="446"/>
    </row>
    <row r="4607" spans="1:1" s="447" customFormat="1" ht="12" hidden="1" customHeight="1">
      <c r="A4607" s="446"/>
    </row>
    <row r="4608" spans="1:1" s="447" customFormat="1" ht="12" hidden="1" customHeight="1">
      <c r="A4608" s="446"/>
    </row>
    <row r="4609" spans="1:1" s="447" customFormat="1" ht="12" hidden="1" customHeight="1">
      <c r="A4609" s="446"/>
    </row>
    <row r="4610" spans="1:1" s="447" customFormat="1" ht="12" hidden="1" customHeight="1">
      <c r="A4610" s="446"/>
    </row>
    <row r="4611" spans="1:1" s="447" customFormat="1" ht="12" hidden="1" customHeight="1">
      <c r="A4611" s="446"/>
    </row>
    <row r="4612" spans="1:1" s="447" customFormat="1" ht="12" hidden="1" customHeight="1">
      <c r="A4612" s="446"/>
    </row>
    <row r="4613" spans="1:1" s="447" customFormat="1" ht="12" hidden="1" customHeight="1">
      <c r="A4613" s="446"/>
    </row>
    <row r="4614" spans="1:1" s="447" customFormat="1" ht="12" hidden="1" customHeight="1">
      <c r="A4614" s="446"/>
    </row>
    <row r="4615" spans="1:1" s="447" customFormat="1" ht="12" hidden="1" customHeight="1">
      <c r="A4615" s="446"/>
    </row>
    <row r="4616" spans="1:1" s="447" customFormat="1" ht="12" hidden="1" customHeight="1">
      <c r="A4616" s="446"/>
    </row>
    <row r="4617" spans="1:1" s="447" customFormat="1" ht="12" hidden="1" customHeight="1">
      <c r="A4617" s="446"/>
    </row>
    <row r="4618" spans="1:1" s="447" customFormat="1" ht="12" hidden="1" customHeight="1">
      <c r="A4618" s="446"/>
    </row>
    <row r="4619" spans="1:1" s="447" customFormat="1" ht="12" hidden="1" customHeight="1">
      <c r="A4619" s="446"/>
    </row>
    <row r="4620" spans="1:1" s="447" customFormat="1" ht="12" hidden="1" customHeight="1">
      <c r="A4620" s="446"/>
    </row>
    <row r="4621" spans="1:1" s="447" customFormat="1" ht="12" hidden="1" customHeight="1">
      <c r="A4621" s="446"/>
    </row>
    <row r="4622" spans="1:1" s="447" customFormat="1" ht="12" hidden="1" customHeight="1">
      <c r="A4622" s="446"/>
    </row>
    <row r="4623" spans="1:1" s="447" customFormat="1" ht="12" hidden="1" customHeight="1">
      <c r="A4623" s="446"/>
    </row>
    <row r="4624" spans="1:1" s="447" customFormat="1" ht="12" hidden="1" customHeight="1">
      <c r="A4624" s="446"/>
    </row>
    <row r="4625" spans="1:1" s="447" customFormat="1" ht="12" hidden="1" customHeight="1">
      <c r="A4625" s="446"/>
    </row>
    <row r="4626" spans="1:1" s="447" customFormat="1" ht="12" hidden="1" customHeight="1">
      <c r="A4626" s="446"/>
    </row>
    <row r="4627" spans="1:1" s="447" customFormat="1" ht="12" hidden="1" customHeight="1">
      <c r="A4627" s="446"/>
    </row>
    <row r="4628" spans="1:1" s="447" customFormat="1" ht="12" hidden="1" customHeight="1">
      <c r="A4628" s="446"/>
    </row>
    <row r="4629" spans="1:1" s="447" customFormat="1" ht="12" hidden="1" customHeight="1">
      <c r="A4629" s="446"/>
    </row>
    <row r="4630" spans="1:1" s="447" customFormat="1" ht="12" hidden="1" customHeight="1">
      <c r="A4630" s="446"/>
    </row>
    <row r="4631" spans="1:1" s="447" customFormat="1" ht="12" hidden="1" customHeight="1">
      <c r="A4631" s="446"/>
    </row>
    <row r="4632" spans="1:1" s="447" customFormat="1" ht="12" hidden="1" customHeight="1">
      <c r="A4632" s="446"/>
    </row>
    <row r="4633" spans="1:1" s="447" customFormat="1" ht="12" hidden="1" customHeight="1">
      <c r="A4633" s="446"/>
    </row>
    <row r="4634" spans="1:1" s="447" customFormat="1" ht="12" hidden="1" customHeight="1">
      <c r="A4634" s="446"/>
    </row>
    <row r="4635" spans="1:1" s="447" customFormat="1" ht="12" hidden="1" customHeight="1">
      <c r="A4635" s="446"/>
    </row>
    <row r="4636" spans="1:1" s="447" customFormat="1" ht="12" hidden="1" customHeight="1">
      <c r="A4636" s="446"/>
    </row>
    <row r="4637" spans="1:1" s="447" customFormat="1" ht="12" hidden="1" customHeight="1">
      <c r="A4637" s="446"/>
    </row>
    <row r="4638" spans="1:1" s="447" customFormat="1" ht="12" hidden="1" customHeight="1">
      <c r="A4638" s="446"/>
    </row>
    <row r="4639" spans="1:1" s="447" customFormat="1" ht="12" hidden="1" customHeight="1">
      <c r="A4639" s="446"/>
    </row>
    <row r="4640" spans="1:1" s="447" customFormat="1" ht="12" hidden="1" customHeight="1">
      <c r="A4640" s="446"/>
    </row>
    <row r="4641" spans="1:1" s="447" customFormat="1" ht="12" hidden="1" customHeight="1">
      <c r="A4641" s="446"/>
    </row>
    <row r="4642" spans="1:1" s="447" customFormat="1" ht="12" hidden="1" customHeight="1">
      <c r="A4642" s="446"/>
    </row>
    <row r="4643" spans="1:1" s="447" customFormat="1" ht="12" hidden="1" customHeight="1">
      <c r="A4643" s="446"/>
    </row>
    <row r="4644" spans="1:1" s="447" customFormat="1" ht="12" hidden="1" customHeight="1">
      <c r="A4644" s="446"/>
    </row>
    <row r="4645" spans="1:1" s="447" customFormat="1" ht="12" hidden="1" customHeight="1">
      <c r="A4645" s="446"/>
    </row>
    <row r="4646" spans="1:1" s="447" customFormat="1" ht="12" hidden="1" customHeight="1">
      <c r="A4646" s="446"/>
    </row>
    <row r="4647" spans="1:1" s="447" customFormat="1" ht="12" hidden="1" customHeight="1">
      <c r="A4647" s="446"/>
    </row>
    <row r="4648" spans="1:1" s="447" customFormat="1" ht="12" hidden="1" customHeight="1">
      <c r="A4648" s="446"/>
    </row>
    <row r="4649" spans="1:1" s="447" customFormat="1" ht="12" hidden="1" customHeight="1">
      <c r="A4649" s="446"/>
    </row>
    <row r="4650" spans="1:1" s="447" customFormat="1" ht="12" hidden="1" customHeight="1">
      <c r="A4650" s="446"/>
    </row>
    <row r="4651" spans="1:1" s="447" customFormat="1" ht="12" hidden="1" customHeight="1">
      <c r="A4651" s="446"/>
    </row>
    <row r="4652" spans="1:1" s="447" customFormat="1" ht="12" hidden="1" customHeight="1">
      <c r="A4652" s="446"/>
    </row>
    <row r="4653" spans="1:1" s="447" customFormat="1" ht="12" hidden="1" customHeight="1">
      <c r="A4653" s="446"/>
    </row>
    <row r="4654" spans="1:1" s="447" customFormat="1" ht="12" hidden="1" customHeight="1">
      <c r="A4654" s="446"/>
    </row>
    <row r="4655" spans="1:1" s="447" customFormat="1" ht="12" hidden="1" customHeight="1">
      <c r="A4655" s="446"/>
    </row>
    <row r="4656" spans="1:1" s="447" customFormat="1" ht="12" hidden="1" customHeight="1">
      <c r="A4656" s="446"/>
    </row>
    <row r="4657" spans="1:1" s="447" customFormat="1" ht="12" hidden="1" customHeight="1">
      <c r="A4657" s="446"/>
    </row>
    <row r="4658" spans="1:1" s="447" customFormat="1" ht="12" hidden="1" customHeight="1">
      <c r="A4658" s="446"/>
    </row>
    <row r="4659" spans="1:1" s="447" customFormat="1" ht="12" hidden="1" customHeight="1">
      <c r="A4659" s="446"/>
    </row>
    <row r="4660" spans="1:1" s="447" customFormat="1" ht="12" hidden="1" customHeight="1">
      <c r="A4660" s="446"/>
    </row>
    <row r="4661" spans="1:1" s="447" customFormat="1" ht="12" hidden="1" customHeight="1">
      <c r="A4661" s="446"/>
    </row>
    <row r="4662" spans="1:1" s="447" customFormat="1" ht="12" hidden="1" customHeight="1">
      <c r="A4662" s="446"/>
    </row>
    <row r="4663" spans="1:1" s="447" customFormat="1" ht="12" hidden="1" customHeight="1">
      <c r="A4663" s="446"/>
    </row>
    <row r="4664" spans="1:1" s="447" customFormat="1" ht="12" hidden="1" customHeight="1">
      <c r="A4664" s="446"/>
    </row>
    <row r="4665" spans="1:1" s="447" customFormat="1" ht="12" hidden="1" customHeight="1">
      <c r="A4665" s="446"/>
    </row>
    <row r="4666" spans="1:1" s="447" customFormat="1" ht="12" hidden="1" customHeight="1">
      <c r="A4666" s="446"/>
    </row>
    <row r="4667" spans="1:1" s="447" customFormat="1" ht="12" hidden="1" customHeight="1">
      <c r="A4667" s="446"/>
    </row>
    <row r="4668" spans="1:1" s="447" customFormat="1" ht="12" hidden="1" customHeight="1">
      <c r="A4668" s="446"/>
    </row>
    <row r="4669" spans="1:1" s="447" customFormat="1" ht="12" hidden="1" customHeight="1">
      <c r="A4669" s="446"/>
    </row>
    <row r="4670" spans="1:1" s="447" customFormat="1" ht="12" hidden="1" customHeight="1">
      <c r="A4670" s="446"/>
    </row>
    <row r="4671" spans="1:1" s="447" customFormat="1" ht="12" hidden="1" customHeight="1">
      <c r="A4671" s="446"/>
    </row>
    <row r="4672" spans="1:1" s="447" customFormat="1" ht="12" hidden="1" customHeight="1">
      <c r="A4672" s="446"/>
    </row>
    <row r="4673" spans="1:1" s="447" customFormat="1" ht="12" hidden="1" customHeight="1">
      <c r="A4673" s="446"/>
    </row>
    <row r="4674" spans="1:1" s="447" customFormat="1" ht="12" hidden="1" customHeight="1">
      <c r="A4674" s="446"/>
    </row>
    <row r="4675" spans="1:1" s="447" customFormat="1" ht="12" hidden="1" customHeight="1">
      <c r="A4675" s="446"/>
    </row>
    <row r="4676" spans="1:1" s="447" customFormat="1" ht="12" hidden="1" customHeight="1">
      <c r="A4676" s="446"/>
    </row>
    <row r="4677" spans="1:1" s="447" customFormat="1" ht="12" hidden="1" customHeight="1">
      <c r="A4677" s="446"/>
    </row>
    <row r="4678" spans="1:1" s="447" customFormat="1" ht="12" hidden="1" customHeight="1">
      <c r="A4678" s="446"/>
    </row>
    <row r="4679" spans="1:1" s="447" customFormat="1" ht="12" hidden="1" customHeight="1">
      <c r="A4679" s="446"/>
    </row>
    <row r="4680" spans="1:1" s="447" customFormat="1" ht="12" hidden="1" customHeight="1">
      <c r="A4680" s="446"/>
    </row>
    <row r="4681" spans="1:1" s="447" customFormat="1" ht="12" hidden="1" customHeight="1">
      <c r="A4681" s="446"/>
    </row>
    <row r="4682" spans="1:1" s="447" customFormat="1" ht="12" hidden="1" customHeight="1">
      <c r="A4682" s="446"/>
    </row>
    <row r="4683" spans="1:1" s="447" customFormat="1" ht="12" hidden="1" customHeight="1">
      <c r="A4683" s="446"/>
    </row>
    <row r="4684" spans="1:1" s="447" customFormat="1" ht="12" hidden="1" customHeight="1">
      <c r="A4684" s="446"/>
    </row>
    <row r="4685" spans="1:1" s="447" customFormat="1" ht="12" hidden="1" customHeight="1">
      <c r="A4685" s="446"/>
    </row>
    <row r="4686" spans="1:1" s="447" customFormat="1" ht="12" hidden="1" customHeight="1">
      <c r="A4686" s="446"/>
    </row>
    <row r="4687" spans="1:1" s="447" customFormat="1" ht="12" hidden="1" customHeight="1">
      <c r="A4687" s="446"/>
    </row>
    <row r="4688" spans="1:1" s="447" customFormat="1" ht="12" hidden="1" customHeight="1">
      <c r="A4688" s="446"/>
    </row>
    <row r="4689" spans="1:1" s="447" customFormat="1" ht="12" hidden="1" customHeight="1">
      <c r="A4689" s="446"/>
    </row>
    <row r="4690" spans="1:1" s="447" customFormat="1" ht="12" hidden="1" customHeight="1">
      <c r="A4690" s="446"/>
    </row>
    <row r="4691" spans="1:1" s="447" customFormat="1" ht="12" hidden="1" customHeight="1">
      <c r="A4691" s="446"/>
    </row>
    <row r="4692" spans="1:1" s="447" customFormat="1" ht="12" hidden="1" customHeight="1">
      <c r="A4692" s="446"/>
    </row>
    <row r="4693" spans="1:1" s="447" customFormat="1" ht="12" hidden="1" customHeight="1">
      <c r="A4693" s="446"/>
    </row>
    <row r="4694" spans="1:1" s="447" customFormat="1" ht="12" hidden="1" customHeight="1">
      <c r="A4694" s="446"/>
    </row>
    <row r="4695" spans="1:1" s="447" customFormat="1" ht="12" hidden="1" customHeight="1">
      <c r="A4695" s="446"/>
    </row>
    <row r="4696" spans="1:1" s="447" customFormat="1" ht="12" hidden="1" customHeight="1">
      <c r="A4696" s="446"/>
    </row>
    <row r="4697" spans="1:1" s="447" customFormat="1" ht="12" hidden="1" customHeight="1">
      <c r="A4697" s="446"/>
    </row>
    <row r="4698" spans="1:1" s="447" customFormat="1" ht="12" hidden="1" customHeight="1">
      <c r="A4698" s="446"/>
    </row>
    <row r="4699" spans="1:1" s="447" customFormat="1" ht="12" hidden="1" customHeight="1">
      <c r="A4699" s="446"/>
    </row>
    <row r="4700" spans="1:1" s="447" customFormat="1" ht="12" hidden="1" customHeight="1">
      <c r="A4700" s="446"/>
    </row>
    <row r="4701" spans="1:1" s="447" customFormat="1" ht="12" hidden="1" customHeight="1">
      <c r="A4701" s="446"/>
    </row>
    <row r="4702" spans="1:1" s="447" customFormat="1" ht="12" hidden="1" customHeight="1">
      <c r="A4702" s="446"/>
    </row>
    <row r="4703" spans="1:1" s="447" customFormat="1" ht="12" hidden="1" customHeight="1">
      <c r="A4703" s="446"/>
    </row>
    <row r="4704" spans="1:1" s="447" customFormat="1" ht="12" hidden="1" customHeight="1">
      <c r="A4704" s="446"/>
    </row>
    <row r="4705" spans="1:1" s="447" customFormat="1" ht="12" hidden="1" customHeight="1">
      <c r="A4705" s="446"/>
    </row>
    <row r="4706" spans="1:1" s="447" customFormat="1" ht="12" hidden="1" customHeight="1">
      <c r="A4706" s="446"/>
    </row>
    <row r="4707" spans="1:1" s="447" customFormat="1" ht="12" hidden="1" customHeight="1">
      <c r="A4707" s="446"/>
    </row>
    <row r="4708" spans="1:1" s="447" customFormat="1" ht="12" hidden="1" customHeight="1">
      <c r="A4708" s="446"/>
    </row>
    <row r="4709" spans="1:1" s="447" customFormat="1" ht="12" hidden="1" customHeight="1">
      <c r="A4709" s="446"/>
    </row>
    <row r="4710" spans="1:1" s="447" customFormat="1" ht="12" hidden="1" customHeight="1">
      <c r="A4710" s="446"/>
    </row>
    <row r="4711" spans="1:1" s="447" customFormat="1" ht="12" hidden="1" customHeight="1">
      <c r="A4711" s="446"/>
    </row>
    <row r="4712" spans="1:1" s="447" customFormat="1" ht="12" hidden="1" customHeight="1">
      <c r="A4712" s="446"/>
    </row>
    <row r="4713" spans="1:1" s="447" customFormat="1" ht="12" hidden="1" customHeight="1">
      <c r="A4713" s="446"/>
    </row>
    <row r="4714" spans="1:1" s="447" customFormat="1" ht="12" hidden="1" customHeight="1">
      <c r="A4714" s="446"/>
    </row>
    <row r="4715" spans="1:1" s="447" customFormat="1" ht="12" hidden="1" customHeight="1">
      <c r="A4715" s="446"/>
    </row>
    <row r="4716" spans="1:1" s="447" customFormat="1" ht="12" hidden="1" customHeight="1">
      <c r="A4716" s="446"/>
    </row>
    <row r="4717" spans="1:1" s="447" customFormat="1" ht="12" hidden="1" customHeight="1">
      <c r="A4717" s="446"/>
    </row>
    <row r="4718" spans="1:1" s="447" customFormat="1" ht="12" hidden="1" customHeight="1">
      <c r="A4718" s="446"/>
    </row>
    <row r="4719" spans="1:1" s="447" customFormat="1" ht="12" hidden="1" customHeight="1">
      <c r="A4719" s="446"/>
    </row>
    <row r="4720" spans="1:1" s="447" customFormat="1" ht="12" hidden="1" customHeight="1">
      <c r="A4720" s="446"/>
    </row>
    <row r="4721" spans="1:1" s="447" customFormat="1" ht="12" hidden="1" customHeight="1">
      <c r="A4721" s="446"/>
    </row>
    <row r="4722" spans="1:1" s="447" customFormat="1" ht="12" hidden="1" customHeight="1">
      <c r="A4722" s="446"/>
    </row>
    <row r="4723" spans="1:1" s="447" customFormat="1" ht="12" hidden="1" customHeight="1">
      <c r="A4723" s="446"/>
    </row>
    <row r="4724" spans="1:1" s="447" customFormat="1" ht="12" hidden="1" customHeight="1">
      <c r="A4724" s="446"/>
    </row>
    <row r="4725" spans="1:1" s="447" customFormat="1" ht="12" hidden="1" customHeight="1">
      <c r="A4725" s="446"/>
    </row>
    <row r="4726" spans="1:1" s="447" customFormat="1" ht="12" hidden="1" customHeight="1">
      <c r="A4726" s="446"/>
    </row>
    <row r="4727" spans="1:1" s="447" customFormat="1" ht="12" hidden="1" customHeight="1">
      <c r="A4727" s="446"/>
    </row>
    <row r="4728" spans="1:1" s="447" customFormat="1" ht="12" hidden="1" customHeight="1">
      <c r="A4728" s="446"/>
    </row>
    <row r="4729" spans="1:1" s="447" customFormat="1" ht="12" hidden="1" customHeight="1">
      <c r="A4729" s="446"/>
    </row>
    <row r="4730" spans="1:1" s="447" customFormat="1" ht="12" hidden="1" customHeight="1">
      <c r="A4730" s="446"/>
    </row>
    <row r="4731" spans="1:1" s="447" customFormat="1" ht="12" hidden="1" customHeight="1">
      <c r="A4731" s="446"/>
    </row>
    <row r="4732" spans="1:1" s="447" customFormat="1" ht="12" hidden="1" customHeight="1">
      <c r="A4732" s="446"/>
    </row>
    <row r="4733" spans="1:1" s="447" customFormat="1" ht="12" hidden="1" customHeight="1">
      <c r="A4733" s="446"/>
    </row>
    <row r="4734" spans="1:1" s="447" customFormat="1" ht="12" hidden="1" customHeight="1">
      <c r="A4734" s="446"/>
    </row>
    <row r="4735" spans="1:1" s="447" customFormat="1" ht="12" hidden="1" customHeight="1">
      <c r="A4735" s="446"/>
    </row>
    <row r="4736" spans="1:1" s="447" customFormat="1" ht="12" hidden="1" customHeight="1">
      <c r="A4736" s="446"/>
    </row>
    <row r="4737" spans="1:1" s="447" customFormat="1" ht="12" hidden="1" customHeight="1">
      <c r="A4737" s="446"/>
    </row>
    <row r="4738" spans="1:1" s="447" customFormat="1" ht="12" hidden="1" customHeight="1">
      <c r="A4738" s="446"/>
    </row>
    <row r="4739" spans="1:1" s="447" customFormat="1" ht="12" hidden="1" customHeight="1">
      <c r="A4739" s="446"/>
    </row>
    <row r="4740" spans="1:1" s="447" customFormat="1" ht="12" hidden="1" customHeight="1">
      <c r="A4740" s="446"/>
    </row>
    <row r="4741" spans="1:1" s="447" customFormat="1" ht="12" hidden="1" customHeight="1">
      <c r="A4741" s="446"/>
    </row>
    <row r="4742" spans="1:1" s="447" customFormat="1" ht="12" hidden="1" customHeight="1">
      <c r="A4742" s="446"/>
    </row>
    <row r="4743" spans="1:1" s="447" customFormat="1" ht="12" hidden="1" customHeight="1">
      <c r="A4743" s="446"/>
    </row>
    <row r="4744" spans="1:1" s="447" customFormat="1" ht="12" hidden="1" customHeight="1">
      <c r="A4744" s="446"/>
    </row>
    <row r="4745" spans="1:1" s="447" customFormat="1" ht="12" hidden="1" customHeight="1">
      <c r="A4745" s="446"/>
    </row>
    <row r="4746" spans="1:1" s="447" customFormat="1" ht="12" hidden="1" customHeight="1">
      <c r="A4746" s="446"/>
    </row>
    <row r="4747" spans="1:1" s="447" customFormat="1" ht="12" hidden="1" customHeight="1">
      <c r="A4747" s="446"/>
    </row>
    <row r="4748" spans="1:1" s="447" customFormat="1" ht="12" hidden="1" customHeight="1">
      <c r="A4748" s="446"/>
    </row>
    <row r="4749" spans="1:1" s="447" customFormat="1" ht="12" hidden="1" customHeight="1">
      <c r="A4749" s="446"/>
    </row>
    <row r="4750" spans="1:1" s="447" customFormat="1" ht="12" hidden="1" customHeight="1">
      <c r="A4750" s="446"/>
    </row>
    <row r="4751" spans="1:1" s="447" customFormat="1" ht="12" hidden="1" customHeight="1">
      <c r="A4751" s="446"/>
    </row>
    <row r="4752" spans="1:1" s="447" customFormat="1" ht="12" hidden="1" customHeight="1">
      <c r="A4752" s="446"/>
    </row>
    <row r="4753" spans="1:1" s="447" customFormat="1" ht="12" hidden="1" customHeight="1">
      <c r="A4753" s="446"/>
    </row>
    <row r="4754" spans="1:1" s="447" customFormat="1" ht="12" hidden="1" customHeight="1">
      <c r="A4754" s="446"/>
    </row>
    <row r="4755" spans="1:1" s="447" customFormat="1" ht="12" hidden="1" customHeight="1">
      <c r="A4755" s="446"/>
    </row>
    <row r="4756" spans="1:1" s="447" customFormat="1" ht="12" hidden="1" customHeight="1">
      <c r="A4756" s="446"/>
    </row>
    <row r="4757" spans="1:1" s="447" customFormat="1" ht="12" hidden="1" customHeight="1">
      <c r="A4757" s="446"/>
    </row>
    <row r="4758" spans="1:1" s="447" customFormat="1" ht="12" hidden="1" customHeight="1">
      <c r="A4758" s="446"/>
    </row>
    <row r="4759" spans="1:1" s="447" customFormat="1" ht="12" hidden="1" customHeight="1">
      <c r="A4759" s="446"/>
    </row>
    <row r="4760" spans="1:1" s="447" customFormat="1" ht="12" hidden="1" customHeight="1">
      <c r="A4760" s="446"/>
    </row>
    <row r="4761" spans="1:1" s="447" customFormat="1" ht="12" hidden="1" customHeight="1">
      <c r="A4761" s="446"/>
    </row>
    <row r="4762" spans="1:1" s="447" customFormat="1" ht="12" hidden="1" customHeight="1">
      <c r="A4762" s="446"/>
    </row>
    <row r="4763" spans="1:1" s="447" customFormat="1" ht="12" hidden="1" customHeight="1">
      <c r="A4763" s="446"/>
    </row>
    <row r="4764" spans="1:1" s="447" customFormat="1" ht="12" hidden="1" customHeight="1">
      <c r="A4764" s="446"/>
    </row>
    <row r="4765" spans="1:1" s="447" customFormat="1" ht="12" hidden="1" customHeight="1">
      <c r="A4765" s="446"/>
    </row>
    <row r="4766" spans="1:1" s="447" customFormat="1" ht="12" hidden="1" customHeight="1">
      <c r="A4766" s="446"/>
    </row>
    <row r="4767" spans="1:1" s="447" customFormat="1" ht="12" hidden="1" customHeight="1">
      <c r="A4767" s="446"/>
    </row>
    <row r="4768" spans="1:1" s="447" customFormat="1" ht="12" hidden="1" customHeight="1">
      <c r="A4768" s="446"/>
    </row>
    <row r="4769" spans="1:1" s="447" customFormat="1" ht="12" hidden="1" customHeight="1">
      <c r="A4769" s="446"/>
    </row>
    <row r="4770" spans="1:1" s="447" customFormat="1" ht="12" hidden="1" customHeight="1">
      <c r="A4770" s="446"/>
    </row>
    <row r="4771" spans="1:1" s="447" customFormat="1" ht="12" hidden="1" customHeight="1">
      <c r="A4771" s="446"/>
    </row>
    <row r="4772" spans="1:1" s="447" customFormat="1" ht="12" hidden="1" customHeight="1">
      <c r="A4772" s="446"/>
    </row>
    <row r="4773" spans="1:1" s="447" customFormat="1" ht="12" hidden="1" customHeight="1">
      <c r="A4773" s="446"/>
    </row>
    <row r="4774" spans="1:1" s="447" customFormat="1" ht="12" hidden="1" customHeight="1">
      <c r="A4774" s="446"/>
    </row>
    <row r="4775" spans="1:1" s="447" customFormat="1" ht="12" hidden="1" customHeight="1">
      <c r="A4775" s="446"/>
    </row>
    <row r="4776" spans="1:1" s="447" customFormat="1" ht="12" hidden="1" customHeight="1">
      <c r="A4776" s="446"/>
    </row>
    <row r="4777" spans="1:1" s="447" customFormat="1" ht="12" hidden="1" customHeight="1">
      <c r="A4777" s="446"/>
    </row>
    <row r="4778" spans="1:1" s="447" customFormat="1" ht="12" hidden="1" customHeight="1">
      <c r="A4778" s="446"/>
    </row>
    <row r="4779" spans="1:1" s="447" customFormat="1" ht="12" hidden="1" customHeight="1">
      <c r="A4779" s="446"/>
    </row>
    <row r="4780" spans="1:1" s="447" customFormat="1" ht="12" hidden="1" customHeight="1">
      <c r="A4780" s="446"/>
    </row>
    <row r="4781" spans="1:1" s="447" customFormat="1" ht="12" hidden="1" customHeight="1">
      <c r="A4781" s="446"/>
    </row>
    <row r="4782" spans="1:1" s="447" customFormat="1" ht="12" hidden="1" customHeight="1">
      <c r="A4782" s="446"/>
    </row>
    <row r="4783" spans="1:1" s="447" customFormat="1" ht="12" hidden="1" customHeight="1">
      <c r="A4783" s="446"/>
    </row>
    <row r="4784" spans="1:1" s="447" customFormat="1" ht="12" hidden="1" customHeight="1">
      <c r="A4784" s="446"/>
    </row>
    <row r="4785" spans="1:1" s="447" customFormat="1" ht="12" hidden="1" customHeight="1">
      <c r="A4785" s="446"/>
    </row>
    <row r="4786" spans="1:1" s="447" customFormat="1" ht="12" hidden="1" customHeight="1">
      <c r="A4786" s="446"/>
    </row>
    <row r="4787" spans="1:1" s="447" customFormat="1" ht="12" hidden="1" customHeight="1">
      <c r="A4787" s="446"/>
    </row>
    <row r="4788" spans="1:1" s="447" customFormat="1" ht="12" hidden="1" customHeight="1">
      <c r="A4788" s="446"/>
    </row>
    <row r="4789" spans="1:1" s="447" customFormat="1" ht="12" hidden="1" customHeight="1">
      <c r="A4789" s="446"/>
    </row>
    <row r="4790" spans="1:1" s="447" customFormat="1" ht="12" hidden="1" customHeight="1">
      <c r="A4790" s="446"/>
    </row>
    <row r="4791" spans="1:1" s="447" customFormat="1" ht="12" hidden="1" customHeight="1">
      <c r="A4791" s="446"/>
    </row>
    <row r="4792" spans="1:1" s="447" customFormat="1" ht="12" hidden="1" customHeight="1">
      <c r="A4792" s="446"/>
    </row>
    <row r="4793" spans="1:1" s="447" customFormat="1" ht="12" hidden="1" customHeight="1">
      <c r="A4793" s="446"/>
    </row>
    <row r="4794" spans="1:1" s="447" customFormat="1" ht="12" hidden="1" customHeight="1">
      <c r="A4794" s="446"/>
    </row>
    <row r="4795" spans="1:1" s="447" customFormat="1" ht="12" hidden="1" customHeight="1">
      <c r="A4795" s="446"/>
    </row>
    <row r="4796" spans="1:1" s="447" customFormat="1" ht="12" hidden="1" customHeight="1">
      <c r="A4796" s="446"/>
    </row>
    <row r="4797" spans="1:1" s="447" customFormat="1" ht="12" hidden="1" customHeight="1">
      <c r="A4797" s="446"/>
    </row>
    <row r="4798" spans="1:1" s="447" customFormat="1" ht="12" hidden="1" customHeight="1">
      <c r="A4798" s="446"/>
    </row>
    <row r="4799" spans="1:1" s="447" customFormat="1" ht="12" hidden="1" customHeight="1">
      <c r="A4799" s="446"/>
    </row>
    <row r="4800" spans="1:1" s="447" customFormat="1" ht="12" hidden="1" customHeight="1">
      <c r="A4800" s="446"/>
    </row>
    <row r="4801" spans="1:1" s="447" customFormat="1" ht="12" hidden="1" customHeight="1">
      <c r="A4801" s="446"/>
    </row>
    <row r="4802" spans="1:1" s="447" customFormat="1" ht="12" hidden="1" customHeight="1">
      <c r="A4802" s="446"/>
    </row>
    <row r="4803" spans="1:1" s="447" customFormat="1" ht="12" hidden="1" customHeight="1">
      <c r="A4803" s="446"/>
    </row>
    <row r="4804" spans="1:1" s="447" customFormat="1" ht="12" hidden="1" customHeight="1">
      <c r="A4804" s="446"/>
    </row>
    <row r="4805" spans="1:1" s="447" customFormat="1" ht="12" hidden="1" customHeight="1">
      <c r="A4805" s="446"/>
    </row>
    <row r="4806" spans="1:1" s="447" customFormat="1" ht="12" hidden="1" customHeight="1">
      <c r="A4806" s="446"/>
    </row>
    <row r="4807" spans="1:1" s="447" customFormat="1" ht="12" hidden="1" customHeight="1">
      <c r="A4807" s="446"/>
    </row>
    <row r="4808" spans="1:1" s="447" customFormat="1" ht="12" hidden="1" customHeight="1">
      <c r="A4808" s="446"/>
    </row>
    <row r="4809" spans="1:1" s="447" customFormat="1" ht="12" hidden="1" customHeight="1">
      <c r="A4809" s="446"/>
    </row>
    <row r="4810" spans="1:1" s="447" customFormat="1" ht="12" hidden="1" customHeight="1">
      <c r="A4810" s="446"/>
    </row>
    <row r="4811" spans="1:1" s="447" customFormat="1" ht="12" hidden="1" customHeight="1">
      <c r="A4811" s="446"/>
    </row>
    <row r="4812" spans="1:1" s="447" customFormat="1" ht="12" hidden="1" customHeight="1">
      <c r="A4812" s="446"/>
    </row>
    <row r="4813" spans="1:1" s="447" customFormat="1" ht="12" hidden="1" customHeight="1">
      <c r="A4813" s="446"/>
    </row>
    <row r="4814" spans="1:1" s="447" customFormat="1" ht="12" hidden="1" customHeight="1">
      <c r="A4814" s="446"/>
    </row>
    <row r="4815" spans="1:1" s="447" customFormat="1" ht="12" hidden="1" customHeight="1">
      <c r="A4815" s="446"/>
    </row>
    <row r="4816" spans="1:1" s="447" customFormat="1" ht="12" hidden="1" customHeight="1">
      <c r="A4816" s="446"/>
    </row>
    <row r="4817" spans="1:1" s="447" customFormat="1" ht="12" hidden="1" customHeight="1">
      <c r="A4817" s="446"/>
    </row>
    <row r="4818" spans="1:1" s="447" customFormat="1" ht="12" hidden="1" customHeight="1">
      <c r="A4818" s="446"/>
    </row>
    <row r="4819" spans="1:1" s="447" customFormat="1" ht="12" hidden="1" customHeight="1">
      <c r="A4819" s="446"/>
    </row>
    <row r="4820" spans="1:1" s="447" customFormat="1" ht="12" hidden="1" customHeight="1">
      <c r="A4820" s="446"/>
    </row>
    <row r="4821" spans="1:1" s="447" customFormat="1" ht="12" hidden="1" customHeight="1">
      <c r="A4821" s="446"/>
    </row>
    <row r="4822" spans="1:1" s="447" customFormat="1" ht="12" hidden="1" customHeight="1">
      <c r="A4822" s="446"/>
    </row>
    <row r="4823" spans="1:1" s="447" customFormat="1" ht="12" hidden="1" customHeight="1">
      <c r="A4823" s="446"/>
    </row>
    <row r="4824" spans="1:1" s="447" customFormat="1" ht="12" hidden="1" customHeight="1">
      <c r="A4824" s="446"/>
    </row>
    <row r="4825" spans="1:1" s="447" customFormat="1" ht="12" hidden="1" customHeight="1">
      <c r="A4825" s="446"/>
    </row>
    <row r="4826" spans="1:1" s="447" customFormat="1" ht="12" hidden="1" customHeight="1">
      <c r="A4826" s="446"/>
    </row>
    <row r="4827" spans="1:1" s="447" customFormat="1" ht="12" hidden="1" customHeight="1">
      <c r="A4827" s="446"/>
    </row>
    <row r="4828" spans="1:1" s="447" customFormat="1" ht="12" hidden="1" customHeight="1">
      <c r="A4828" s="446"/>
    </row>
    <row r="4829" spans="1:1" s="447" customFormat="1" ht="12" hidden="1" customHeight="1">
      <c r="A4829" s="446"/>
    </row>
    <row r="4830" spans="1:1" s="447" customFormat="1" ht="12" hidden="1" customHeight="1">
      <c r="A4830" s="446"/>
    </row>
    <row r="4831" spans="1:1" s="447" customFormat="1" ht="12" hidden="1" customHeight="1">
      <c r="A4831" s="446"/>
    </row>
    <row r="4832" spans="1:1" s="447" customFormat="1" ht="12" hidden="1" customHeight="1">
      <c r="A4832" s="446"/>
    </row>
    <row r="4833" spans="1:1" s="447" customFormat="1" ht="12" hidden="1" customHeight="1">
      <c r="A4833" s="446"/>
    </row>
    <row r="4834" spans="1:1" s="447" customFormat="1" ht="12" hidden="1" customHeight="1">
      <c r="A4834" s="446"/>
    </row>
    <row r="4835" spans="1:1" s="447" customFormat="1" ht="12" hidden="1" customHeight="1">
      <c r="A4835" s="446"/>
    </row>
    <row r="4836" spans="1:1" s="447" customFormat="1" ht="12" hidden="1" customHeight="1">
      <c r="A4836" s="446"/>
    </row>
    <row r="4837" spans="1:1" s="447" customFormat="1" ht="12" hidden="1" customHeight="1">
      <c r="A4837" s="446"/>
    </row>
    <row r="4838" spans="1:1" s="447" customFormat="1" ht="12" hidden="1" customHeight="1">
      <c r="A4838" s="446"/>
    </row>
    <row r="4839" spans="1:1" s="447" customFormat="1" ht="12" hidden="1" customHeight="1">
      <c r="A4839" s="446"/>
    </row>
    <row r="4840" spans="1:1" s="447" customFormat="1" ht="12" hidden="1" customHeight="1">
      <c r="A4840" s="446"/>
    </row>
    <row r="4841" spans="1:1" s="447" customFormat="1" ht="12" hidden="1" customHeight="1">
      <c r="A4841" s="446"/>
    </row>
    <row r="4842" spans="1:1" s="447" customFormat="1" ht="12" hidden="1" customHeight="1">
      <c r="A4842" s="446"/>
    </row>
    <row r="4843" spans="1:1" s="447" customFormat="1" ht="12" hidden="1" customHeight="1">
      <c r="A4843" s="446"/>
    </row>
    <row r="4844" spans="1:1" s="447" customFormat="1" ht="12" hidden="1" customHeight="1">
      <c r="A4844" s="446"/>
    </row>
    <row r="4845" spans="1:1" s="447" customFormat="1" ht="12" hidden="1" customHeight="1">
      <c r="A4845" s="446"/>
    </row>
    <row r="4846" spans="1:1" s="447" customFormat="1" ht="12" hidden="1" customHeight="1">
      <c r="A4846" s="446"/>
    </row>
    <row r="4847" spans="1:1" s="447" customFormat="1" ht="12" hidden="1" customHeight="1">
      <c r="A4847" s="446"/>
    </row>
    <row r="4848" spans="1:1" s="447" customFormat="1" ht="12" hidden="1" customHeight="1">
      <c r="A4848" s="446"/>
    </row>
    <row r="4849" spans="1:1" s="447" customFormat="1" ht="12" hidden="1" customHeight="1">
      <c r="A4849" s="446"/>
    </row>
    <row r="4850" spans="1:1" s="447" customFormat="1" ht="12" hidden="1" customHeight="1">
      <c r="A4850" s="446"/>
    </row>
    <row r="4851" spans="1:1" s="447" customFormat="1" ht="12" hidden="1" customHeight="1">
      <c r="A4851" s="446"/>
    </row>
    <row r="4852" spans="1:1" s="447" customFormat="1" ht="12" hidden="1" customHeight="1">
      <c r="A4852" s="446"/>
    </row>
    <row r="4853" spans="1:1" s="447" customFormat="1" ht="12" hidden="1" customHeight="1">
      <c r="A4853" s="446"/>
    </row>
    <row r="4854" spans="1:1" s="447" customFormat="1" ht="12" hidden="1" customHeight="1">
      <c r="A4854" s="446"/>
    </row>
    <row r="4855" spans="1:1" s="447" customFormat="1" ht="12" hidden="1" customHeight="1">
      <c r="A4855" s="446"/>
    </row>
    <row r="4856" spans="1:1" s="447" customFormat="1" ht="12" hidden="1" customHeight="1">
      <c r="A4856" s="446"/>
    </row>
    <row r="4857" spans="1:1" s="447" customFormat="1" ht="12" hidden="1" customHeight="1">
      <c r="A4857" s="446"/>
    </row>
    <row r="4858" spans="1:1" s="447" customFormat="1" ht="12" hidden="1" customHeight="1">
      <c r="A4858" s="446"/>
    </row>
    <row r="4859" spans="1:1" s="447" customFormat="1" ht="12" hidden="1" customHeight="1">
      <c r="A4859" s="446"/>
    </row>
    <row r="4860" spans="1:1" s="447" customFormat="1" ht="12" hidden="1" customHeight="1">
      <c r="A4860" s="446"/>
    </row>
    <row r="4861" spans="1:1" s="447" customFormat="1" ht="12" hidden="1" customHeight="1">
      <c r="A4861" s="446"/>
    </row>
    <row r="4862" spans="1:1" s="447" customFormat="1" ht="12" hidden="1" customHeight="1">
      <c r="A4862" s="446"/>
    </row>
    <row r="4863" spans="1:1" s="447" customFormat="1" ht="12" hidden="1" customHeight="1">
      <c r="A4863" s="446"/>
    </row>
    <row r="4864" spans="1:1" s="447" customFormat="1" ht="12" hidden="1" customHeight="1">
      <c r="A4864" s="446"/>
    </row>
    <row r="4865" spans="1:1" s="447" customFormat="1" ht="12" hidden="1" customHeight="1">
      <c r="A4865" s="446"/>
    </row>
    <row r="4866" spans="1:1" s="447" customFormat="1" ht="12" hidden="1" customHeight="1">
      <c r="A4866" s="446"/>
    </row>
    <row r="4867" spans="1:1" s="447" customFormat="1" ht="12" hidden="1" customHeight="1">
      <c r="A4867" s="446"/>
    </row>
    <row r="4868" spans="1:1" s="447" customFormat="1" ht="12" hidden="1" customHeight="1">
      <c r="A4868" s="446"/>
    </row>
    <row r="4869" spans="1:1" s="447" customFormat="1" ht="12" hidden="1" customHeight="1">
      <c r="A4869" s="446"/>
    </row>
    <row r="4870" spans="1:1" s="447" customFormat="1" ht="12" hidden="1" customHeight="1">
      <c r="A4870" s="446"/>
    </row>
    <row r="4871" spans="1:1" s="447" customFormat="1" ht="12" hidden="1" customHeight="1">
      <c r="A4871" s="446"/>
    </row>
    <row r="4872" spans="1:1" s="447" customFormat="1" ht="12" hidden="1" customHeight="1">
      <c r="A4872" s="446"/>
    </row>
    <row r="4873" spans="1:1" s="447" customFormat="1" ht="12" hidden="1" customHeight="1">
      <c r="A4873" s="446"/>
    </row>
    <row r="4874" spans="1:1" s="447" customFormat="1" ht="12" hidden="1" customHeight="1">
      <c r="A4874" s="446"/>
    </row>
    <row r="4875" spans="1:1" s="447" customFormat="1" ht="12" hidden="1" customHeight="1">
      <c r="A4875" s="446"/>
    </row>
    <row r="4876" spans="1:1" s="447" customFormat="1" ht="12" hidden="1" customHeight="1">
      <c r="A4876" s="446"/>
    </row>
    <row r="4877" spans="1:1" s="447" customFormat="1" ht="12" hidden="1" customHeight="1">
      <c r="A4877" s="446"/>
    </row>
    <row r="4878" spans="1:1" s="447" customFormat="1" ht="12" hidden="1" customHeight="1">
      <c r="A4878" s="446"/>
    </row>
    <row r="4879" spans="1:1" s="447" customFormat="1" ht="12" hidden="1" customHeight="1">
      <c r="A4879" s="446"/>
    </row>
    <row r="4880" spans="1:1" s="447" customFormat="1" ht="12" hidden="1" customHeight="1">
      <c r="A4880" s="446"/>
    </row>
    <row r="4881" spans="1:1" s="447" customFormat="1" ht="12" hidden="1" customHeight="1">
      <c r="A4881" s="446"/>
    </row>
    <row r="4882" spans="1:1" s="447" customFormat="1" ht="12" hidden="1" customHeight="1">
      <c r="A4882" s="446"/>
    </row>
    <row r="4883" spans="1:1" s="447" customFormat="1" ht="12" hidden="1" customHeight="1">
      <c r="A4883" s="446"/>
    </row>
    <row r="4884" spans="1:1" s="447" customFormat="1" ht="12" hidden="1" customHeight="1">
      <c r="A4884" s="446"/>
    </row>
    <row r="4885" spans="1:1" s="447" customFormat="1" ht="12" hidden="1" customHeight="1">
      <c r="A4885" s="446"/>
    </row>
    <row r="4886" spans="1:1" s="447" customFormat="1" ht="12" hidden="1" customHeight="1">
      <c r="A4886" s="446"/>
    </row>
    <row r="4887" spans="1:1" s="447" customFormat="1" ht="12" hidden="1" customHeight="1">
      <c r="A4887" s="446"/>
    </row>
    <row r="4888" spans="1:1" s="447" customFormat="1" ht="12" hidden="1" customHeight="1">
      <c r="A4888" s="446"/>
    </row>
    <row r="4889" spans="1:1" s="447" customFormat="1" ht="12" hidden="1" customHeight="1">
      <c r="A4889" s="446"/>
    </row>
    <row r="4890" spans="1:1" s="447" customFormat="1" ht="12" hidden="1" customHeight="1">
      <c r="A4890" s="446"/>
    </row>
    <row r="4891" spans="1:1" s="447" customFormat="1" ht="12" hidden="1" customHeight="1">
      <c r="A4891" s="446"/>
    </row>
    <row r="4892" spans="1:1" s="447" customFormat="1" ht="12" hidden="1" customHeight="1">
      <c r="A4892" s="446"/>
    </row>
    <row r="4893" spans="1:1" s="447" customFormat="1" ht="12" hidden="1" customHeight="1">
      <c r="A4893" s="446"/>
    </row>
    <row r="4894" spans="1:1" s="447" customFormat="1" ht="12" hidden="1" customHeight="1">
      <c r="A4894" s="446"/>
    </row>
    <row r="4895" spans="1:1" s="447" customFormat="1" ht="12" hidden="1" customHeight="1">
      <c r="A4895" s="446"/>
    </row>
    <row r="4896" spans="1:1" s="447" customFormat="1" ht="12" hidden="1" customHeight="1">
      <c r="A4896" s="446"/>
    </row>
    <row r="4897" spans="1:1" s="447" customFormat="1" ht="12" hidden="1" customHeight="1">
      <c r="A4897" s="446"/>
    </row>
    <row r="4898" spans="1:1" s="447" customFormat="1" ht="12" hidden="1" customHeight="1">
      <c r="A4898" s="446"/>
    </row>
    <row r="4899" spans="1:1" s="447" customFormat="1" ht="12" hidden="1" customHeight="1">
      <c r="A4899" s="446"/>
    </row>
    <row r="4900" spans="1:1" s="447" customFormat="1" ht="12" hidden="1" customHeight="1">
      <c r="A4900" s="446"/>
    </row>
    <row r="4901" spans="1:1" s="447" customFormat="1" ht="12" hidden="1" customHeight="1">
      <c r="A4901" s="446"/>
    </row>
    <row r="4902" spans="1:1" s="447" customFormat="1" ht="12" hidden="1" customHeight="1">
      <c r="A4902" s="446"/>
    </row>
    <row r="4903" spans="1:1" s="447" customFormat="1" ht="12" hidden="1" customHeight="1">
      <c r="A4903" s="446"/>
    </row>
    <row r="4904" spans="1:1" s="447" customFormat="1" ht="12" hidden="1" customHeight="1">
      <c r="A4904" s="446"/>
    </row>
    <row r="4905" spans="1:1" s="447" customFormat="1" ht="12" hidden="1" customHeight="1">
      <c r="A4905" s="446"/>
    </row>
    <row r="4906" spans="1:1" s="447" customFormat="1" ht="12" hidden="1" customHeight="1">
      <c r="A4906" s="446"/>
    </row>
    <row r="4907" spans="1:1" s="447" customFormat="1" ht="12" hidden="1" customHeight="1">
      <c r="A4907" s="446"/>
    </row>
    <row r="4908" spans="1:1" s="447" customFormat="1" ht="12" hidden="1" customHeight="1">
      <c r="A4908" s="446"/>
    </row>
    <row r="4909" spans="1:1" s="447" customFormat="1" ht="12" hidden="1" customHeight="1">
      <c r="A4909" s="446"/>
    </row>
    <row r="4910" spans="1:1" s="447" customFormat="1" ht="12" hidden="1" customHeight="1">
      <c r="A4910" s="446"/>
    </row>
    <row r="4911" spans="1:1" s="447" customFormat="1" ht="12" hidden="1" customHeight="1">
      <c r="A4911" s="446"/>
    </row>
    <row r="4912" spans="1:1" s="447" customFormat="1" ht="12" hidden="1" customHeight="1">
      <c r="A4912" s="446"/>
    </row>
    <row r="4913" spans="1:1" s="447" customFormat="1" ht="12" hidden="1" customHeight="1">
      <c r="A4913" s="446"/>
    </row>
    <row r="4914" spans="1:1" s="447" customFormat="1" ht="12" hidden="1" customHeight="1">
      <c r="A4914" s="446"/>
    </row>
    <row r="4915" spans="1:1" s="447" customFormat="1" ht="12" hidden="1" customHeight="1">
      <c r="A4915" s="446"/>
    </row>
    <row r="4916" spans="1:1" s="447" customFormat="1" ht="12" hidden="1" customHeight="1">
      <c r="A4916" s="446"/>
    </row>
    <row r="4917" spans="1:1" s="447" customFormat="1" ht="12" hidden="1" customHeight="1">
      <c r="A4917" s="446"/>
    </row>
    <row r="4918" spans="1:1" s="447" customFormat="1" ht="12" hidden="1" customHeight="1">
      <c r="A4918" s="446"/>
    </row>
    <row r="4919" spans="1:1" s="447" customFormat="1" ht="12" hidden="1" customHeight="1">
      <c r="A4919" s="446"/>
    </row>
    <row r="4920" spans="1:1" s="447" customFormat="1" ht="12" hidden="1" customHeight="1">
      <c r="A4920" s="446"/>
    </row>
    <row r="4921" spans="1:1" s="447" customFormat="1" ht="12" hidden="1" customHeight="1">
      <c r="A4921" s="446"/>
    </row>
    <row r="4922" spans="1:1" s="447" customFormat="1" ht="12" hidden="1" customHeight="1">
      <c r="A4922" s="446"/>
    </row>
    <row r="4923" spans="1:1" s="447" customFormat="1" ht="12" hidden="1" customHeight="1">
      <c r="A4923" s="446"/>
    </row>
    <row r="4924" spans="1:1" s="447" customFormat="1" ht="12" hidden="1" customHeight="1">
      <c r="A4924" s="446"/>
    </row>
    <row r="4925" spans="1:1" s="447" customFormat="1" ht="12" hidden="1" customHeight="1">
      <c r="A4925" s="446"/>
    </row>
    <row r="4926" spans="1:1" s="447" customFormat="1" ht="12" hidden="1" customHeight="1">
      <c r="A4926" s="446"/>
    </row>
    <row r="4927" spans="1:1" s="447" customFormat="1" ht="12" hidden="1" customHeight="1">
      <c r="A4927" s="446"/>
    </row>
    <row r="4928" spans="1:1" s="447" customFormat="1" ht="12" hidden="1" customHeight="1">
      <c r="A4928" s="446"/>
    </row>
    <row r="4929" spans="1:1" s="447" customFormat="1" ht="12" hidden="1" customHeight="1">
      <c r="A4929" s="446"/>
    </row>
    <row r="4930" spans="1:1" s="447" customFormat="1" ht="12" hidden="1" customHeight="1">
      <c r="A4930" s="446"/>
    </row>
    <row r="4931" spans="1:1" s="447" customFormat="1" ht="12" hidden="1" customHeight="1">
      <c r="A4931" s="446"/>
    </row>
    <row r="4932" spans="1:1" s="447" customFormat="1" ht="12" hidden="1" customHeight="1">
      <c r="A4932" s="446"/>
    </row>
    <row r="4933" spans="1:1" s="447" customFormat="1" ht="12" hidden="1" customHeight="1">
      <c r="A4933" s="446"/>
    </row>
    <row r="4934" spans="1:1" s="447" customFormat="1" ht="12" hidden="1" customHeight="1">
      <c r="A4934" s="446"/>
    </row>
    <row r="4935" spans="1:1" s="447" customFormat="1" ht="12" hidden="1" customHeight="1">
      <c r="A4935" s="446"/>
    </row>
    <row r="4936" spans="1:1" s="447" customFormat="1" ht="12" hidden="1" customHeight="1">
      <c r="A4936" s="446"/>
    </row>
    <row r="4937" spans="1:1" s="447" customFormat="1" ht="12" hidden="1" customHeight="1">
      <c r="A4937" s="446"/>
    </row>
    <row r="4938" spans="1:1" s="447" customFormat="1" ht="12" hidden="1" customHeight="1">
      <c r="A4938" s="446"/>
    </row>
    <row r="4939" spans="1:1" s="447" customFormat="1" ht="12" hidden="1" customHeight="1">
      <c r="A4939" s="446"/>
    </row>
    <row r="4940" spans="1:1" s="447" customFormat="1" ht="12" hidden="1" customHeight="1">
      <c r="A4940" s="446"/>
    </row>
    <row r="4941" spans="1:1" s="447" customFormat="1" ht="12" hidden="1" customHeight="1">
      <c r="A4941" s="446"/>
    </row>
    <row r="4942" spans="1:1" s="447" customFormat="1" ht="12" hidden="1" customHeight="1">
      <c r="A4942" s="446"/>
    </row>
    <row r="4943" spans="1:1" s="447" customFormat="1" ht="12" hidden="1" customHeight="1">
      <c r="A4943" s="446"/>
    </row>
    <row r="4944" spans="1:1" s="447" customFormat="1" ht="12" hidden="1" customHeight="1">
      <c r="A4944" s="446"/>
    </row>
    <row r="4945" spans="1:1" s="447" customFormat="1" ht="12" hidden="1" customHeight="1">
      <c r="A4945" s="446"/>
    </row>
    <row r="4946" spans="1:1" s="447" customFormat="1" ht="12" hidden="1" customHeight="1">
      <c r="A4946" s="446"/>
    </row>
    <row r="4947" spans="1:1" s="447" customFormat="1" ht="12" hidden="1" customHeight="1">
      <c r="A4947" s="446"/>
    </row>
    <row r="4948" spans="1:1" s="447" customFormat="1" ht="12" hidden="1" customHeight="1">
      <c r="A4948" s="446"/>
    </row>
    <row r="4949" spans="1:1" s="447" customFormat="1" ht="12" hidden="1" customHeight="1">
      <c r="A4949" s="446"/>
    </row>
    <row r="4950" spans="1:1" s="447" customFormat="1" ht="12" hidden="1" customHeight="1">
      <c r="A4950" s="446"/>
    </row>
    <row r="4951" spans="1:1" s="447" customFormat="1" ht="12" hidden="1" customHeight="1">
      <c r="A4951" s="446"/>
    </row>
    <row r="4952" spans="1:1" s="447" customFormat="1" ht="12" hidden="1" customHeight="1">
      <c r="A4952" s="446"/>
    </row>
    <row r="4953" spans="1:1" s="447" customFormat="1" ht="12" hidden="1" customHeight="1">
      <c r="A4953" s="446"/>
    </row>
    <row r="4954" spans="1:1" s="447" customFormat="1" ht="12" hidden="1" customHeight="1">
      <c r="A4954" s="446"/>
    </row>
    <row r="4955" spans="1:1" s="447" customFormat="1" ht="12" hidden="1" customHeight="1">
      <c r="A4955" s="446"/>
    </row>
    <row r="4956" spans="1:1" s="447" customFormat="1" ht="12" hidden="1" customHeight="1">
      <c r="A4956" s="446"/>
    </row>
    <row r="4957" spans="1:1" s="447" customFormat="1" ht="12" hidden="1" customHeight="1">
      <c r="A4957" s="446"/>
    </row>
    <row r="4958" spans="1:1" s="447" customFormat="1" ht="12" hidden="1" customHeight="1">
      <c r="A4958" s="446"/>
    </row>
    <row r="4959" spans="1:1" s="447" customFormat="1" ht="12" hidden="1" customHeight="1">
      <c r="A4959" s="446"/>
    </row>
    <row r="4960" spans="1:1" s="447" customFormat="1" ht="12" hidden="1" customHeight="1">
      <c r="A4960" s="446"/>
    </row>
    <row r="4961" spans="1:1" s="447" customFormat="1" ht="12" hidden="1" customHeight="1">
      <c r="A4961" s="446"/>
    </row>
    <row r="4962" spans="1:1" s="447" customFormat="1" ht="12" hidden="1" customHeight="1">
      <c r="A4962" s="446"/>
    </row>
    <row r="4963" spans="1:1" s="447" customFormat="1" ht="12" hidden="1" customHeight="1">
      <c r="A4963" s="446"/>
    </row>
    <row r="4964" spans="1:1" s="447" customFormat="1" ht="12" hidden="1" customHeight="1">
      <c r="A4964" s="446"/>
    </row>
    <row r="4965" spans="1:1" s="447" customFormat="1" ht="12" hidden="1" customHeight="1">
      <c r="A4965" s="446"/>
    </row>
    <row r="4966" spans="1:1" s="447" customFormat="1" ht="12" hidden="1" customHeight="1">
      <c r="A4966" s="446"/>
    </row>
    <row r="4967" spans="1:1" s="447" customFormat="1" ht="12" hidden="1" customHeight="1">
      <c r="A4967" s="446"/>
    </row>
    <row r="4968" spans="1:1" s="447" customFormat="1" ht="12" hidden="1" customHeight="1">
      <c r="A4968" s="446"/>
    </row>
    <row r="4969" spans="1:1" s="447" customFormat="1" ht="12" hidden="1" customHeight="1">
      <c r="A4969" s="446"/>
    </row>
    <row r="4970" spans="1:1" s="447" customFormat="1" ht="12" hidden="1" customHeight="1">
      <c r="A4970" s="446"/>
    </row>
    <row r="4971" spans="1:1" s="447" customFormat="1" ht="12" hidden="1" customHeight="1">
      <c r="A4971" s="446"/>
    </row>
    <row r="4972" spans="1:1" s="447" customFormat="1" ht="12" hidden="1" customHeight="1">
      <c r="A4972" s="446"/>
    </row>
    <row r="4973" spans="1:1" s="447" customFormat="1" ht="12" hidden="1" customHeight="1">
      <c r="A4973" s="446"/>
    </row>
    <row r="4974" spans="1:1" s="447" customFormat="1" ht="12" hidden="1" customHeight="1">
      <c r="A4974" s="446"/>
    </row>
    <row r="4975" spans="1:1" s="447" customFormat="1" ht="12" hidden="1" customHeight="1">
      <c r="A4975" s="446"/>
    </row>
    <row r="4976" spans="1:1" s="447" customFormat="1" ht="12" hidden="1" customHeight="1">
      <c r="A4976" s="446"/>
    </row>
    <row r="4977" spans="1:1" s="447" customFormat="1" ht="12" hidden="1" customHeight="1">
      <c r="A4977" s="446"/>
    </row>
    <row r="4978" spans="1:1" s="447" customFormat="1" ht="12" hidden="1" customHeight="1">
      <c r="A4978" s="446"/>
    </row>
    <row r="4979" spans="1:1" s="447" customFormat="1" ht="12" hidden="1" customHeight="1">
      <c r="A4979" s="446"/>
    </row>
    <row r="4980" spans="1:1" s="447" customFormat="1" ht="12" hidden="1" customHeight="1">
      <c r="A4980" s="446"/>
    </row>
    <row r="4981" spans="1:1" s="447" customFormat="1" ht="12" hidden="1" customHeight="1">
      <c r="A4981" s="446"/>
    </row>
    <row r="4982" spans="1:1" s="447" customFormat="1" ht="12" hidden="1" customHeight="1">
      <c r="A4982" s="446"/>
    </row>
    <row r="4983" spans="1:1" s="447" customFormat="1" ht="12" hidden="1" customHeight="1">
      <c r="A4983" s="446"/>
    </row>
    <row r="4984" spans="1:1" s="447" customFormat="1" ht="12" hidden="1" customHeight="1">
      <c r="A4984" s="446"/>
    </row>
    <row r="4985" spans="1:1" s="447" customFormat="1" ht="12" hidden="1" customHeight="1">
      <c r="A4985" s="446"/>
    </row>
    <row r="4986" spans="1:1" s="447" customFormat="1" ht="12" hidden="1" customHeight="1">
      <c r="A4986" s="446"/>
    </row>
    <row r="4987" spans="1:1" s="447" customFormat="1" ht="12" hidden="1" customHeight="1">
      <c r="A4987" s="446"/>
    </row>
    <row r="4988" spans="1:1" s="447" customFormat="1" ht="12" hidden="1" customHeight="1">
      <c r="A4988" s="446"/>
    </row>
    <row r="4989" spans="1:1" s="447" customFormat="1" ht="12" hidden="1" customHeight="1">
      <c r="A4989" s="446"/>
    </row>
    <row r="4990" spans="1:1" s="447" customFormat="1" ht="12" hidden="1" customHeight="1">
      <c r="A4990" s="446"/>
    </row>
    <row r="4991" spans="1:1" s="447" customFormat="1" ht="12" hidden="1" customHeight="1">
      <c r="A4991" s="446"/>
    </row>
    <row r="4992" spans="1:1" s="447" customFormat="1" ht="12" hidden="1" customHeight="1">
      <c r="A4992" s="446"/>
    </row>
    <row r="4993" spans="1:1" s="447" customFormat="1" ht="12" hidden="1" customHeight="1">
      <c r="A4993" s="446"/>
    </row>
    <row r="4994" spans="1:1" s="447" customFormat="1" ht="12" hidden="1" customHeight="1">
      <c r="A4994" s="446"/>
    </row>
    <row r="4995" spans="1:1" s="447" customFormat="1" ht="12" hidden="1" customHeight="1">
      <c r="A4995" s="446"/>
    </row>
    <row r="4996" spans="1:1" s="447" customFormat="1" ht="12" hidden="1" customHeight="1">
      <c r="A4996" s="446"/>
    </row>
    <row r="4997" spans="1:1" s="447" customFormat="1" ht="12" hidden="1" customHeight="1">
      <c r="A4997" s="446"/>
    </row>
    <row r="4998" spans="1:1" s="447" customFormat="1" ht="12" hidden="1" customHeight="1">
      <c r="A4998" s="446"/>
    </row>
    <row r="4999" spans="1:1" s="447" customFormat="1" ht="12" hidden="1" customHeight="1">
      <c r="A4999" s="446"/>
    </row>
    <row r="5000" spans="1:1" s="447" customFormat="1" ht="12" hidden="1" customHeight="1">
      <c r="A5000" s="446"/>
    </row>
    <row r="5001" spans="1:1" s="447" customFormat="1" ht="12" hidden="1" customHeight="1">
      <c r="A5001" s="446"/>
    </row>
    <row r="5002" spans="1:1" s="447" customFormat="1" ht="12" hidden="1" customHeight="1">
      <c r="A5002" s="446"/>
    </row>
    <row r="5003" spans="1:1" s="447" customFormat="1" ht="12" hidden="1" customHeight="1">
      <c r="A5003" s="446"/>
    </row>
    <row r="5004" spans="1:1" s="447" customFormat="1" ht="12" hidden="1" customHeight="1">
      <c r="A5004" s="446"/>
    </row>
    <row r="5005" spans="1:1" s="447" customFormat="1" ht="12" hidden="1" customHeight="1">
      <c r="A5005" s="446"/>
    </row>
    <row r="5006" spans="1:1" s="447" customFormat="1" ht="12" hidden="1" customHeight="1">
      <c r="A5006" s="446"/>
    </row>
    <row r="5007" spans="1:1" s="447" customFormat="1" ht="12" hidden="1" customHeight="1">
      <c r="A5007" s="446"/>
    </row>
    <row r="5008" spans="1:1" s="447" customFormat="1" ht="12" hidden="1" customHeight="1">
      <c r="A5008" s="446"/>
    </row>
    <row r="5009" spans="1:1" s="447" customFormat="1" ht="12" hidden="1" customHeight="1">
      <c r="A5009" s="446"/>
    </row>
    <row r="5010" spans="1:1" s="447" customFormat="1" ht="12" hidden="1" customHeight="1">
      <c r="A5010" s="446"/>
    </row>
    <row r="5011" spans="1:1" s="447" customFormat="1" ht="12" hidden="1" customHeight="1">
      <c r="A5011" s="446"/>
    </row>
    <row r="5012" spans="1:1" s="447" customFormat="1" ht="12" hidden="1" customHeight="1">
      <c r="A5012" s="446"/>
    </row>
    <row r="5013" spans="1:1" s="447" customFormat="1" ht="12" hidden="1" customHeight="1">
      <c r="A5013" s="446"/>
    </row>
    <row r="5014" spans="1:1" s="447" customFormat="1" ht="12" hidden="1" customHeight="1">
      <c r="A5014" s="446"/>
    </row>
    <row r="5015" spans="1:1" s="447" customFormat="1" ht="12" hidden="1" customHeight="1">
      <c r="A5015" s="446"/>
    </row>
    <row r="5016" spans="1:1" s="447" customFormat="1" ht="12" hidden="1" customHeight="1">
      <c r="A5016" s="446"/>
    </row>
    <row r="5017" spans="1:1" s="447" customFormat="1" ht="12" hidden="1" customHeight="1">
      <c r="A5017" s="446"/>
    </row>
    <row r="5018" spans="1:1" s="447" customFormat="1" ht="12" hidden="1" customHeight="1">
      <c r="A5018" s="446"/>
    </row>
    <row r="5019" spans="1:1" s="447" customFormat="1" ht="12" hidden="1" customHeight="1">
      <c r="A5019" s="446"/>
    </row>
    <row r="5020" spans="1:1" s="447" customFormat="1" ht="12" hidden="1" customHeight="1">
      <c r="A5020" s="446"/>
    </row>
    <row r="5021" spans="1:1" s="447" customFormat="1" ht="12" hidden="1" customHeight="1">
      <c r="A5021" s="446"/>
    </row>
    <row r="5022" spans="1:1" s="447" customFormat="1" ht="12" hidden="1" customHeight="1">
      <c r="A5022" s="446"/>
    </row>
    <row r="5023" spans="1:1" s="447" customFormat="1" ht="12" hidden="1" customHeight="1">
      <c r="A5023" s="446"/>
    </row>
    <row r="5024" spans="1:1" s="447" customFormat="1" ht="12" hidden="1" customHeight="1">
      <c r="A5024" s="446"/>
    </row>
    <row r="5025" spans="1:1" s="447" customFormat="1" ht="12" hidden="1" customHeight="1">
      <c r="A5025" s="446"/>
    </row>
    <row r="5026" spans="1:1" s="447" customFormat="1" ht="12" hidden="1" customHeight="1">
      <c r="A5026" s="446"/>
    </row>
    <row r="5027" spans="1:1" s="447" customFormat="1" ht="12" hidden="1" customHeight="1">
      <c r="A5027" s="446"/>
    </row>
    <row r="5028" spans="1:1" s="447" customFormat="1" ht="12" hidden="1" customHeight="1">
      <c r="A5028" s="446"/>
    </row>
    <row r="5029" spans="1:1" s="447" customFormat="1" ht="12" hidden="1" customHeight="1">
      <c r="A5029" s="446"/>
    </row>
    <row r="5030" spans="1:1" s="447" customFormat="1" ht="12" hidden="1" customHeight="1">
      <c r="A5030" s="446"/>
    </row>
    <row r="5031" spans="1:1" s="447" customFormat="1" ht="12" hidden="1" customHeight="1">
      <c r="A5031" s="446"/>
    </row>
    <row r="5032" spans="1:1" s="447" customFormat="1" ht="12" hidden="1" customHeight="1">
      <c r="A5032" s="446"/>
    </row>
    <row r="5033" spans="1:1" s="447" customFormat="1" ht="12" hidden="1" customHeight="1">
      <c r="A5033" s="446"/>
    </row>
    <row r="5034" spans="1:1" s="447" customFormat="1" ht="12" hidden="1" customHeight="1">
      <c r="A5034" s="446"/>
    </row>
    <row r="5035" spans="1:1" s="447" customFormat="1" ht="12" hidden="1" customHeight="1">
      <c r="A5035" s="446"/>
    </row>
    <row r="5036" spans="1:1" s="447" customFormat="1" ht="12" hidden="1" customHeight="1">
      <c r="A5036" s="446"/>
    </row>
    <row r="5037" spans="1:1" s="447" customFormat="1" ht="12" hidden="1" customHeight="1">
      <c r="A5037" s="446"/>
    </row>
    <row r="5038" spans="1:1" s="447" customFormat="1" ht="12" hidden="1" customHeight="1">
      <c r="A5038" s="446"/>
    </row>
    <row r="5039" spans="1:1" s="447" customFormat="1" ht="12" hidden="1" customHeight="1">
      <c r="A5039" s="446"/>
    </row>
    <row r="5040" spans="1:1" s="447" customFormat="1" ht="12" hidden="1" customHeight="1">
      <c r="A5040" s="446"/>
    </row>
    <row r="5041" spans="1:1" s="447" customFormat="1" ht="12" hidden="1" customHeight="1">
      <c r="A5041" s="446"/>
    </row>
    <row r="5042" spans="1:1" s="447" customFormat="1" ht="12" hidden="1" customHeight="1">
      <c r="A5042" s="446"/>
    </row>
    <row r="5043" spans="1:1" s="447" customFormat="1" ht="12" hidden="1" customHeight="1">
      <c r="A5043" s="446"/>
    </row>
    <row r="5044" spans="1:1" s="447" customFormat="1" ht="12" hidden="1" customHeight="1">
      <c r="A5044" s="446"/>
    </row>
    <row r="5045" spans="1:1" s="447" customFormat="1" ht="12" hidden="1" customHeight="1">
      <c r="A5045" s="446"/>
    </row>
    <row r="5046" spans="1:1" s="447" customFormat="1" ht="12" hidden="1" customHeight="1">
      <c r="A5046" s="446"/>
    </row>
    <row r="5047" spans="1:1" s="447" customFormat="1" ht="12" hidden="1" customHeight="1">
      <c r="A5047" s="446"/>
    </row>
    <row r="5048" spans="1:1" s="447" customFormat="1" ht="12" hidden="1" customHeight="1">
      <c r="A5048" s="446"/>
    </row>
    <row r="5049" spans="1:1" s="447" customFormat="1" ht="12" hidden="1" customHeight="1">
      <c r="A5049" s="446"/>
    </row>
    <row r="5050" spans="1:1" s="447" customFormat="1" ht="12" hidden="1" customHeight="1">
      <c r="A5050" s="446"/>
    </row>
    <row r="5051" spans="1:1" s="447" customFormat="1" ht="12" hidden="1" customHeight="1">
      <c r="A5051" s="446"/>
    </row>
    <row r="5052" spans="1:1" s="447" customFormat="1" ht="12" hidden="1" customHeight="1">
      <c r="A5052" s="446"/>
    </row>
    <row r="5053" spans="1:1" s="447" customFormat="1" ht="12" hidden="1" customHeight="1">
      <c r="A5053" s="446"/>
    </row>
    <row r="5054" spans="1:1" s="447" customFormat="1" ht="12" hidden="1" customHeight="1">
      <c r="A5054" s="446"/>
    </row>
    <row r="5055" spans="1:1" s="447" customFormat="1" ht="12" hidden="1" customHeight="1">
      <c r="A5055" s="446"/>
    </row>
    <row r="5056" spans="1:1" s="447" customFormat="1" ht="12" hidden="1" customHeight="1">
      <c r="A5056" s="446"/>
    </row>
    <row r="5057" spans="1:1" s="447" customFormat="1" ht="12" hidden="1" customHeight="1">
      <c r="A5057" s="446"/>
    </row>
    <row r="5058" spans="1:1" s="447" customFormat="1" ht="12" hidden="1" customHeight="1">
      <c r="A5058" s="446"/>
    </row>
    <row r="5059" spans="1:1" s="447" customFormat="1" ht="12" hidden="1" customHeight="1">
      <c r="A5059" s="446"/>
    </row>
    <row r="5060" spans="1:1" s="447" customFormat="1" ht="12" hidden="1" customHeight="1">
      <c r="A5060" s="446"/>
    </row>
    <row r="5061" spans="1:1" s="447" customFormat="1" ht="12" hidden="1" customHeight="1">
      <c r="A5061" s="446"/>
    </row>
    <row r="5062" spans="1:1" s="447" customFormat="1" ht="12" hidden="1" customHeight="1">
      <c r="A5062" s="446"/>
    </row>
    <row r="5063" spans="1:1" s="447" customFormat="1" ht="12" hidden="1" customHeight="1">
      <c r="A5063" s="446"/>
    </row>
    <row r="5064" spans="1:1" s="447" customFormat="1" ht="12" hidden="1" customHeight="1">
      <c r="A5064" s="446"/>
    </row>
    <row r="5065" spans="1:1" s="447" customFormat="1" ht="12" hidden="1" customHeight="1">
      <c r="A5065" s="446"/>
    </row>
    <row r="5066" spans="1:1" s="447" customFormat="1" ht="12" hidden="1" customHeight="1">
      <c r="A5066" s="446"/>
    </row>
    <row r="5067" spans="1:1" s="447" customFormat="1" ht="12" hidden="1" customHeight="1">
      <c r="A5067" s="446"/>
    </row>
    <row r="5068" spans="1:1" s="447" customFormat="1" ht="12" hidden="1" customHeight="1">
      <c r="A5068" s="446"/>
    </row>
    <row r="5069" spans="1:1" s="447" customFormat="1" ht="12" hidden="1" customHeight="1">
      <c r="A5069" s="446"/>
    </row>
    <row r="5070" spans="1:1" s="447" customFormat="1" ht="12" hidden="1" customHeight="1">
      <c r="A5070" s="446"/>
    </row>
    <row r="5071" spans="1:1" s="447" customFormat="1" ht="12" hidden="1" customHeight="1">
      <c r="A5071" s="446"/>
    </row>
    <row r="5072" spans="1:1" s="447" customFormat="1" ht="12" hidden="1" customHeight="1">
      <c r="A5072" s="446"/>
    </row>
    <row r="5073" spans="1:1" s="447" customFormat="1" ht="12" hidden="1" customHeight="1">
      <c r="A5073" s="446"/>
    </row>
    <row r="5074" spans="1:1" s="447" customFormat="1" ht="12" hidden="1" customHeight="1">
      <c r="A5074" s="446"/>
    </row>
    <row r="5075" spans="1:1" s="447" customFormat="1" ht="12" hidden="1" customHeight="1">
      <c r="A5075" s="446"/>
    </row>
    <row r="5076" spans="1:1" s="447" customFormat="1" ht="12" hidden="1" customHeight="1">
      <c r="A5076" s="446"/>
    </row>
    <row r="5077" spans="1:1" s="447" customFormat="1" ht="12" hidden="1" customHeight="1">
      <c r="A5077" s="446"/>
    </row>
    <row r="5078" spans="1:1" s="447" customFormat="1" ht="12" hidden="1" customHeight="1">
      <c r="A5078" s="446"/>
    </row>
    <row r="5079" spans="1:1" s="447" customFormat="1" ht="12" hidden="1" customHeight="1">
      <c r="A5079" s="446"/>
    </row>
    <row r="5080" spans="1:1" s="447" customFormat="1" ht="12" hidden="1" customHeight="1">
      <c r="A5080" s="446"/>
    </row>
    <row r="5081" spans="1:1" s="447" customFormat="1" ht="12" hidden="1" customHeight="1">
      <c r="A5081" s="446"/>
    </row>
    <row r="5082" spans="1:1" s="447" customFormat="1" ht="12" hidden="1" customHeight="1">
      <c r="A5082" s="446"/>
    </row>
    <row r="5083" spans="1:1" s="447" customFormat="1" ht="12" hidden="1" customHeight="1">
      <c r="A5083" s="446"/>
    </row>
    <row r="5084" spans="1:1" s="447" customFormat="1" ht="12" hidden="1" customHeight="1">
      <c r="A5084" s="446"/>
    </row>
    <row r="5085" spans="1:1" s="447" customFormat="1" ht="12" hidden="1" customHeight="1">
      <c r="A5085" s="446"/>
    </row>
    <row r="5086" spans="1:1" s="447" customFormat="1" ht="12" hidden="1" customHeight="1">
      <c r="A5086" s="446"/>
    </row>
    <row r="5087" spans="1:1" s="447" customFormat="1" ht="12" hidden="1" customHeight="1">
      <c r="A5087" s="446"/>
    </row>
    <row r="5088" spans="1:1" s="447" customFormat="1" ht="12" hidden="1" customHeight="1">
      <c r="A5088" s="446"/>
    </row>
    <row r="5089" spans="1:1" s="447" customFormat="1" ht="12" hidden="1" customHeight="1">
      <c r="A5089" s="446"/>
    </row>
    <row r="5090" spans="1:1" s="447" customFormat="1" ht="12" hidden="1" customHeight="1">
      <c r="A5090" s="446"/>
    </row>
    <row r="5091" spans="1:1" s="447" customFormat="1" ht="12" hidden="1" customHeight="1">
      <c r="A5091" s="446"/>
    </row>
    <row r="5092" spans="1:1" s="447" customFormat="1" ht="12" hidden="1" customHeight="1">
      <c r="A5092" s="446"/>
    </row>
    <row r="5093" spans="1:1" s="447" customFormat="1" ht="12" hidden="1" customHeight="1">
      <c r="A5093" s="446"/>
    </row>
    <row r="5094" spans="1:1" s="447" customFormat="1" ht="12" hidden="1" customHeight="1">
      <c r="A5094" s="446"/>
    </row>
    <row r="5095" spans="1:1" s="447" customFormat="1" ht="12" hidden="1" customHeight="1">
      <c r="A5095" s="446"/>
    </row>
    <row r="5096" spans="1:1" s="447" customFormat="1" ht="12" hidden="1" customHeight="1">
      <c r="A5096" s="446"/>
    </row>
    <row r="5097" spans="1:1" s="447" customFormat="1" ht="12" hidden="1" customHeight="1">
      <c r="A5097" s="446"/>
    </row>
    <row r="5098" spans="1:1" s="447" customFormat="1" ht="12" hidden="1" customHeight="1">
      <c r="A5098" s="446"/>
    </row>
    <row r="5099" spans="1:1" s="447" customFormat="1" ht="12" hidden="1" customHeight="1">
      <c r="A5099" s="446"/>
    </row>
    <row r="5100" spans="1:1" s="447" customFormat="1" ht="12" hidden="1" customHeight="1">
      <c r="A5100" s="446"/>
    </row>
    <row r="5101" spans="1:1" s="447" customFormat="1" ht="12" hidden="1" customHeight="1">
      <c r="A5101" s="446"/>
    </row>
    <row r="5102" spans="1:1" s="447" customFormat="1" ht="12" hidden="1" customHeight="1">
      <c r="A5102" s="446"/>
    </row>
    <row r="5103" spans="1:1" s="447" customFormat="1" ht="12" hidden="1" customHeight="1">
      <c r="A5103" s="446"/>
    </row>
    <row r="5104" spans="1:1" s="447" customFormat="1" ht="12" hidden="1" customHeight="1">
      <c r="A5104" s="446"/>
    </row>
    <row r="5105" spans="1:1" s="447" customFormat="1" ht="12" hidden="1" customHeight="1">
      <c r="A5105" s="446"/>
    </row>
    <row r="5106" spans="1:1" s="447" customFormat="1" ht="12" hidden="1" customHeight="1">
      <c r="A5106" s="446"/>
    </row>
    <row r="5107" spans="1:1" s="447" customFormat="1" ht="12" hidden="1" customHeight="1">
      <c r="A5107" s="446"/>
    </row>
    <row r="5108" spans="1:1" s="447" customFormat="1" ht="12" hidden="1" customHeight="1">
      <c r="A5108" s="446"/>
    </row>
    <row r="5109" spans="1:1" s="447" customFormat="1" ht="12" hidden="1" customHeight="1">
      <c r="A5109" s="446"/>
    </row>
    <row r="5110" spans="1:1" s="447" customFormat="1" ht="12" hidden="1" customHeight="1">
      <c r="A5110" s="446"/>
    </row>
    <row r="5111" spans="1:1" s="447" customFormat="1" ht="12" hidden="1" customHeight="1">
      <c r="A5111" s="446"/>
    </row>
    <row r="5112" spans="1:1" s="447" customFormat="1" ht="12" hidden="1" customHeight="1">
      <c r="A5112" s="446"/>
    </row>
    <row r="5113" spans="1:1" s="447" customFormat="1" ht="12" hidden="1" customHeight="1">
      <c r="A5113" s="446"/>
    </row>
    <row r="5114" spans="1:1" s="447" customFormat="1" ht="12" hidden="1" customHeight="1">
      <c r="A5114" s="446"/>
    </row>
    <row r="5115" spans="1:1" s="447" customFormat="1" ht="12" hidden="1" customHeight="1">
      <c r="A5115" s="446"/>
    </row>
    <row r="5116" spans="1:1" s="447" customFormat="1" ht="12" hidden="1" customHeight="1">
      <c r="A5116" s="446"/>
    </row>
    <row r="5117" spans="1:1" s="447" customFormat="1" ht="12" hidden="1" customHeight="1">
      <c r="A5117" s="446"/>
    </row>
    <row r="5118" spans="1:1" s="447" customFormat="1" ht="12" hidden="1" customHeight="1">
      <c r="A5118" s="446"/>
    </row>
    <row r="5119" spans="1:1" s="447" customFormat="1" ht="12" hidden="1" customHeight="1">
      <c r="A5119" s="446"/>
    </row>
    <row r="5120" spans="1:1" s="447" customFormat="1" ht="12" hidden="1" customHeight="1">
      <c r="A5120" s="446"/>
    </row>
    <row r="5121" spans="1:1" s="447" customFormat="1" ht="12" hidden="1" customHeight="1">
      <c r="A5121" s="446"/>
    </row>
    <row r="5122" spans="1:1" s="447" customFormat="1" ht="12" hidden="1" customHeight="1">
      <c r="A5122" s="446"/>
    </row>
    <row r="5123" spans="1:1" s="447" customFormat="1" ht="12" hidden="1" customHeight="1">
      <c r="A5123" s="446"/>
    </row>
    <row r="5124" spans="1:1" s="447" customFormat="1" ht="12" hidden="1" customHeight="1">
      <c r="A5124" s="446"/>
    </row>
    <row r="5125" spans="1:1" s="447" customFormat="1" ht="12" hidden="1" customHeight="1">
      <c r="A5125" s="446"/>
    </row>
    <row r="5126" spans="1:1" s="447" customFormat="1" ht="12" hidden="1" customHeight="1">
      <c r="A5126" s="446"/>
    </row>
    <row r="5127" spans="1:1" s="447" customFormat="1" ht="12" hidden="1" customHeight="1">
      <c r="A5127" s="446"/>
    </row>
    <row r="5128" spans="1:1" s="447" customFormat="1" ht="12" hidden="1" customHeight="1">
      <c r="A5128" s="446"/>
    </row>
    <row r="5129" spans="1:1" s="447" customFormat="1" ht="12" hidden="1" customHeight="1">
      <c r="A5129" s="446"/>
    </row>
    <row r="5130" spans="1:1" s="447" customFormat="1" ht="12" hidden="1" customHeight="1">
      <c r="A5130" s="446"/>
    </row>
    <row r="5131" spans="1:1" s="447" customFormat="1" ht="12" hidden="1" customHeight="1">
      <c r="A5131" s="446"/>
    </row>
    <row r="5132" spans="1:1" s="447" customFormat="1" ht="12" hidden="1" customHeight="1">
      <c r="A5132" s="446"/>
    </row>
    <row r="5133" spans="1:1" s="447" customFormat="1" ht="12" hidden="1" customHeight="1">
      <c r="A5133" s="446"/>
    </row>
    <row r="5134" spans="1:1" s="447" customFormat="1" ht="12" hidden="1" customHeight="1">
      <c r="A5134" s="446"/>
    </row>
    <row r="5135" spans="1:1" s="447" customFormat="1" ht="12" hidden="1" customHeight="1">
      <c r="A5135" s="446"/>
    </row>
    <row r="5136" spans="1:1" s="447" customFormat="1" ht="12" hidden="1" customHeight="1">
      <c r="A5136" s="446"/>
    </row>
    <row r="5137" spans="1:1" s="447" customFormat="1" ht="12" hidden="1" customHeight="1">
      <c r="A5137" s="446"/>
    </row>
    <row r="5138" spans="1:1" s="447" customFormat="1" ht="12" hidden="1" customHeight="1">
      <c r="A5138" s="446"/>
    </row>
    <row r="5139" spans="1:1" s="447" customFormat="1" ht="12" hidden="1" customHeight="1">
      <c r="A5139" s="446"/>
    </row>
    <row r="5140" spans="1:1" s="447" customFormat="1" ht="12" hidden="1" customHeight="1">
      <c r="A5140" s="446"/>
    </row>
    <row r="5141" spans="1:1" s="447" customFormat="1" ht="12" hidden="1" customHeight="1">
      <c r="A5141" s="446"/>
    </row>
    <row r="5142" spans="1:1" s="447" customFormat="1" ht="12" hidden="1" customHeight="1">
      <c r="A5142" s="446"/>
    </row>
    <row r="5143" spans="1:1" s="447" customFormat="1" ht="12" hidden="1" customHeight="1">
      <c r="A5143" s="446"/>
    </row>
    <row r="5144" spans="1:1" s="447" customFormat="1" ht="12" hidden="1" customHeight="1">
      <c r="A5144" s="446"/>
    </row>
    <row r="5145" spans="1:1" s="447" customFormat="1" ht="12" hidden="1" customHeight="1">
      <c r="A5145" s="446"/>
    </row>
    <row r="5146" spans="1:1" s="447" customFormat="1" ht="12" hidden="1" customHeight="1">
      <c r="A5146" s="446"/>
    </row>
    <row r="5147" spans="1:1" s="447" customFormat="1" ht="12" hidden="1" customHeight="1">
      <c r="A5147" s="446"/>
    </row>
    <row r="5148" spans="1:1" s="447" customFormat="1" ht="12" hidden="1" customHeight="1">
      <c r="A5148" s="446"/>
    </row>
    <row r="5149" spans="1:1" s="447" customFormat="1" ht="12" hidden="1" customHeight="1">
      <c r="A5149" s="446"/>
    </row>
    <row r="5150" spans="1:1" s="447" customFormat="1" ht="12" hidden="1" customHeight="1">
      <c r="A5150" s="446"/>
    </row>
    <row r="5151" spans="1:1" s="447" customFormat="1" ht="12" hidden="1" customHeight="1">
      <c r="A5151" s="446"/>
    </row>
    <row r="5152" spans="1:1" s="447" customFormat="1" ht="12" hidden="1" customHeight="1">
      <c r="A5152" s="446"/>
    </row>
    <row r="5153" spans="1:1" s="447" customFormat="1" ht="12" hidden="1" customHeight="1">
      <c r="A5153" s="446"/>
    </row>
    <row r="5154" spans="1:1" s="447" customFormat="1" ht="12" hidden="1" customHeight="1">
      <c r="A5154" s="446"/>
    </row>
    <row r="5155" spans="1:1" s="447" customFormat="1" ht="12" hidden="1" customHeight="1">
      <c r="A5155" s="446"/>
    </row>
    <row r="5156" spans="1:1" s="447" customFormat="1" ht="12" hidden="1" customHeight="1">
      <c r="A5156" s="446"/>
    </row>
    <row r="5157" spans="1:1" s="447" customFormat="1" ht="12" hidden="1" customHeight="1">
      <c r="A5157" s="446"/>
    </row>
    <row r="5158" spans="1:1" s="447" customFormat="1" ht="12" hidden="1" customHeight="1">
      <c r="A5158" s="446"/>
    </row>
    <row r="5159" spans="1:1" s="447" customFormat="1" ht="12" hidden="1" customHeight="1">
      <c r="A5159" s="446"/>
    </row>
    <row r="5160" spans="1:1" s="447" customFormat="1" ht="12" hidden="1" customHeight="1">
      <c r="A5160" s="446"/>
    </row>
    <row r="5161" spans="1:1" s="447" customFormat="1" ht="12" hidden="1" customHeight="1">
      <c r="A5161" s="446"/>
    </row>
    <row r="5162" spans="1:1" s="447" customFormat="1" ht="12" hidden="1" customHeight="1">
      <c r="A5162" s="446"/>
    </row>
    <row r="5163" spans="1:1" s="447" customFormat="1" ht="12" hidden="1" customHeight="1">
      <c r="A5163" s="446"/>
    </row>
    <row r="5164" spans="1:1" s="447" customFormat="1" ht="12" hidden="1" customHeight="1">
      <c r="A5164" s="446"/>
    </row>
    <row r="5165" spans="1:1" s="447" customFormat="1" ht="12" hidden="1" customHeight="1">
      <c r="A5165" s="446"/>
    </row>
    <row r="5166" spans="1:1" s="447" customFormat="1" ht="12" hidden="1" customHeight="1">
      <c r="A5166" s="446"/>
    </row>
    <row r="5167" spans="1:1" s="447" customFormat="1" ht="12" hidden="1" customHeight="1">
      <c r="A5167" s="446"/>
    </row>
    <row r="5168" spans="1:1" s="447" customFormat="1" ht="12" hidden="1" customHeight="1">
      <c r="A5168" s="446"/>
    </row>
    <row r="5169" spans="1:1" s="447" customFormat="1" ht="12" hidden="1" customHeight="1">
      <c r="A5169" s="446"/>
    </row>
    <row r="5170" spans="1:1" s="447" customFormat="1" ht="12" hidden="1" customHeight="1">
      <c r="A5170" s="446"/>
    </row>
    <row r="5171" spans="1:1" s="447" customFormat="1" ht="12" hidden="1" customHeight="1">
      <c r="A5171" s="446"/>
    </row>
    <row r="5172" spans="1:1" s="447" customFormat="1" ht="12" hidden="1" customHeight="1">
      <c r="A5172" s="446"/>
    </row>
    <row r="5173" spans="1:1" s="447" customFormat="1" ht="12" hidden="1" customHeight="1">
      <c r="A5173" s="446"/>
    </row>
    <row r="5174" spans="1:1" s="447" customFormat="1" ht="12" hidden="1" customHeight="1">
      <c r="A5174" s="446"/>
    </row>
    <row r="5175" spans="1:1" s="447" customFormat="1" ht="12" hidden="1" customHeight="1">
      <c r="A5175" s="446"/>
    </row>
    <row r="5176" spans="1:1" s="447" customFormat="1" ht="12" hidden="1" customHeight="1">
      <c r="A5176" s="446"/>
    </row>
    <row r="5177" spans="1:1" s="447" customFormat="1" ht="12" hidden="1" customHeight="1">
      <c r="A5177" s="446"/>
    </row>
    <row r="5178" spans="1:1" s="447" customFormat="1" ht="12" hidden="1" customHeight="1">
      <c r="A5178" s="446"/>
    </row>
    <row r="5179" spans="1:1" s="447" customFormat="1" ht="12" hidden="1" customHeight="1">
      <c r="A5179" s="446"/>
    </row>
    <row r="5180" spans="1:1" s="447" customFormat="1" ht="12" hidden="1" customHeight="1">
      <c r="A5180" s="446"/>
    </row>
    <row r="5181" spans="1:1" s="447" customFormat="1" ht="12" hidden="1" customHeight="1">
      <c r="A5181" s="446"/>
    </row>
    <row r="5182" spans="1:1" s="447" customFormat="1" ht="12" hidden="1" customHeight="1">
      <c r="A5182" s="446"/>
    </row>
    <row r="5183" spans="1:1" s="447" customFormat="1" ht="12" hidden="1" customHeight="1">
      <c r="A5183" s="446"/>
    </row>
    <row r="5184" spans="1:1" s="447" customFormat="1" ht="12" hidden="1" customHeight="1">
      <c r="A5184" s="446"/>
    </row>
    <row r="5185" spans="1:1" s="447" customFormat="1" ht="12" hidden="1" customHeight="1">
      <c r="A5185" s="446"/>
    </row>
    <row r="5186" spans="1:1" s="447" customFormat="1" ht="12" hidden="1" customHeight="1">
      <c r="A5186" s="446"/>
    </row>
    <row r="5187" spans="1:1" s="447" customFormat="1" ht="12" hidden="1" customHeight="1">
      <c r="A5187" s="446"/>
    </row>
    <row r="5188" spans="1:1" s="447" customFormat="1" ht="12" hidden="1" customHeight="1">
      <c r="A5188" s="446"/>
    </row>
    <row r="5189" spans="1:1" s="447" customFormat="1" ht="12" hidden="1" customHeight="1">
      <c r="A5189" s="446"/>
    </row>
    <row r="5190" spans="1:1" s="447" customFormat="1" ht="12" hidden="1" customHeight="1">
      <c r="A5190" s="446"/>
    </row>
    <row r="5191" spans="1:1" s="447" customFormat="1" ht="12" hidden="1" customHeight="1">
      <c r="A5191" s="446"/>
    </row>
    <row r="5192" spans="1:1" s="447" customFormat="1" ht="12" hidden="1" customHeight="1">
      <c r="A5192" s="446"/>
    </row>
    <row r="5193" spans="1:1" s="447" customFormat="1" ht="12" hidden="1" customHeight="1">
      <c r="A5193" s="446"/>
    </row>
    <row r="5194" spans="1:1" s="447" customFormat="1" ht="12" hidden="1" customHeight="1">
      <c r="A5194" s="446"/>
    </row>
    <row r="5195" spans="1:1" s="447" customFormat="1" ht="12" hidden="1" customHeight="1">
      <c r="A5195" s="446"/>
    </row>
    <row r="5196" spans="1:1" s="447" customFormat="1" ht="12" hidden="1" customHeight="1">
      <c r="A5196" s="446"/>
    </row>
    <row r="5197" spans="1:1" s="447" customFormat="1" ht="12" hidden="1" customHeight="1">
      <c r="A5197" s="446"/>
    </row>
    <row r="5198" spans="1:1" s="447" customFormat="1" ht="12" hidden="1" customHeight="1">
      <c r="A5198" s="446"/>
    </row>
    <row r="5199" spans="1:1" s="447" customFormat="1" ht="12" hidden="1" customHeight="1">
      <c r="A5199" s="446"/>
    </row>
    <row r="5200" spans="1:1" s="447" customFormat="1" ht="12" hidden="1" customHeight="1">
      <c r="A5200" s="446"/>
    </row>
    <row r="5201" spans="1:1" s="447" customFormat="1" ht="12" hidden="1" customHeight="1">
      <c r="A5201" s="446"/>
    </row>
    <row r="5202" spans="1:1" s="447" customFormat="1" ht="12" hidden="1" customHeight="1">
      <c r="A5202" s="446"/>
    </row>
    <row r="5203" spans="1:1" s="447" customFormat="1" ht="12" hidden="1" customHeight="1">
      <c r="A5203" s="446"/>
    </row>
    <row r="5204" spans="1:1" s="447" customFormat="1" ht="12" hidden="1" customHeight="1">
      <c r="A5204" s="446"/>
    </row>
    <row r="5205" spans="1:1" s="447" customFormat="1" ht="12" hidden="1" customHeight="1">
      <c r="A5205" s="446"/>
    </row>
    <row r="5206" spans="1:1" s="447" customFormat="1" ht="12" hidden="1" customHeight="1">
      <c r="A5206" s="446"/>
    </row>
    <row r="5207" spans="1:1" s="447" customFormat="1" ht="12" hidden="1" customHeight="1">
      <c r="A5207" s="446"/>
    </row>
    <row r="5208" spans="1:1" s="447" customFormat="1" ht="12" hidden="1" customHeight="1">
      <c r="A5208" s="446"/>
    </row>
    <row r="5209" spans="1:1" s="447" customFormat="1" ht="12" hidden="1" customHeight="1">
      <c r="A5209" s="446"/>
    </row>
    <row r="5210" spans="1:1" s="447" customFormat="1" ht="12" hidden="1" customHeight="1">
      <c r="A5210" s="446"/>
    </row>
    <row r="5211" spans="1:1" s="447" customFormat="1" ht="12" hidden="1" customHeight="1">
      <c r="A5211" s="446"/>
    </row>
    <row r="5212" spans="1:1" s="447" customFormat="1" ht="12" hidden="1" customHeight="1">
      <c r="A5212" s="446"/>
    </row>
    <row r="5213" spans="1:1" s="447" customFormat="1" ht="12" hidden="1" customHeight="1">
      <c r="A5213" s="446"/>
    </row>
    <row r="5214" spans="1:1" s="447" customFormat="1" ht="12" hidden="1" customHeight="1">
      <c r="A5214" s="446"/>
    </row>
    <row r="5215" spans="1:1" s="447" customFormat="1" ht="12" hidden="1" customHeight="1">
      <c r="A5215" s="446"/>
    </row>
    <row r="5216" spans="1:1" s="447" customFormat="1" ht="12" hidden="1" customHeight="1">
      <c r="A5216" s="446"/>
    </row>
    <row r="5217" spans="1:1" s="447" customFormat="1" ht="12" hidden="1" customHeight="1">
      <c r="A5217" s="446"/>
    </row>
    <row r="5218" spans="1:1" s="447" customFormat="1" ht="12" hidden="1" customHeight="1">
      <c r="A5218" s="446"/>
    </row>
    <row r="5219" spans="1:1" s="447" customFormat="1" ht="12" hidden="1" customHeight="1">
      <c r="A5219" s="446"/>
    </row>
    <row r="5220" spans="1:1" s="447" customFormat="1" ht="12" hidden="1" customHeight="1">
      <c r="A5220" s="446"/>
    </row>
    <row r="5221" spans="1:1" s="447" customFormat="1" ht="12" hidden="1" customHeight="1">
      <c r="A5221" s="446"/>
    </row>
    <row r="5222" spans="1:1" s="447" customFormat="1" ht="12" hidden="1" customHeight="1">
      <c r="A5222" s="446"/>
    </row>
    <row r="5223" spans="1:1" s="447" customFormat="1" ht="12" hidden="1" customHeight="1">
      <c r="A5223" s="446"/>
    </row>
    <row r="5224" spans="1:1" s="447" customFormat="1" ht="12" hidden="1" customHeight="1">
      <c r="A5224" s="446"/>
    </row>
    <row r="5225" spans="1:1" s="447" customFormat="1" ht="12" hidden="1" customHeight="1">
      <c r="A5225" s="446"/>
    </row>
    <row r="5226" spans="1:1" s="447" customFormat="1" ht="12" hidden="1" customHeight="1">
      <c r="A5226" s="446"/>
    </row>
    <row r="5227" spans="1:1" s="447" customFormat="1" ht="12" hidden="1" customHeight="1">
      <c r="A5227" s="446"/>
    </row>
    <row r="5228" spans="1:1" s="447" customFormat="1" ht="12" hidden="1" customHeight="1">
      <c r="A5228" s="446"/>
    </row>
    <row r="5229" spans="1:1" s="447" customFormat="1" ht="12" hidden="1" customHeight="1">
      <c r="A5229" s="446"/>
    </row>
    <row r="5230" spans="1:1" s="447" customFormat="1" ht="12" hidden="1" customHeight="1">
      <c r="A5230" s="446"/>
    </row>
    <row r="5231" spans="1:1" s="447" customFormat="1" ht="12" hidden="1" customHeight="1">
      <c r="A5231" s="446"/>
    </row>
    <row r="5232" spans="1:1" s="447" customFormat="1" ht="12" hidden="1" customHeight="1">
      <c r="A5232" s="446"/>
    </row>
    <row r="5233" spans="1:1" s="447" customFormat="1" ht="12" hidden="1" customHeight="1">
      <c r="A5233" s="446"/>
    </row>
    <row r="5234" spans="1:1" s="447" customFormat="1" ht="12" hidden="1" customHeight="1">
      <c r="A5234" s="446"/>
    </row>
    <row r="5235" spans="1:1" s="447" customFormat="1" ht="12" hidden="1" customHeight="1">
      <c r="A5235" s="446"/>
    </row>
    <row r="5236" spans="1:1" s="447" customFormat="1" ht="12" hidden="1" customHeight="1">
      <c r="A5236" s="446"/>
    </row>
    <row r="5237" spans="1:1" s="447" customFormat="1" ht="12" hidden="1" customHeight="1">
      <c r="A5237" s="446"/>
    </row>
    <row r="5238" spans="1:1" s="447" customFormat="1" ht="12" hidden="1" customHeight="1">
      <c r="A5238" s="446"/>
    </row>
    <row r="5239" spans="1:1" s="447" customFormat="1" ht="12" hidden="1" customHeight="1">
      <c r="A5239" s="446"/>
    </row>
    <row r="5240" spans="1:1" s="447" customFormat="1" ht="12" hidden="1" customHeight="1">
      <c r="A5240" s="446"/>
    </row>
    <row r="5241" spans="1:1" s="447" customFormat="1" ht="12" hidden="1" customHeight="1">
      <c r="A5241" s="446"/>
    </row>
    <row r="5242" spans="1:1" s="447" customFormat="1" ht="12" hidden="1" customHeight="1">
      <c r="A5242" s="446"/>
    </row>
    <row r="5243" spans="1:1" s="447" customFormat="1" ht="12" hidden="1" customHeight="1">
      <c r="A5243" s="446"/>
    </row>
    <row r="5244" spans="1:1" s="447" customFormat="1" ht="12" hidden="1" customHeight="1">
      <c r="A5244" s="446"/>
    </row>
    <row r="5245" spans="1:1" s="447" customFormat="1" ht="12" hidden="1" customHeight="1">
      <c r="A5245" s="446"/>
    </row>
    <row r="5246" spans="1:1" s="447" customFormat="1" ht="12" hidden="1" customHeight="1">
      <c r="A5246" s="446"/>
    </row>
    <row r="5247" spans="1:1" s="447" customFormat="1" ht="12" hidden="1" customHeight="1">
      <c r="A5247" s="446"/>
    </row>
    <row r="5248" spans="1:1" s="447" customFormat="1" ht="12" hidden="1" customHeight="1">
      <c r="A5248" s="446"/>
    </row>
    <row r="5249" spans="1:1" s="447" customFormat="1" ht="12" hidden="1" customHeight="1">
      <c r="A5249" s="446"/>
    </row>
    <row r="5250" spans="1:1" s="447" customFormat="1" ht="12" hidden="1" customHeight="1">
      <c r="A5250" s="446"/>
    </row>
    <row r="5251" spans="1:1" s="447" customFormat="1" ht="12" hidden="1" customHeight="1">
      <c r="A5251" s="446"/>
    </row>
    <row r="5252" spans="1:1" s="447" customFormat="1" ht="12" hidden="1" customHeight="1">
      <c r="A5252" s="446"/>
    </row>
    <row r="5253" spans="1:1" s="447" customFormat="1" ht="12" hidden="1" customHeight="1">
      <c r="A5253" s="446"/>
    </row>
    <row r="5254" spans="1:1" s="447" customFormat="1" ht="12" hidden="1" customHeight="1">
      <c r="A5254" s="446"/>
    </row>
    <row r="5255" spans="1:1" s="447" customFormat="1" ht="12" hidden="1" customHeight="1">
      <c r="A5255" s="446"/>
    </row>
    <row r="5256" spans="1:1" s="447" customFormat="1" ht="12" hidden="1" customHeight="1">
      <c r="A5256" s="446"/>
    </row>
    <row r="5257" spans="1:1" s="447" customFormat="1" ht="12" hidden="1" customHeight="1">
      <c r="A5257" s="446"/>
    </row>
    <row r="5258" spans="1:1" s="447" customFormat="1" ht="12" hidden="1" customHeight="1">
      <c r="A5258" s="446"/>
    </row>
    <row r="5259" spans="1:1" s="447" customFormat="1" ht="12" hidden="1" customHeight="1">
      <c r="A5259" s="446"/>
    </row>
    <row r="5260" spans="1:1" s="447" customFormat="1" ht="12" hidden="1" customHeight="1">
      <c r="A5260" s="446"/>
    </row>
    <row r="5261" spans="1:1" s="447" customFormat="1" ht="12" hidden="1" customHeight="1">
      <c r="A5261" s="446"/>
    </row>
    <row r="5262" spans="1:1" s="447" customFormat="1" ht="12" hidden="1" customHeight="1">
      <c r="A5262" s="446"/>
    </row>
    <row r="5263" spans="1:1" s="447" customFormat="1" ht="12" hidden="1" customHeight="1">
      <c r="A5263" s="446"/>
    </row>
    <row r="5264" spans="1:1" s="447" customFormat="1" ht="12" hidden="1" customHeight="1">
      <c r="A5264" s="446"/>
    </row>
    <row r="5265" spans="1:1" s="447" customFormat="1" ht="12" hidden="1" customHeight="1">
      <c r="A5265" s="446"/>
    </row>
    <row r="5266" spans="1:1" s="447" customFormat="1" ht="12" hidden="1" customHeight="1">
      <c r="A5266" s="446"/>
    </row>
    <row r="5267" spans="1:1" s="447" customFormat="1" ht="12" hidden="1" customHeight="1">
      <c r="A5267" s="446"/>
    </row>
    <row r="5268" spans="1:1" s="447" customFormat="1" ht="12" hidden="1" customHeight="1">
      <c r="A5268" s="446"/>
    </row>
    <row r="5269" spans="1:1" s="447" customFormat="1" ht="12" hidden="1" customHeight="1">
      <c r="A5269" s="446"/>
    </row>
    <row r="5270" spans="1:1" s="447" customFormat="1" ht="12" hidden="1" customHeight="1">
      <c r="A5270" s="446"/>
    </row>
    <row r="5271" spans="1:1" s="447" customFormat="1" ht="12" hidden="1" customHeight="1">
      <c r="A5271" s="446"/>
    </row>
    <row r="5272" spans="1:1" s="447" customFormat="1" ht="12" hidden="1" customHeight="1">
      <c r="A5272" s="446"/>
    </row>
    <row r="5273" spans="1:1" s="447" customFormat="1" ht="12" hidden="1" customHeight="1">
      <c r="A5273" s="446"/>
    </row>
    <row r="5274" spans="1:1" s="447" customFormat="1" ht="12" hidden="1" customHeight="1">
      <c r="A5274" s="446"/>
    </row>
    <row r="5275" spans="1:1" s="447" customFormat="1" ht="12" hidden="1" customHeight="1">
      <c r="A5275" s="446"/>
    </row>
    <row r="5276" spans="1:1" s="447" customFormat="1" ht="12" hidden="1" customHeight="1">
      <c r="A5276" s="446"/>
    </row>
    <row r="5277" spans="1:1" s="447" customFormat="1" ht="12" hidden="1" customHeight="1">
      <c r="A5277" s="446"/>
    </row>
    <row r="5278" spans="1:1" s="447" customFormat="1" ht="12" hidden="1" customHeight="1">
      <c r="A5278" s="446"/>
    </row>
    <row r="5279" spans="1:1" s="447" customFormat="1" ht="12" hidden="1" customHeight="1">
      <c r="A5279" s="446"/>
    </row>
    <row r="5280" spans="1:1" s="447" customFormat="1" ht="12" hidden="1" customHeight="1">
      <c r="A5280" s="446"/>
    </row>
    <row r="5281" spans="1:1" s="447" customFormat="1" ht="12" hidden="1" customHeight="1">
      <c r="A5281" s="446"/>
    </row>
    <row r="5282" spans="1:1" s="447" customFormat="1" ht="12" hidden="1" customHeight="1">
      <c r="A5282" s="446"/>
    </row>
    <row r="5283" spans="1:1" s="447" customFormat="1" ht="12" hidden="1" customHeight="1">
      <c r="A5283" s="446"/>
    </row>
    <row r="5284" spans="1:1" s="447" customFormat="1" ht="12" hidden="1" customHeight="1">
      <c r="A5284" s="446"/>
    </row>
    <row r="5285" spans="1:1" s="447" customFormat="1" ht="12" hidden="1" customHeight="1">
      <c r="A5285" s="446"/>
    </row>
    <row r="5286" spans="1:1" s="447" customFormat="1" ht="12" hidden="1" customHeight="1">
      <c r="A5286" s="446"/>
    </row>
    <row r="5287" spans="1:1" s="447" customFormat="1" ht="12" hidden="1" customHeight="1">
      <c r="A5287" s="446"/>
    </row>
    <row r="5288" spans="1:1" s="447" customFormat="1" ht="12" hidden="1" customHeight="1">
      <c r="A5288" s="446"/>
    </row>
    <row r="5289" spans="1:1" s="447" customFormat="1" ht="12" hidden="1" customHeight="1">
      <c r="A5289" s="446"/>
    </row>
    <row r="5290" spans="1:1" s="447" customFormat="1" ht="12" hidden="1" customHeight="1">
      <c r="A5290" s="446"/>
    </row>
    <row r="5291" spans="1:1" s="447" customFormat="1" ht="12" hidden="1" customHeight="1">
      <c r="A5291" s="446"/>
    </row>
    <row r="5292" spans="1:1" s="447" customFormat="1" ht="12" hidden="1" customHeight="1">
      <c r="A5292" s="446"/>
    </row>
    <row r="5293" spans="1:1" s="447" customFormat="1" ht="12" hidden="1" customHeight="1">
      <c r="A5293" s="446"/>
    </row>
    <row r="5294" spans="1:1" s="447" customFormat="1" ht="12" hidden="1" customHeight="1">
      <c r="A5294" s="446"/>
    </row>
    <row r="5295" spans="1:1" s="447" customFormat="1" ht="12" hidden="1" customHeight="1">
      <c r="A5295" s="446"/>
    </row>
    <row r="5296" spans="1:1" s="447" customFormat="1" ht="12" hidden="1" customHeight="1">
      <c r="A5296" s="446"/>
    </row>
    <row r="5297" spans="1:1" s="447" customFormat="1" ht="12" hidden="1" customHeight="1">
      <c r="A5297" s="446"/>
    </row>
    <row r="5298" spans="1:1" s="447" customFormat="1" ht="12" hidden="1" customHeight="1">
      <c r="A5298" s="446"/>
    </row>
    <row r="5299" spans="1:1" s="447" customFormat="1" ht="12" hidden="1" customHeight="1">
      <c r="A5299" s="446"/>
    </row>
    <row r="5300" spans="1:1" s="447" customFormat="1" ht="12" hidden="1" customHeight="1">
      <c r="A5300" s="446"/>
    </row>
    <row r="5301" spans="1:1" s="447" customFormat="1" ht="12" hidden="1" customHeight="1">
      <c r="A5301" s="446"/>
    </row>
    <row r="5302" spans="1:1" s="447" customFormat="1" ht="12" hidden="1" customHeight="1">
      <c r="A5302" s="446"/>
    </row>
    <row r="5303" spans="1:1" s="447" customFormat="1" ht="12" hidden="1" customHeight="1">
      <c r="A5303" s="446"/>
    </row>
    <row r="5304" spans="1:1" s="447" customFormat="1" ht="12" hidden="1" customHeight="1">
      <c r="A5304" s="446"/>
    </row>
    <row r="5305" spans="1:1" s="447" customFormat="1" ht="12" hidden="1" customHeight="1">
      <c r="A5305" s="446"/>
    </row>
    <row r="5306" spans="1:1" s="447" customFormat="1" ht="12" hidden="1" customHeight="1">
      <c r="A5306" s="446"/>
    </row>
    <row r="5307" spans="1:1" s="447" customFormat="1" ht="12" hidden="1" customHeight="1">
      <c r="A5307" s="446"/>
    </row>
    <row r="5308" spans="1:1" s="447" customFormat="1" ht="12" hidden="1" customHeight="1">
      <c r="A5308" s="446"/>
    </row>
    <row r="5309" spans="1:1" s="447" customFormat="1" ht="12" hidden="1" customHeight="1">
      <c r="A5309" s="446"/>
    </row>
    <row r="5310" spans="1:1" s="447" customFormat="1" ht="12" hidden="1" customHeight="1">
      <c r="A5310" s="446"/>
    </row>
    <row r="5311" spans="1:1" s="447" customFormat="1" ht="12" hidden="1" customHeight="1">
      <c r="A5311" s="446"/>
    </row>
    <row r="5312" spans="1:1" s="447" customFormat="1" ht="12" hidden="1" customHeight="1">
      <c r="A5312" s="446"/>
    </row>
    <row r="5313" spans="1:1" s="447" customFormat="1" ht="12" hidden="1" customHeight="1">
      <c r="A5313" s="446"/>
    </row>
    <row r="5314" spans="1:1" s="447" customFormat="1" ht="12" hidden="1" customHeight="1">
      <c r="A5314" s="446"/>
    </row>
    <row r="5315" spans="1:1" s="447" customFormat="1" ht="12" hidden="1" customHeight="1">
      <c r="A5315" s="446"/>
    </row>
    <row r="5316" spans="1:1" s="447" customFormat="1" ht="12" hidden="1" customHeight="1">
      <c r="A5316" s="446"/>
    </row>
    <row r="5317" spans="1:1" s="447" customFormat="1" ht="12" hidden="1" customHeight="1">
      <c r="A5317" s="446"/>
    </row>
    <row r="5318" spans="1:1" s="447" customFormat="1" ht="12" hidden="1" customHeight="1">
      <c r="A5318" s="446"/>
    </row>
    <row r="5319" spans="1:1" s="447" customFormat="1" ht="12" hidden="1" customHeight="1">
      <c r="A5319" s="446"/>
    </row>
    <row r="5320" spans="1:1" s="447" customFormat="1" ht="12" hidden="1" customHeight="1">
      <c r="A5320" s="446"/>
    </row>
    <row r="5321" spans="1:1" s="447" customFormat="1" ht="12" hidden="1" customHeight="1">
      <c r="A5321" s="446"/>
    </row>
    <row r="5322" spans="1:1" s="447" customFormat="1" ht="12" hidden="1" customHeight="1">
      <c r="A5322" s="446"/>
    </row>
    <row r="5323" spans="1:1" s="447" customFormat="1" ht="12" hidden="1" customHeight="1">
      <c r="A5323" s="446"/>
    </row>
    <row r="5324" spans="1:1" s="447" customFormat="1" ht="12" hidden="1" customHeight="1">
      <c r="A5324" s="446"/>
    </row>
    <row r="5325" spans="1:1" s="447" customFormat="1" ht="12" hidden="1" customHeight="1">
      <c r="A5325" s="446"/>
    </row>
    <row r="5326" spans="1:1" s="447" customFormat="1" ht="12" hidden="1" customHeight="1">
      <c r="A5326" s="446"/>
    </row>
    <row r="5327" spans="1:1" s="447" customFormat="1" ht="12" hidden="1" customHeight="1">
      <c r="A5327" s="446"/>
    </row>
    <row r="5328" spans="1:1" s="447" customFormat="1" ht="12" hidden="1" customHeight="1">
      <c r="A5328" s="446"/>
    </row>
    <row r="5329" spans="1:1" s="447" customFormat="1" ht="12" hidden="1" customHeight="1">
      <c r="A5329" s="446"/>
    </row>
    <row r="5330" spans="1:1" s="447" customFormat="1" ht="12" hidden="1" customHeight="1">
      <c r="A5330" s="446"/>
    </row>
    <row r="5331" spans="1:1" s="447" customFormat="1" ht="12" hidden="1" customHeight="1">
      <c r="A5331" s="446"/>
    </row>
    <row r="5332" spans="1:1" s="447" customFormat="1" ht="12" hidden="1" customHeight="1">
      <c r="A5332" s="446"/>
    </row>
    <row r="5333" spans="1:1" s="447" customFormat="1" ht="12" hidden="1" customHeight="1">
      <c r="A5333" s="446"/>
    </row>
    <row r="5334" spans="1:1" s="447" customFormat="1" ht="12" hidden="1" customHeight="1">
      <c r="A5334" s="446"/>
    </row>
    <row r="5335" spans="1:1" s="447" customFormat="1" ht="12" hidden="1" customHeight="1">
      <c r="A5335" s="446"/>
    </row>
    <row r="5336" spans="1:1" s="447" customFormat="1" ht="12" hidden="1" customHeight="1">
      <c r="A5336" s="446"/>
    </row>
    <row r="5337" spans="1:1" s="447" customFormat="1" ht="12" hidden="1" customHeight="1">
      <c r="A5337" s="446"/>
    </row>
    <row r="5338" spans="1:1" s="447" customFormat="1" ht="12" hidden="1" customHeight="1">
      <c r="A5338" s="446"/>
    </row>
    <row r="5339" spans="1:1" s="447" customFormat="1" ht="12" hidden="1" customHeight="1">
      <c r="A5339" s="446"/>
    </row>
    <row r="5340" spans="1:1" s="447" customFormat="1" ht="12" hidden="1" customHeight="1">
      <c r="A5340" s="446"/>
    </row>
    <row r="5341" spans="1:1" s="447" customFormat="1" ht="12" hidden="1" customHeight="1">
      <c r="A5341" s="446"/>
    </row>
    <row r="5342" spans="1:1" s="447" customFormat="1" ht="12" hidden="1" customHeight="1">
      <c r="A5342" s="446"/>
    </row>
    <row r="5343" spans="1:1" s="447" customFormat="1" ht="12" hidden="1" customHeight="1">
      <c r="A5343" s="446"/>
    </row>
    <row r="5344" spans="1:1" s="447" customFormat="1" ht="12" hidden="1" customHeight="1">
      <c r="A5344" s="446"/>
    </row>
    <row r="5345" spans="1:1" s="447" customFormat="1" ht="12" hidden="1" customHeight="1">
      <c r="A5345" s="446"/>
    </row>
    <row r="5346" spans="1:1" s="447" customFormat="1" ht="12" hidden="1" customHeight="1">
      <c r="A5346" s="446"/>
    </row>
    <row r="5347" spans="1:1" s="447" customFormat="1" ht="12" hidden="1" customHeight="1">
      <c r="A5347" s="446"/>
    </row>
    <row r="5348" spans="1:1" s="447" customFormat="1" ht="12" hidden="1" customHeight="1">
      <c r="A5348" s="446"/>
    </row>
    <row r="5349" spans="1:1" s="447" customFormat="1" ht="12" hidden="1" customHeight="1">
      <c r="A5349" s="446"/>
    </row>
    <row r="5350" spans="1:1" s="447" customFormat="1" ht="12" hidden="1" customHeight="1">
      <c r="A5350" s="446"/>
    </row>
    <row r="5351" spans="1:1" s="447" customFormat="1" ht="12" hidden="1" customHeight="1">
      <c r="A5351" s="446"/>
    </row>
    <row r="5352" spans="1:1" s="447" customFormat="1" ht="12" hidden="1" customHeight="1">
      <c r="A5352" s="446"/>
    </row>
    <row r="5353" spans="1:1" s="447" customFormat="1" ht="12" hidden="1" customHeight="1">
      <c r="A5353" s="446"/>
    </row>
    <row r="5354" spans="1:1" s="447" customFormat="1" ht="12" hidden="1" customHeight="1">
      <c r="A5354" s="446"/>
    </row>
    <row r="5355" spans="1:1" s="447" customFormat="1" ht="12" hidden="1" customHeight="1">
      <c r="A5355" s="446"/>
    </row>
    <row r="5356" spans="1:1" s="447" customFormat="1" ht="12" hidden="1" customHeight="1">
      <c r="A5356" s="446"/>
    </row>
    <row r="5357" spans="1:1" s="447" customFormat="1" ht="12" hidden="1" customHeight="1">
      <c r="A5357" s="446"/>
    </row>
    <row r="5358" spans="1:1" s="447" customFormat="1" ht="12" hidden="1" customHeight="1">
      <c r="A5358" s="446"/>
    </row>
    <row r="5359" spans="1:1" s="447" customFormat="1" ht="12" hidden="1" customHeight="1">
      <c r="A5359" s="446"/>
    </row>
    <row r="5360" spans="1:1" s="447" customFormat="1" ht="12" hidden="1" customHeight="1">
      <c r="A5360" s="446"/>
    </row>
    <row r="5361" spans="1:1" s="447" customFormat="1" ht="12" hidden="1" customHeight="1">
      <c r="A5361" s="446"/>
    </row>
    <row r="5362" spans="1:1" s="447" customFormat="1" ht="12" hidden="1" customHeight="1">
      <c r="A5362" s="446"/>
    </row>
    <row r="5363" spans="1:1" s="447" customFormat="1" ht="12" hidden="1" customHeight="1">
      <c r="A5363" s="446"/>
    </row>
    <row r="5364" spans="1:1" s="447" customFormat="1" ht="12" hidden="1" customHeight="1">
      <c r="A5364" s="446"/>
    </row>
    <row r="5365" spans="1:1" s="447" customFormat="1" ht="12" hidden="1" customHeight="1">
      <c r="A5365" s="446"/>
    </row>
    <row r="5366" spans="1:1" s="447" customFormat="1" ht="12" hidden="1" customHeight="1">
      <c r="A5366" s="446"/>
    </row>
    <row r="5367" spans="1:1" s="447" customFormat="1" ht="12" hidden="1" customHeight="1">
      <c r="A5367" s="446"/>
    </row>
    <row r="5368" spans="1:1" s="447" customFormat="1" ht="12" hidden="1" customHeight="1">
      <c r="A5368" s="446"/>
    </row>
    <row r="5369" spans="1:1" s="447" customFormat="1" ht="12" hidden="1" customHeight="1">
      <c r="A5369" s="446"/>
    </row>
    <row r="5370" spans="1:1" s="447" customFormat="1" ht="12" hidden="1" customHeight="1">
      <c r="A5370" s="446"/>
    </row>
    <row r="5371" spans="1:1" s="447" customFormat="1" ht="12" hidden="1" customHeight="1">
      <c r="A5371" s="446"/>
    </row>
    <row r="5372" spans="1:1" s="447" customFormat="1" ht="12" hidden="1" customHeight="1">
      <c r="A5372" s="446"/>
    </row>
    <row r="5373" spans="1:1" s="447" customFormat="1" ht="12" hidden="1" customHeight="1">
      <c r="A5373" s="446"/>
    </row>
    <row r="5374" spans="1:1" s="447" customFormat="1" ht="12" hidden="1" customHeight="1">
      <c r="A5374" s="446"/>
    </row>
    <row r="5375" spans="1:1" s="447" customFormat="1" ht="12" hidden="1" customHeight="1">
      <c r="A5375" s="446"/>
    </row>
    <row r="5376" spans="1:1" s="447" customFormat="1" ht="12" hidden="1" customHeight="1">
      <c r="A5376" s="446"/>
    </row>
    <row r="5377" spans="1:1" s="447" customFormat="1" ht="12" hidden="1" customHeight="1">
      <c r="A5377" s="446"/>
    </row>
    <row r="5378" spans="1:1" s="447" customFormat="1" ht="12" hidden="1" customHeight="1">
      <c r="A5378" s="446"/>
    </row>
    <row r="5379" spans="1:1" s="447" customFormat="1" ht="12" hidden="1" customHeight="1">
      <c r="A5379" s="446"/>
    </row>
    <row r="5380" spans="1:1" s="447" customFormat="1" ht="12" hidden="1" customHeight="1">
      <c r="A5380" s="446"/>
    </row>
    <row r="5381" spans="1:1" s="447" customFormat="1" ht="12" hidden="1" customHeight="1">
      <c r="A5381" s="446"/>
    </row>
    <row r="5382" spans="1:1" s="447" customFormat="1" ht="12" hidden="1" customHeight="1">
      <c r="A5382" s="446"/>
    </row>
    <row r="5383" spans="1:1" s="447" customFormat="1" ht="12" hidden="1" customHeight="1">
      <c r="A5383" s="446"/>
    </row>
    <row r="5384" spans="1:1" s="447" customFormat="1" ht="12" hidden="1" customHeight="1">
      <c r="A5384" s="446"/>
    </row>
    <row r="5385" spans="1:1" s="447" customFormat="1" ht="12" hidden="1" customHeight="1">
      <c r="A5385" s="446"/>
    </row>
    <row r="5386" spans="1:1" s="447" customFormat="1" ht="12" hidden="1" customHeight="1">
      <c r="A5386" s="446"/>
    </row>
    <row r="5387" spans="1:1" s="447" customFormat="1" ht="12" hidden="1" customHeight="1">
      <c r="A5387" s="446"/>
    </row>
    <row r="5388" spans="1:1" s="447" customFormat="1" ht="12" hidden="1" customHeight="1">
      <c r="A5388" s="446"/>
    </row>
    <row r="5389" spans="1:1" s="447" customFormat="1" ht="12" hidden="1" customHeight="1">
      <c r="A5389" s="446"/>
    </row>
    <row r="5390" spans="1:1" s="447" customFormat="1" ht="12" hidden="1" customHeight="1">
      <c r="A5390" s="446"/>
    </row>
    <row r="5391" spans="1:1" s="447" customFormat="1" ht="12" hidden="1" customHeight="1">
      <c r="A5391" s="446"/>
    </row>
    <row r="5392" spans="1:1" s="447" customFormat="1" ht="12" hidden="1" customHeight="1">
      <c r="A5392" s="446"/>
    </row>
    <row r="5393" spans="1:1" s="447" customFormat="1" ht="12" hidden="1" customHeight="1">
      <c r="A5393" s="446"/>
    </row>
    <row r="5394" spans="1:1" s="447" customFormat="1" ht="12" hidden="1" customHeight="1">
      <c r="A5394" s="446"/>
    </row>
    <row r="5395" spans="1:1" s="447" customFormat="1" ht="12" hidden="1" customHeight="1">
      <c r="A5395" s="446"/>
    </row>
    <row r="5396" spans="1:1" s="447" customFormat="1" ht="12" hidden="1" customHeight="1">
      <c r="A5396" s="446"/>
    </row>
    <row r="5397" spans="1:1" s="447" customFormat="1" ht="12" hidden="1" customHeight="1">
      <c r="A5397" s="446"/>
    </row>
    <row r="5398" spans="1:1" s="447" customFormat="1" ht="12" hidden="1" customHeight="1">
      <c r="A5398" s="446"/>
    </row>
    <row r="5399" spans="1:1" s="447" customFormat="1" ht="12" hidden="1" customHeight="1">
      <c r="A5399" s="446"/>
    </row>
    <row r="5400" spans="1:1" s="447" customFormat="1" ht="12" hidden="1" customHeight="1">
      <c r="A5400" s="446"/>
    </row>
    <row r="5401" spans="1:1" s="447" customFormat="1" ht="12" hidden="1" customHeight="1">
      <c r="A5401" s="446"/>
    </row>
    <row r="5402" spans="1:1" s="447" customFormat="1" ht="12" hidden="1" customHeight="1">
      <c r="A5402" s="446"/>
    </row>
    <row r="5403" spans="1:1" s="447" customFormat="1" ht="12" hidden="1" customHeight="1">
      <c r="A5403" s="446"/>
    </row>
    <row r="5404" spans="1:1" s="447" customFormat="1" ht="12" hidden="1" customHeight="1">
      <c r="A5404" s="446"/>
    </row>
    <row r="5405" spans="1:1" s="447" customFormat="1" ht="12" hidden="1" customHeight="1">
      <c r="A5405" s="446"/>
    </row>
    <row r="5406" spans="1:1" s="447" customFormat="1" ht="12" hidden="1" customHeight="1">
      <c r="A5406" s="446"/>
    </row>
    <row r="5407" spans="1:1" s="447" customFormat="1" ht="12" hidden="1" customHeight="1">
      <c r="A5407" s="446"/>
    </row>
    <row r="5408" spans="1:1" s="447" customFormat="1" ht="12" hidden="1" customHeight="1">
      <c r="A5408" s="446"/>
    </row>
    <row r="5409" spans="1:1" s="447" customFormat="1" ht="12" hidden="1" customHeight="1">
      <c r="A5409" s="446"/>
    </row>
    <row r="5410" spans="1:1" s="447" customFormat="1" ht="12" hidden="1" customHeight="1">
      <c r="A5410" s="446"/>
    </row>
    <row r="5411" spans="1:1" s="447" customFormat="1" ht="12" hidden="1" customHeight="1">
      <c r="A5411" s="446"/>
    </row>
    <row r="5412" spans="1:1" s="447" customFormat="1" ht="12" hidden="1" customHeight="1">
      <c r="A5412" s="446"/>
    </row>
    <row r="5413" spans="1:1" s="447" customFormat="1" ht="12" hidden="1" customHeight="1">
      <c r="A5413" s="446"/>
    </row>
    <row r="5414" spans="1:1" s="447" customFormat="1" ht="12" hidden="1" customHeight="1">
      <c r="A5414" s="446"/>
    </row>
    <row r="5415" spans="1:1" s="447" customFormat="1" ht="12" hidden="1" customHeight="1">
      <c r="A5415" s="446"/>
    </row>
    <row r="5416" spans="1:1" s="447" customFormat="1" ht="12" hidden="1" customHeight="1">
      <c r="A5416" s="446"/>
    </row>
    <row r="5417" spans="1:1" s="447" customFormat="1" ht="12" hidden="1" customHeight="1">
      <c r="A5417" s="446"/>
    </row>
    <row r="5418" spans="1:1" s="447" customFormat="1" ht="12" hidden="1" customHeight="1">
      <c r="A5418" s="446"/>
    </row>
    <row r="5419" spans="1:1" s="447" customFormat="1" ht="12" hidden="1" customHeight="1">
      <c r="A5419" s="446"/>
    </row>
    <row r="5420" spans="1:1" s="447" customFormat="1" ht="12" hidden="1" customHeight="1">
      <c r="A5420" s="446"/>
    </row>
    <row r="5421" spans="1:1" s="447" customFormat="1" ht="12" hidden="1" customHeight="1">
      <c r="A5421" s="446"/>
    </row>
    <row r="5422" spans="1:1" s="447" customFormat="1" ht="12" hidden="1" customHeight="1">
      <c r="A5422" s="446"/>
    </row>
    <row r="5423" spans="1:1" s="447" customFormat="1" ht="12" hidden="1" customHeight="1">
      <c r="A5423" s="446"/>
    </row>
    <row r="5424" spans="1:1" s="447" customFormat="1" ht="12" hidden="1" customHeight="1">
      <c r="A5424" s="446"/>
    </row>
    <row r="5425" spans="1:1" s="447" customFormat="1" ht="12" hidden="1" customHeight="1">
      <c r="A5425" s="446"/>
    </row>
    <row r="5426" spans="1:1" s="447" customFormat="1" ht="12" hidden="1" customHeight="1">
      <c r="A5426" s="446"/>
    </row>
    <row r="5427" spans="1:1" s="447" customFormat="1" ht="12" hidden="1" customHeight="1">
      <c r="A5427" s="446"/>
    </row>
    <row r="5428" spans="1:1" s="447" customFormat="1" ht="12" hidden="1" customHeight="1">
      <c r="A5428" s="446"/>
    </row>
    <row r="5429" spans="1:1" s="447" customFormat="1" ht="12" hidden="1" customHeight="1">
      <c r="A5429" s="446"/>
    </row>
    <row r="5430" spans="1:1" s="447" customFormat="1" ht="12" hidden="1" customHeight="1">
      <c r="A5430" s="446"/>
    </row>
    <row r="5431" spans="1:1" s="447" customFormat="1" ht="12" hidden="1" customHeight="1">
      <c r="A5431" s="446"/>
    </row>
    <row r="5432" spans="1:1" s="447" customFormat="1" ht="12" hidden="1" customHeight="1">
      <c r="A5432" s="446"/>
    </row>
    <row r="5433" spans="1:1" s="447" customFormat="1" ht="12" hidden="1" customHeight="1">
      <c r="A5433" s="446"/>
    </row>
    <row r="5434" spans="1:1" s="447" customFormat="1" ht="12" hidden="1" customHeight="1">
      <c r="A5434" s="446"/>
    </row>
    <row r="5435" spans="1:1" s="447" customFormat="1" ht="12" hidden="1" customHeight="1">
      <c r="A5435" s="446"/>
    </row>
    <row r="5436" spans="1:1" s="447" customFormat="1" ht="12" hidden="1" customHeight="1">
      <c r="A5436" s="446"/>
    </row>
    <row r="5437" spans="1:1" s="447" customFormat="1" ht="12" hidden="1" customHeight="1">
      <c r="A5437" s="446"/>
    </row>
    <row r="5438" spans="1:1" s="447" customFormat="1" ht="12" hidden="1" customHeight="1">
      <c r="A5438" s="446"/>
    </row>
    <row r="5439" spans="1:1" s="447" customFormat="1" ht="12" hidden="1" customHeight="1">
      <c r="A5439" s="446"/>
    </row>
    <row r="5440" spans="1:1" s="447" customFormat="1" ht="12" hidden="1" customHeight="1">
      <c r="A5440" s="446"/>
    </row>
    <row r="5441" spans="1:1" s="447" customFormat="1" ht="12" hidden="1" customHeight="1">
      <c r="A5441" s="446"/>
    </row>
    <row r="5442" spans="1:1" s="447" customFormat="1" ht="12" hidden="1" customHeight="1">
      <c r="A5442" s="446"/>
    </row>
    <row r="5443" spans="1:1" s="447" customFormat="1" ht="12" hidden="1" customHeight="1">
      <c r="A5443" s="446"/>
    </row>
    <row r="5444" spans="1:1" s="447" customFormat="1" ht="12" hidden="1" customHeight="1">
      <c r="A5444" s="446"/>
    </row>
    <row r="5445" spans="1:1" s="447" customFormat="1" ht="12" hidden="1" customHeight="1">
      <c r="A5445" s="446"/>
    </row>
    <row r="5446" spans="1:1" s="447" customFormat="1" ht="12" hidden="1" customHeight="1">
      <c r="A5446" s="446"/>
    </row>
    <row r="5447" spans="1:1" s="447" customFormat="1" ht="12" hidden="1" customHeight="1">
      <c r="A5447" s="446"/>
    </row>
    <row r="5448" spans="1:1" s="447" customFormat="1" ht="12" hidden="1" customHeight="1">
      <c r="A5448" s="446"/>
    </row>
    <row r="5449" spans="1:1" s="447" customFormat="1" ht="12" hidden="1" customHeight="1">
      <c r="A5449" s="446"/>
    </row>
    <row r="5450" spans="1:1" s="447" customFormat="1" ht="12" hidden="1" customHeight="1">
      <c r="A5450" s="446"/>
    </row>
    <row r="5451" spans="1:1" s="447" customFormat="1" ht="12" hidden="1" customHeight="1">
      <c r="A5451" s="446"/>
    </row>
    <row r="5452" spans="1:1" s="447" customFormat="1" ht="12" hidden="1" customHeight="1">
      <c r="A5452" s="446"/>
    </row>
    <row r="5453" spans="1:1" s="447" customFormat="1" ht="12" hidden="1" customHeight="1">
      <c r="A5453" s="446"/>
    </row>
    <row r="5454" spans="1:1" s="447" customFormat="1" ht="12" hidden="1" customHeight="1">
      <c r="A5454" s="446"/>
    </row>
    <row r="5455" spans="1:1" s="447" customFormat="1" ht="12" hidden="1" customHeight="1">
      <c r="A5455" s="446"/>
    </row>
    <row r="5456" spans="1:1" s="447" customFormat="1" ht="12" hidden="1" customHeight="1">
      <c r="A5456" s="446"/>
    </row>
    <row r="5457" spans="1:1" s="447" customFormat="1" ht="12" hidden="1" customHeight="1">
      <c r="A5457" s="446"/>
    </row>
    <row r="5458" spans="1:1" s="447" customFormat="1" ht="12" hidden="1" customHeight="1">
      <c r="A5458" s="446"/>
    </row>
    <row r="5459" spans="1:1" s="447" customFormat="1" ht="12" hidden="1" customHeight="1">
      <c r="A5459" s="446"/>
    </row>
    <row r="5460" spans="1:1" s="447" customFormat="1" ht="12" hidden="1" customHeight="1">
      <c r="A5460" s="446"/>
    </row>
    <row r="5461" spans="1:1" s="447" customFormat="1" ht="12" hidden="1" customHeight="1">
      <c r="A5461" s="446"/>
    </row>
    <row r="5462" spans="1:1" s="447" customFormat="1" ht="12" hidden="1" customHeight="1">
      <c r="A5462" s="446"/>
    </row>
    <row r="5463" spans="1:1" s="447" customFormat="1" ht="12" hidden="1" customHeight="1">
      <c r="A5463" s="446"/>
    </row>
    <row r="5464" spans="1:1" s="447" customFormat="1" ht="12" hidden="1" customHeight="1">
      <c r="A5464" s="446"/>
    </row>
    <row r="5465" spans="1:1" s="447" customFormat="1" ht="12" hidden="1" customHeight="1">
      <c r="A5465" s="446"/>
    </row>
    <row r="5466" spans="1:1" s="447" customFormat="1" ht="12" hidden="1" customHeight="1">
      <c r="A5466" s="446"/>
    </row>
    <row r="5467" spans="1:1" s="447" customFormat="1" ht="12" hidden="1" customHeight="1">
      <c r="A5467" s="446"/>
    </row>
    <row r="5468" spans="1:1" s="447" customFormat="1" ht="12" hidden="1" customHeight="1">
      <c r="A5468" s="446"/>
    </row>
    <row r="5469" spans="1:1" s="447" customFormat="1" ht="12" hidden="1" customHeight="1">
      <c r="A5469" s="446"/>
    </row>
    <row r="5470" spans="1:1" s="447" customFormat="1" ht="12" hidden="1" customHeight="1">
      <c r="A5470" s="446"/>
    </row>
    <row r="5471" spans="1:1" s="447" customFormat="1" ht="12" hidden="1" customHeight="1">
      <c r="A5471" s="446"/>
    </row>
    <row r="5472" spans="1:1" s="447" customFormat="1" ht="12" hidden="1" customHeight="1">
      <c r="A5472" s="446"/>
    </row>
    <row r="5473" spans="1:1" s="447" customFormat="1" ht="12" hidden="1" customHeight="1">
      <c r="A5473" s="446"/>
    </row>
    <row r="5474" spans="1:1" s="447" customFormat="1" ht="12" hidden="1" customHeight="1">
      <c r="A5474" s="446"/>
    </row>
    <row r="5475" spans="1:1" s="447" customFormat="1" ht="12" hidden="1" customHeight="1">
      <c r="A5475" s="446"/>
    </row>
    <row r="5476" spans="1:1" s="447" customFormat="1" ht="12" hidden="1" customHeight="1">
      <c r="A5476" s="446"/>
    </row>
    <row r="5477" spans="1:1" s="447" customFormat="1" ht="12" hidden="1" customHeight="1">
      <c r="A5477" s="446"/>
    </row>
    <row r="5478" spans="1:1" s="447" customFormat="1" ht="12" hidden="1" customHeight="1">
      <c r="A5478" s="446"/>
    </row>
    <row r="5479" spans="1:1" s="447" customFormat="1" ht="12" hidden="1" customHeight="1">
      <c r="A5479" s="446"/>
    </row>
    <row r="5480" spans="1:1" s="447" customFormat="1" ht="12" hidden="1" customHeight="1">
      <c r="A5480" s="446"/>
    </row>
    <row r="5481" spans="1:1" s="447" customFormat="1" ht="12" hidden="1" customHeight="1">
      <c r="A5481" s="446"/>
    </row>
    <row r="5482" spans="1:1" s="447" customFormat="1" ht="12" hidden="1" customHeight="1">
      <c r="A5482" s="446"/>
    </row>
    <row r="5483" spans="1:1" s="447" customFormat="1" ht="12" hidden="1" customHeight="1">
      <c r="A5483" s="446"/>
    </row>
    <row r="5484" spans="1:1" s="447" customFormat="1" ht="12" hidden="1" customHeight="1">
      <c r="A5484" s="446"/>
    </row>
    <row r="5485" spans="1:1" s="447" customFormat="1" ht="12" hidden="1" customHeight="1">
      <c r="A5485" s="446"/>
    </row>
    <row r="5486" spans="1:1" s="447" customFormat="1" ht="12" hidden="1" customHeight="1">
      <c r="A5486" s="446"/>
    </row>
    <row r="5487" spans="1:1" s="447" customFormat="1" ht="12" hidden="1" customHeight="1">
      <c r="A5487" s="446"/>
    </row>
    <row r="5488" spans="1:1" s="447" customFormat="1" ht="12" hidden="1" customHeight="1">
      <c r="A5488" s="446"/>
    </row>
    <row r="5489" spans="1:1" s="447" customFormat="1" ht="12" hidden="1" customHeight="1">
      <c r="A5489" s="446"/>
    </row>
    <row r="5490" spans="1:1" s="447" customFormat="1" ht="12" hidden="1" customHeight="1">
      <c r="A5490" s="446"/>
    </row>
    <row r="5491" spans="1:1" s="447" customFormat="1" ht="12" hidden="1" customHeight="1">
      <c r="A5491" s="446"/>
    </row>
    <row r="5492" spans="1:1" s="447" customFormat="1" ht="12" hidden="1" customHeight="1">
      <c r="A5492" s="446"/>
    </row>
    <row r="5493" spans="1:1" s="447" customFormat="1" ht="12" hidden="1" customHeight="1">
      <c r="A5493" s="446"/>
    </row>
    <row r="5494" spans="1:1" s="447" customFormat="1" ht="12" hidden="1" customHeight="1">
      <c r="A5494" s="446"/>
    </row>
    <row r="5495" spans="1:1" s="447" customFormat="1" ht="12" hidden="1" customHeight="1">
      <c r="A5495" s="446"/>
    </row>
    <row r="5496" spans="1:1" s="447" customFormat="1" ht="12" hidden="1" customHeight="1">
      <c r="A5496" s="446"/>
    </row>
    <row r="5497" spans="1:1" s="447" customFormat="1" ht="12" hidden="1" customHeight="1">
      <c r="A5497" s="446"/>
    </row>
    <row r="5498" spans="1:1" s="447" customFormat="1" ht="12" hidden="1" customHeight="1">
      <c r="A5498" s="446"/>
    </row>
    <row r="5499" spans="1:1" s="447" customFormat="1" ht="12" hidden="1" customHeight="1">
      <c r="A5499" s="446"/>
    </row>
    <row r="5500" spans="1:1" s="447" customFormat="1" ht="12" hidden="1" customHeight="1">
      <c r="A5500" s="446"/>
    </row>
    <row r="5501" spans="1:1" s="447" customFormat="1" ht="12" hidden="1" customHeight="1">
      <c r="A5501" s="446"/>
    </row>
    <row r="5502" spans="1:1" s="447" customFormat="1" ht="12" hidden="1" customHeight="1">
      <c r="A5502" s="446"/>
    </row>
    <row r="5503" spans="1:1" s="447" customFormat="1" ht="12" hidden="1" customHeight="1">
      <c r="A5503" s="446"/>
    </row>
    <row r="5504" spans="1:1" s="447" customFormat="1" ht="12" hidden="1" customHeight="1">
      <c r="A5504" s="446"/>
    </row>
    <row r="5505" spans="1:1" s="447" customFormat="1" ht="12" hidden="1" customHeight="1">
      <c r="A5505" s="446"/>
    </row>
    <row r="5506" spans="1:1" s="447" customFormat="1" ht="12" hidden="1" customHeight="1">
      <c r="A5506" s="446"/>
    </row>
    <row r="5507" spans="1:1" s="447" customFormat="1" ht="12" hidden="1" customHeight="1">
      <c r="A5507" s="446"/>
    </row>
    <row r="5508" spans="1:1" s="447" customFormat="1" ht="12" hidden="1" customHeight="1">
      <c r="A5508" s="446"/>
    </row>
    <row r="5509" spans="1:1" s="447" customFormat="1" ht="12" hidden="1" customHeight="1">
      <c r="A5509" s="446"/>
    </row>
    <row r="5510" spans="1:1" s="447" customFormat="1" ht="12" hidden="1" customHeight="1">
      <c r="A5510" s="446"/>
    </row>
    <row r="5511" spans="1:1" s="447" customFormat="1" ht="12" hidden="1" customHeight="1">
      <c r="A5511" s="446"/>
    </row>
    <row r="5512" spans="1:1" s="447" customFormat="1" ht="12" hidden="1" customHeight="1">
      <c r="A5512" s="446"/>
    </row>
    <row r="5513" spans="1:1" s="447" customFormat="1" ht="12" hidden="1" customHeight="1">
      <c r="A5513" s="446"/>
    </row>
    <row r="5514" spans="1:1" s="447" customFormat="1" ht="12" hidden="1" customHeight="1">
      <c r="A5514" s="446"/>
    </row>
    <row r="5515" spans="1:1" s="447" customFormat="1" ht="12" hidden="1" customHeight="1">
      <c r="A5515" s="446"/>
    </row>
    <row r="5516" spans="1:1" s="447" customFormat="1" ht="12" hidden="1" customHeight="1">
      <c r="A5516" s="446"/>
    </row>
    <row r="5517" spans="1:1" s="447" customFormat="1" ht="12" hidden="1" customHeight="1">
      <c r="A5517" s="446"/>
    </row>
    <row r="5518" spans="1:1" s="447" customFormat="1" ht="12" hidden="1" customHeight="1">
      <c r="A5518" s="446"/>
    </row>
    <row r="5519" spans="1:1" s="447" customFormat="1" ht="12" hidden="1" customHeight="1">
      <c r="A5519" s="446"/>
    </row>
    <row r="5520" spans="1:1" s="447" customFormat="1" ht="12" hidden="1" customHeight="1">
      <c r="A5520" s="446"/>
    </row>
    <row r="5521" spans="1:1" s="447" customFormat="1" ht="12" hidden="1" customHeight="1">
      <c r="A5521" s="446"/>
    </row>
    <row r="5522" spans="1:1" s="447" customFormat="1" ht="12" hidden="1" customHeight="1">
      <c r="A5522" s="446"/>
    </row>
    <row r="5523" spans="1:1" s="447" customFormat="1" ht="12" hidden="1" customHeight="1">
      <c r="A5523" s="446"/>
    </row>
    <row r="5524" spans="1:1" s="447" customFormat="1" ht="12" hidden="1" customHeight="1">
      <c r="A5524" s="446"/>
    </row>
    <row r="5525" spans="1:1" s="447" customFormat="1" ht="12" hidden="1" customHeight="1">
      <c r="A5525" s="446"/>
    </row>
    <row r="5526" spans="1:1" s="447" customFormat="1" ht="12" hidden="1" customHeight="1">
      <c r="A5526" s="446"/>
    </row>
    <row r="5527" spans="1:1" s="447" customFormat="1" ht="12" hidden="1" customHeight="1">
      <c r="A5527" s="446"/>
    </row>
    <row r="5528" spans="1:1" s="447" customFormat="1" ht="12" hidden="1" customHeight="1">
      <c r="A5528" s="446"/>
    </row>
    <row r="5529" spans="1:1" s="447" customFormat="1" ht="12" hidden="1" customHeight="1">
      <c r="A5529" s="446"/>
    </row>
    <row r="5530" spans="1:1" s="447" customFormat="1" ht="12" hidden="1" customHeight="1">
      <c r="A5530" s="446"/>
    </row>
    <row r="5531" spans="1:1" s="447" customFormat="1" ht="12" hidden="1" customHeight="1">
      <c r="A5531" s="446"/>
    </row>
    <row r="5532" spans="1:1" s="447" customFormat="1" ht="12" hidden="1" customHeight="1">
      <c r="A5532" s="446"/>
    </row>
    <row r="5533" spans="1:1" s="447" customFormat="1" ht="12" hidden="1" customHeight="1">
      <c r="A5533" s="446"/>
    </row>
    <row r="5534" spans="1:1" s="447" customFormat="1" ht="12" hidden="1" customHeight="1">
      <c r="A5534" s="446"/>
    </row>
    <row r="5535" spans="1:1" s="447" customFormat="1" ht="12" hidden="1" customHeight="1">
      <c r="A5535" s="446"/>
    </row>
    <row r="5536" spans="1:1" s="447" customFormat="1" ht="12" hidden="1" customHeight="1">
      <c r="A5536" s="446"/>
    </row>
    <row r="5537" spans="1:1" s="447" customFormat="1" ht="12" hidden="1" customHeight="1">
      <c r="A5537" s="446"/>
    </row>
    <row r="5538" spans="1:1" s="447" customFormat="1" ht="12" hidden="1" customHeight="1">
      <c r="A5538" s="446"/>
    </row>
    <row r="5539" spans="1:1" s="447" customFormat="1" ht="12" hidden="1" customHeight="1">
      <c r="A5539" s="446"/>
    </row>
    <row r="5540" spans="1:1" s="447" customFormat="1" ht="12" hidden="1" customHeight="1">
      <c r="A5540" s="446"/>
    </row>
    <row r="5541" spans="1:1" s="447" customFormat="1" ht="12" hidden="1" customHeight="1">
      <c r="A5541" s="446"/>
    </row>
    <row r="5542" spans="1:1" s="447" customFormat="1" ht="12" hidden="1" customHeight="1">
      <c r="A5542" s="446"/>
    </row>
    <row r="5543" spans="1:1" s="447" customFormat="1" ht="12" hidden="1" customHeight="1">
      <c r="A5543" s="446"/>
    </row>
    <row r="5544" spans="1:1" s="447" customFormat="1" ht="12" hidden="1" customHeight="1">
      <c r="A5544" s="446"/>
    </row>
    <row r="5545" spans="1:1" s="447" customFormat="1" ht="12" hidden="1" customHeight="1">
      <c r="A5545" s="446"/>
    </row>
    <row r="5546" spans="1:1" s="447" customFormat="1" ht="12" hidden="1" customHeight="1">
      <c r="A5546" s="446"/>
    </row>
    <row r="5547" spans="1:1" s="447" customFormat="1" ht="12" hidden="1" customHeight="1">
      <c r="A5547" s="446"/>
    </row>
    <row r="5548" spans="1:1" s="447" customFormat="1" ht="12" hidden="1" customHeight="1">
      <c r="A5548" s="446"/>
    </row>
    <row r="5549" spans="1:1" s="447" customFormat="1" ht="12" hidden="1" customHeight="1">
      <c r="A5549" s="446"/>
    </row>
    <row r="5550" spans="1:1" s="447" customFormat="1" ht="12" hidden="1" customHeight="1">
      <c r="A5550" s="446"/>
    </row>
    <row r="5551" spans="1:1" s="447" customFormat="1" ht="12" hidden="1" customHeight="1">
      <c r="A5551" s="446"/>
    </row>
    <row r="5552" spans="1:1" s="447" customFormat="1" ht="12" hidden="1" customHeight="1">
      <c r="A5552" s="446"/>
    </row>
    <row r="5553" spans="1:1" s="447" customFormat="1" ht="12" hidden="1" customHeight="1">
      <c r="A5553" s="446"/>
    </row>
    <row r="5554" spans="1:1" s="447" customFormat="1" ht="12" hidden="1" customHeight="1">
      <c r="A5554" s="446"/>
    </row>
    <row r="5555" spans="1:1" s="447" customFormat="1" ht="12" hidden="1" customHeight="1">
      <c r="A5555" s="446"/>
    </row>
    <row r="5556" spans="1:1" s="447" customFormat="1" ht="12" hidden="1" customHeight="1">
      <c r="A5556" s="446"/>
    </row>
    <row r="5557" spans="1:1" s="447" customFormat="1" ht="12" hidden="1" customHeight="1">
      <c r="A5557" s="446"/>
    </row>
    <row r="5558" spans="1:1" s="447" customFormat="1" ht="12" hidden="1" customHeight="1">
      <c r="A5558" s="446"/>
    </row>
    <row r="5559" spans="1:1" s="447" customFormat="1" ht="12" hidden="1" customHeight="1">
      <c r="A5559" s="446"/>
    </row>
    <row r="5560" spans="1:1" s="447" customFormat="1" ht="12" hidden="1" customHeight="1">
      <c r="A5560" s="446"/>
    </row>
    <row r="5561" spans="1:1" s="447" customFormat="1" ht="12" hidden="1" customHeight="1">
      <c r="A5561" s="446"/>
    </row>
    <row r="5562" spans="1:1" s="447" customFormat="1" ht="12" hidden="1" customHeight="1">
      <c r="A5562" s="446"/>
    </row>
    <row r="5563" spans="1:1" s="447" customFormat="1" ht="12" hidden="1" customHeight="1">
      <c r="A5563" s="446"/>
    </row>
    <row r="5564" spans="1:1" s="447" customFormat="1" ht="12" hidden="1" customHeight="1">
      <c r="A5564" s="446"/>
    </row>
    <row r="5565" spans="1:1" s="447" customFormat="1" ht="12" hidden="1" customHeight="1">
      <c r="A5565" s="446"/>
    </row>
    <row r="5566" spans="1:1" s="447" customFormat="1" ht="12" hidden="1" customHeight="1">
      <c r="A5566" s="446"/>
    </row>
    <row r="5567" spans="1:1" s="447" customFormat="1" ht="12" hidden="1" customHeight="1">
      <c r="A5567" s="446"/>
    </row>
    <row r="5568" spans="1:1" s="447" customFormat="1" ht="12" hidden="1" customHeight="1">
      <c r="A5568" s="446"/>
    </row>
    <row r="5569" spans="1:1" s="447" customFormat="1" ht="12" hidden="1" customHeight="1">
      <c r="A5569" s="446"/>
    </row>
    <row r="5570" spans="1:1" s="447" customFormat="1" ht="12" hidden="1" customHeight="1">
      <c r="A5570" s="446"/>
    </row>
    <row r="5571" spans="1:1" s="447" customFormat="1" ht="12" hidden="1" customHeight="1">
      <c r="A5571" s="446"/>
    </row>
    <row r="5572" spans="1:1" s="447" customFormat="1" ht="12" hidden="1" customHeight="1">
      <c r="A5572" s="446"/>
    </row>
    <row r="5573" spans="1:1" s="447" customFormat="1" ht="12" hidden="1" customHeight="1">
      <c r="A5573" s="446"/>
    </row>
    <row r="5574" spans="1:1" s="447" customFormat="1" ht="12" hidden="1" customHeight="1">
      <c r="A5574" s="446"/>
    </row>
    <row r="5575" spans="1:1" s="447" customFormat="1" ht="12" hidden="1" customHeight="1">
      <c r="A5575" s="446"/>
    </row>
    <row r="5576" spans="1:1" s="447" customFormat="1" ht="12" hidden="1" customHeight="1">
      <c r="A5576" s="446"/>
    </row>
    <row r="5577" spans="1:1" s="447" customFormat="1" ht="12" hidden="1" customHeight="1">
      <c r="A5577" s="446"/>
    </row>
    <row r="5578" spans="1:1" s="447" customFormat="1" ht="12" hidden="1" customHeight="1">
      <c r="A5578" s="446"/>
    </row>
    <row r="5579" spans="1:1" s="447" customFormat="1" ht="12" hidden="1" customHeight="1">
      <c r="A5579" s="446"/>
    </row>
    <row r="5580" spans="1:1" s="447" customFormat="1" ht="12" hidden="1" customHeight="1">
      <c r="A5580" s="446"/>
    </row>
    <row r="5581" spans="1:1" s="447" customFormat="1" ht="12" hidden="1" customHeight="1">
      <c r="A5581" s="446"/>
    </row>
    <row r="5582" spans="1:1" s="447" customFormat="1" ht="12" hidden="1" customHeight="1">
      <c r="A5582" s="446"/>
    </row>
    <row r="5583" spans="1:1" s="447" customFormat="1" ht="12" hidden="1" customHeight="1">
      <c r="A5583" s="446"/>
    </row>
    <row r="5584" spans="1:1" s="447" customFormat="1" ht="12" hidden="1" customHeight="1">
      <c r="A5584" s="446"/>
    </row>
    <row r="5585" spans="1:1" s="447" customFormat="1" ht="12" hidden="1" customHeight="1">
      <c r="A5585" s="446"/>
    </row>
    <row r="5586" spans="1:1" s="447" customFormat="1" ht="12" hidden="1" customHeight="1">
      <c r="A5586" s="446"/>
    </row>
    <row r="5587" spans="1:1" s="447" customFormat="1" ht="12" hidden="1" customHeight="1">
      <c r="A5587" s="446"/>
    </row>
    <row r="5588" spans="1:1" s="447" customFormat="1" ht="12" hidden="1" customHeight="1">
      <c r="A5588" s="446"/>
    </row>
    <row r="5589" spans="1:1" s="447" customFormat="1" ht="12" hidden="1" customHeight="1">
      <c r="A5589" s="446"/>
    </row>
    <row r="5590" spans="1:1" s="447" customFormat="1" ht="12" hidden="1" customHeight="1">
      <c r="A5590" s="446"/>
    </row>
    <row r="5591" spans="1:1" s="447" customFormat="1" ht="12" hidden="1" customHeight="1">
      <c r="A5591" s="446"/>
    </row>
    <row r="5592" spans="1:1" s="447" customFormat="1" ht="12" hidden="1" customHeight="1">
      <c r="A5592" s="446"/>
    </row>
    <row r="5593" spans="1:1" s="447" customFormat="1" ht="12" hidden="1" customHeight="1">
      <c r="A5593" s="446"/>
    </row>
    <row r="5594" spans="1:1" s="447" customFormat="1" ht="12" hidden="1" customHeight="1">
      <c r="A5594" s="446"/>
    </row>
    <row r="5595" spans="1:1" s="447" customFormat="1" ht="12" hidden="1" customHeight="1">
      <c r="A5595" s="446"/>
    </row>
    <row r="5596" spans="1:1" s="447" customFormat="1" ht="12" hidden="1" customHeight="1">
      <c r="A5596" s="446"/>
    </row>
    <row r="5597" spans="1:1" s="447" customFormat="1" ht="12" hidden="1" customHeight="1">
      <c r="A5597" s="446"/>
    </row>
    <row r="5598" spans="1:1" s="447" customFormat="1" ht="12" hidden="1" customHeight="1">
      <c r="A5598" s="446"/>
    </row>
    <row r="5599" spans="1:1" s="447" customFormat="1" ht="12" hidden="1" customHeight="1">
      <c r="A5599" s="446"/>
    </row>
    <row r="5600" spans="1:1" s="447" customFormat="1" ht="12" hidden="1" customHeight="1">
      <c r="A5600" s="446"/>
    </row>
    <row r="5601" spans="1:1" s="447" customFormat="1" ht="12" hidden="1" customHeight="1">
      <c r="A5601" s="446"/>
    </row>
    <row r="5602" spans="1:1" s="447" customFormat="1" ht="12" hidden="1" customHeight="1">
      <c r="A5602" s="446"/>
    </row>
    <row r="5603" spans="1:1" s="447" customFormat="1" ht="12" hidden="1" customHeight="1">
      <c r="A5603" s="446"/>
    </row>
    <row r="5604" spans="1:1" s="447" customFormat="1" ht="12" hidden="1" customHeight="1">
      <c r="A5604" s="446"/>
    </row>
    <row r="5605" spans="1:1" s="447" customFormat="1" ht="12" hidden="1" customHeight="1">
      <c r="A5605" s="446"/>
    </row>
    <row r="5606" spans="1:1" s="447" customFormat="1" ht="12" hidden="1" customHeight="1">
      <c r="A5606" s="446"/>
    </row>
    <row r="5607" spans="1:1" s="447" customFormat="1" ht="12" hidden="1" customHeight="1">
      <c r="A5607" s="446"/>
    </row>
    <row r="5608" spans="1:1" s="447" customFormat="1" ht="12" hidden="1" customHeight="1">
      <c r="A5608" s="446"/>
    </row>
    <row r="5609" spans="1:1" s="447" customFormat="1" ht="12" hidden="1" customHeight="1">
      <c r="A5609" s="446"/>
    </row>
    <row r="5610" spans="1:1" s="447" customFormat="1" ht="12" hidden="1" customHeight="1">
      <c r="A5610" s="446"/>
    </row>
    <row r="5611" spans="1:1" s="447" customFormat="1" ht="12" hidden="1" customHeight="1">
      <c r="A5611" s="446"/>
    </row>
    <row r="5612" spans="1:1" s="447" customFormat="1" ht="12" hidden="1" customHeight="1">
      <c r="A5612" s="446"/>
    </row>
    <row r="5613" spans="1:1" s="447" customFormat="1" ht="12" hidden="1" customHeight="1">
      <c r="A5613" s="446"/>
    </row>
    <row r="5614" spans="1:1" s="447" customFormat="1" ht="12" hidden="1" customHeight="1">
      <c r="A5614" s="446"/>
    </row>
    <row r="5615" spans="1:1" s="447" customFormat="1" ht="12" hidden="1" customHeight="1">
      <c r="A5615" s="446"/>
    </row>
    <row r="5616" spans="1:1" s="447" customFormat="1" ht="12" hidden="1" customHeight="1">
      <c r="A5616" s="446"/>
    </row>
    <row r="5617" spans="1:1" s="447" customFormat="1" ht="12" hidden="1" customHeight="1">
      <c r="A5617" s="446"/>
    </row>
    <row r="5618" spans="1:1" s="447" customFormat="1" ht="12" hidden="1" customHeight="1">
      <c r="A5618" s="446"/>
    </row>
    <row r="5619" spans="1:1" s="447" customFormat="1" ht="12" hidden="1" customHeight="1">
      <c r="A5619" s="446"/>
    </row>
    <row r="5620" spans="1:1" s="447" customFormat="1" ht="12" hidden="1" customHeight="1">
      <c r="A5620" s="446"/>
    </row>
    <row r="5621" spans="1:1" s="447" customFormat="1" ht="12" hidden="1" customHeight="1">
      <c r="A5621" s="446"/>
    </row>
    <row r="5622" spans="1:1" s="447" customFormat="1" ht="12" hidden="1" customHeight="1">
      <c r="A5622" s="446"/>
    </row>
    <row r="5623" spans="1:1" s="447" customFormat="1" ht="12" hidden="1" customHeight="1">
      <c r="A5623" s="446"/>
    </row>
    <row r="5624" spans="1:1" s="447" customFormat="1" ht="12" hidden="1" customHeight="1">
      <c r="A5624" s="446"/>
    </row>
    <row r="5625" spans="1:1" s="447" customFormat="1" ht="12" hidden="1" customHeight="1">
      <c r="A5625" s="446"/>
    </row>
    <row r="5626" spans="1:1" s="447" customFormat="1" ht="12" hidden="1" customHeight="1">
      <c r="A5626" s="446"/>
    </row>
    <row r="5627" spans="1:1" s="447" customFormat="1" ht="12" hidden="1" customHeight="1">
      <c r="A5627" s="446"/>
    </row>
    <row r="5628" spans="1:1" s="447" customFormat="1" ht="12" hidden="1" customHeight="1">
      <c r="A5628" s="446"/>
    </row>
    <row r="5629" spans="1:1" s="447" customFormat="1" ht="12" hidden="1" customHeight="1">
      <c r="A5629" s="446"/>
    </row>
    <row r="5630" spans="1:1" s="447" customFormat="1" ht="12" hidden="1" customHeight="1">
      <c r="A5630" s="446"/>
    </row>
    <row r="5631" spans="1:1" s="447" customFormat="1" ht="12" hidden="1" customHeight="1">
      <c r="A5631" s="446"/>
    </row>
    <row r="5632" spans="1:1" s="447" customFormat="1" ht="12" hidden="1" customHeight="1">
      <c r="A5632" s="446"/>
    </row>
    <row r="5633" spans="1:1" s="447" customFormat="1" ht="12" hidden="1" customHeight="1">
      <c r="A5633" s="446"/>
    </row>
    <row r="5634" spans="1:1" s="447" customFormat="1" ht="12" hidden="1" customHeight="1">
      <c r="A5634" s="446"/>
    </row>
    <row r="5635" spans="1:1" s="447" customFormat="1" ht="12" hidden="1" customHeight="1">
      <c r="A5635" s="446"/>
    </row>
    <row r="5636" spans="1:1" s="447" customFormat="1" ht="12" hidden="1" customHeight="1">
      <c r="A5636" s="446"/>
    </row>
    <row r="5637" spans="1:1" s="447" customFormat="1" ht="12" hidden="1" customHeight="1">
      <c r="A5637" s="446"/>
    </row>
    <row r="5638" spans="1:1" s="447" customFormat="1" ht="12" hidden="1" customHeight="1">
      <c r="A5638" s="446"/>
    </row>
    <row r="5639" spans="1:1" s="447" customFormat="1" ht="12" hidden="1" customHeight="1">
      <c r="A5639" s="446"/>
    </row>
    <row r="5640" spans="1:1" s="447" customFormat="1" ht="12" hidden="1" customHeight="1">
      <c r="A5640" s="446"/>
    </row>
    <row r="5641" spans="1:1" s="447" customFormat="1" ht="12" hidden="1" customHeight="1">
      <c r="A5641" s="446"/>
    </row>
    <row r="5642" spans="1:1" s="447" customFormat="1" ht="12" hidden="1" customHeight="1">
      <c r="A5642" s="446"/>
    </row>
    <row r="5643" spans="1:1" s="447" customFormat="1" ht="12" hidden="1" customHeight="1">
      <c r="A5643" s="446"/>
    </row>
    <row r="5644" spans="1:1" s="447" customFormat="1" ht="12" hidden="1" customHeight="1">
      <c r="A5644" s="446"/>
    </row>
    <row r="5645" spans="1:1" s="447" customFormat="1" ht="12" hidden="1" customHeight="1">
      <c r="A5645" s="446"/>
    </row>
    <row r="5646" spans="1:1" s="447" customFormat="1" ht="12" hidden="1" customHeight="1">
      <c r="A5646" s="446"/>
    </row>
    <row r="5647" spans="1:1" s="447" customFormat="1" ht="12" hidden="1" customHeight="1">
      <c r="A5647" s="446"/>
    </row>
    <row r="5648" spans="1:1" s="447" customFormat="1" ht="12" hidden="1" customHeight="1">
      <c r="A5648" s="446"/>
    </row>
    <row r="5649" spans="1:1" s="447" customFormat="1" ht="12" hidden="1" customHeight="1">
      <c r="A5649" s="446"/>
    </row>
    <row r="5650" spans="1:1" s="447" customFormat="1" ht="12" hidden="1" customHeight="1">
      <c r="A5650" s="446"/>
    </row>
    <row r="5651" spans="1:1" s="447" customFormat="1" ht="12" hidden="1" customHeight="1">
      <c r="A5651" s="446"/>
    </row>
    <row r="5652" spans="1:1" s="447" customFormat="1" ht="12" hidden="1" customHeight="1">
      <c r="A5652" s="446"/>
    </row>
    <row r="5653" spans="1:1" s="447" customFormat="1" ht="12" hidden="1" customHeight="1">
      <c r="A5653" s="446"/>
    </row>
    <row r="5654" spans="1:1" s="447" customFormat="1" ht="12" hidden="1" customHeight="1">
      <c r="A5654" s="446"/>
    </row>
    <row r="5655" spans="1:1" s="447" customFormat="1" ht="12" hidden="1" customHeight="1">
      <c r="A5655" s="446"/>
    </row>
    <row r="5656" spans="1:1" s="447" customFormat="1" ht="12" hidden="1" customHeight="1">
      <c r="A5656" s="446"/>
    </row>
    <row r="5657" spans="1:1" s="447" customFormat="1" ht="12" hidden="1" customHeight="1">
      <c r="A5657" s="446"/>
    </row>
    <row r="5658" spans="1:1" s="447" customFormat="1" ht="12" hidden="1" customHeight="1">
      <c r="A5658" s="446"/>
    </row>
    <row r="5659" spans="1:1" s="447" customFormat="1" ht="12" hidden="1" customHeight="1">
      <c r="A5659" s="446"/>
    </row>
    <row r="5660" spans="1:1" s="447" customFormat="1" ht="12" hidden="1" customHeight="1">
      <c r="A5660" s="446"/>
    </row>
    <row r="5661" spans="1:1" s="447" customFormat="1" ht="12" hidden="1" customHeight="1">
      <c r="A5661" s="446"/>
    </row>
    <row r="5662" spans="1:1" s="447" customFormat="1" ht="12" hidden="1" customHeight="1">
      <c r="A5662" s="446"/>
    </row>
    <row r="5663" spans="1:1" s="447" customFormat="1" ht="12" hidden="1" customHeight="1">
      <c r="A5663" s="446"/>
    </row>
    <row r="5664" spans="1:1" s="447" customFormat="1" ht="12" hidden="1" customHeight="1">
      <c r="A5664" s="446"/>
    </row>
    <row r="5665" spans="1:1" s="447" customFormat="1" ht="12" hidden="1" customHeight="1">
      <c r="A5665" s="446"/>
    </row>
    <row r="5666" spans="1:1" s="447" customFormat="1" ht="12" hidden="1" customHeight="1">
      <c r="A5666" s="446"/>
    </row>
    <row r="5667" spans="1:1" s="447" customFormat="1" ht="12" hidden="1" customHeight="1">
      <c r="A5667" s="446"/>
    </row>
    <row r="5668" spans="1:1" s="447" customFormat="1" ht="12" hidden="1" customHeight="1">
      <c r="A5668" s="446"/>
    </row>
    <row r="5669" spans="1:1" s="447" customFormat="1" ht="12" hidden="1" customHeight="1">
      <c r="A5669" s="446"/>
    </row>
    <row r="5670" spans="1:1" s="447" customFormat="1" ht="12" hidden="1" customHeight="1">
      <c r="A5670" s="446"/>
    </row>
    <row r="5671" spans="1:1" s="447" customFormat="1" ht="12" hidden="1" customHeight="1">
      <c r="A5671" s="446"/>
    </row>
    <row r="5672" spans="1:1" s="447" customFormat="1" ht="12" hidden="1" customHeight="1">
      <c r="A5672" s="446"/>
    </row>
    <row r="5673" spans="1:1" s="447" customFormat="1" ht="12" hidden="1" customHeight="1">
      <c r="A5673" s="446"/>
    </row>
    <row r="5674" spans="1:1" s="447" customFormat="1" ht="12" hidden="1" customHeight="1">
      <c r="A5674" s="446"/>
    </row>
    <row r="5675" spans="1:1" s="447" customFormat="1" ht="12" hidden="1" customHeight="1">
      <c r="A5675" s="446"/>
    </row>
    <row r="5676" spans="1:1" s="447" customFormat="1" ht="12" hidden="1" customHeight="1">
      <c r="A5676" s="446"/>
    </row>
    <row r="5677" spans="1:1" s="447" customFormat="1" ht="12" hidden="1" customHeight="1">
      <c r="A5677" s="446"/>
    </row>
    <row r="5678" spans="1:1" s="447" customFormat="1" ht="12" hidden="1" customHeight="1">
      <c r="A5678" s="446"/>
    </row>
    <row r="5679" spans="1:1" s="447" customFormat="1" ht="12" hidden="1" customHeight="1">
      <c r="A5679" s="446"/>
    </row>
    <row r="5680" spans="1:1" s="447" customFormat="1" ht="12" hidden="1" customHeight="1">
      <c r="A5680" s="446"/>
    </row>
    <row r="5681" spans="1:1" s="447" customFormat="1" ht="12" hidden="1" customHeight="1">
      <c r="A5681" s="446"/>
    </row>
    <row r="5682" spans="1:1" s="447" customFormat="1" ht="12" hidden="1" customHeight="1">
      <c r="A5682" s="446"/>
    </row>
    <row r="5683" spans="1:1" s="447" customFormat="1" ht="12" hidden="1" customHeight="1">
      <c r="A5683" s="446"/>
    </row>
    <row r="5684" spans="1:1" s="447" customFormat="1" ht="12" hidden="1" customHeight="1">
      <c r="A5684" s="446"/>
    </row>
    <row r="5685" spans="1:1" s="447" customFormat="1" ht="12" hidden="1" customHeight="1">
      <c r="A5685" s="446"/>
    </row>
    <row r="5686" spans="1:1" s="447" customFormat="1" ht="12" hidden="1" customHeight="1">
      <c r="A5686" s="446"/>
    </row>
    <row r="5687" spans="1:1" s="447" customFormat="1" ht="12" hidden="1" customHeight="1">
      <c r="A5687" s="446"/>
    </row>
    <row r="5688" spans="1:1" s="447" customFormat="1" ht="12" hidden="1" customHeight="1">
      <c r="A5688" s="446"/>
    </row>
    <row r="5689" spans="1:1" s="447" customFormat="1" ht="12" hidden="1" customHeight="1">
      <c r="A5689" s="446"/>
    </row>
    <row r="5690" spans="1:1" s="447" customFormat="1" ht="12" hidden="1" customHeight="1">
      <c r="A5690" s="446"/>
    </row>
    <row r="5691" spans="1:1" s="447" customFormat="1" ht="12" hidden="1" customHeight="1">
      <c r="A5691" s="446"/>
    </row>
    <row r="5692" spans="1:1" s="447" customFormat="1" ht="12" hidden="1" customHeight="1">
      <c r="A5692" s="446"/>
    </row>
    <row r="5693" spans="1:1" s="447" customFormat="1" ht="12" hidden="1" customHeight="1">
      <c r="A5693" s="446"/>
    </row>
    <row r="5694" spans="1:1" s="447" customFormat="1" ht="12" hidden="1" customHeight="1">
      <c r="A5694" s="446"/>
    </row>
    <row r="5695" spans="1:1" s="447" customFormat="1" ht="12" hidden="1" customHeight="1">
      <c r="A5695" s="446"/>
    </row>
    <row r="5696" spans="1:1" s="447" customFormat="1" ht="12" hidden="1" customHeight="1">
      <c r="A5696" s="446"/>
    </row>
    <row r="5697" spans="1:1" s="447" customFormat="1" ht="12" hidden="1" customHeight="1">
      <c r="A5697" s="446"/>
    </row>
    <row r="5698" spans="1:1" s="447" customFormat="1" ht="12" hidden="1" customHeight="1">
      <c r="A5698" s="446"/>
    </row>
    <row r="5699" spans="1:1" s="447" customFormat="1" ht="12" hidden="1" customHeight="1">
      <c r="A5699" s="446"/>
    </row>
    <row r="5700" spans="1:1" s="447" customFormat="1" ht="12" hidden="1" customHeight="1">
      <c r="A5700" s="446"/>
    </row>
    <row r="5701" spans="1:1" s="447" customFormat="1" ht="12" hidden="1" customHeight="1">
      <c r="A5701" s="446"/>
    </row>
    <row r="5702" spans="1:1" s="447" customFormat="1" ht="12" hidden="1" customHeight="1">
      <c r="A5702" s="446"/>
    </row>
    <row r="5703" spans="1:1" s="447" customFormat="1" ht="12" hidden="1" customHeight="1">
      <c r="A5703" s="446"/>
    </row>
    <row r="5704" spans="1:1" s="447" customFormat="1" ht="12" hidden="1" customHeight="1">
      <c r="A5704" s="446"/>
    </row>
    <row r="5705" spans="1:1" s="447" customFormat="1" ht="12" hidden="1" customHeight="1">
      <c r="A5705" s="446"/>
    </row>
    <row r="5706" spans="1:1" s="447" customFormat="1" ht="12" hidden="1" customHeight="1">
      <c r="A5706" s="446"/>
    </row>
    <row r="5707" spans="1:1" s="447" customFormat="1" ht="12" hidden="1" customHeight="1">
      <c r="A5707" s="446"/>
    </row>
    <row r="5708" spans="1:1" s="447" customFormat="1" ht="12" hidden="1" customHeight="1">
      <c r="A5708" s="446"/>
    </row>
    <row r="5709" spans="1:1" s="447" customFormat="1" ht="12" hidden="1" customHeight="1">
      <c r="A5709" s="446"/>
    </row>
    <row r="5710" spans="1:1" s="447" customFormat="1" ht="12" hidden="1" customHeight="1">
      <c r="A5710" s="446"/>
    </row>
    <row r="5711" spans="1:1" s="447" customFormat="1" ht="12" hidden="1" customHeight="1">
      <c r="A5711" s="446"/>
    </row>
    <row r="5712" spans="1:1" s="447" customFormat="1" ht="12" hidden="1" customHeight="1">
      <c r="A5712" s="446"/>
    </row>
    <row r="5713" spans="1:1" s="447" customFormat="1" ht="12" hidden="1" customHeight="1">
      <c r="A5713" s="446"/>
    </row>
    <row r="5714" spans="1:1" s="447" customFormat="1" ht="12" hidden="1" customHeight="1">
      <c r="A5714" s="446"/>
    </row>
    <row r="5715" spans="1:1" s="447" customFormat="1" ht="12" hidden="1" customHeight="1">
      <c r="A5715" s="446"/>
    </row>
    <row r="5716" spans="1:1" s="447" customFormat="1" ht="12" hidden="1" customHeight="1">
      <c r="A5716" s="446"/>
    </row>
    <row r="5717" spans="1:1" s="447" customFormat="1" ht="12" hidden="1" customHeight="1">
      <c r="A5717" s="446"/>
    </row>
    <row r="5718" spans="1:1" s="447" customFormat="1" ht="12" hidden="1" customHeight="1">
      <c r="A5718" s="446"/>
    </row>
    <row r="5719" spans="1:1" s="447" customFormat="1" ht="12" hidden="1" customHeight="1">
      <c r="A5719" s="446"/>
    </row>
    <row r="5720" spans="1:1" s="447" customFormat="1" ht="12" hidden="1" customHeight="1">
      <c r="A5720" s="446"/>
    </row>
    <row r="5721" spans="1:1" s="447" customFormat="1" ht="12" hidden="1" customHeight="1">
      <c r="A5721" s="446"/>
    </row>
    <row r="5722" spans="1:1" s="447" customFormat="1" ht="12" hidden="1" customHeight="1">
      <c r="A5722" s="446"/>
    </row>
    <row r="5723" spans="1:1" s="447" customFormat="1" ht="12" hidden="1" customHeight="1">
      <c r="A5723" s="446"/>
    </row>
    <row r="5724" spans="1:1" s="447" customFormat="1" ht="12" hidden="1" customHeight="1">
      <c r="A5724" s="446"/>
    </row>
    <row r="5725" spans="1:1" s="447" customFormat="1" ht="12" hidden="1" customHeight="1">
      <c r="A5725" s="446"/>
    </row>
    <row r="5726" spans="1:1" s="447" customFormat="1" ht="12" hidden="1" customHeight="1">
      <c r="A5726" s="446"/>
    </row>
    <row r="5727" spans="1:1" s="447" customFormat="1" ht="12" hidden="1" customHeight="1">
      <c r="A5727" s="446"/>
    </row>
    <row r="5728" spans="1:1" s="447" customFormat="1" ht="12" hidden="1" customHeight="1">
      <c r="A5728" s="446"/>
    </row>
    <row r="5729" spans="1:1" s="447" customFormat="1" ht="12" hidden="1" customHeight="1">
      <c r="A5729" s="446"/>
    </row>
    <row r="5730" spans="1:1" s="447" customFormat="1" ht="12" hidden="1" customHeight="1">
      <c r="A5730" s="446"/>
    </row>
    <row r="5731" spans="1:1" s="447" customFormat="1" ht="12" hidden="1" customHeight="1">
      <c r="A5731" s="446"/>
    </row>
    <row r="5732" spans="1:1" s="447" customFormat="1" ht="12" hidden="1" customHeight="1">
      <c r="A5732" s="446"/>
    </row>
    <row r="5733" spans="1:1" s="447" customFormat="1" ht="12" hidden="1" customHeight="1">
      <c r="A5733" s="446"/>
    </row>
    <row r="5734" spans="1:1" s="447" customFormat="1" ht="12" hidden="1" customHeight="1">
      <c r="A5734" s="446"/>
    </row>
    <row r="5735" spans="1:1" s="447" customFormat="1" ht="12" hidden="1" customHeight="1">
      <c r="A5735" s="446"/>
    </row>
    <row r="5736" spans="1:1" s="447" customFormat="1" ht="12" hidden="1" customHeight="1">
      <c r="A5736" s="446"/>
    </row>
    <row r="5737" spans="1:1" s="447" customFormat="1" ht="12" hidden="1" customHeight="1">
      <c r="A5737" s="446"/>
    </row>
    <row r="5738" spans="1:1" s="447" customFormat="1" ht="12" hidden="1" customHeight="1">
      <c r="A5738" s="446"/>
    </row>
    <row r="5739" spans="1:1" s="447" customFormat="1" ht="12" hidden="1" customHeight="1">
      <c r="A5739" s="446"/>
    </row>
    <row r="5740" spans="1:1" s="447" customFormat="1" ht="12" hidden="1" customHeight="1">
      <c r="A5740" s="446"/>
    </row>
    <row r="5741" spans="1:1" s="447" customFormat="1" ht="12" hidden="1" customHeight="1">
      <c r="A5741" s="446"/>
    </row>
    <row r="5742" spans="1:1" s="447" customFormat="1" ht="12" hidden="1" customHeight="1">
      <c r="A5742" s="446"/>
    </row>
    <row r="5743" spans="1:1" s="447" customFormat="1" ht="12" hidden="1" customHeight="1">
      <c r="A5743" s="446"/>
    </row>
    <row r="5744" spans="1:1" s="447" customFormat="1" ht="12" hidden="1" customHeight="1">
      <c r="A5744" s="446"/>
    </row>
    <row r="5745" spans="1:1" s="447" customFormat="1" ht="12" hidden="1" customHeight="1">
      <c r="A5745" s="446"/>
    </row>
    <row r="5746" spans="1:1" s="447" customFormat="1" ht="12" hidden="1" customHeight="1">
      <c r="A5746" s="446"/>
    </row>
    <row r="5747" spans="1:1" s="447" customFormat="1" ht="12" hidden="1" customHeight="1">
      <c r="A5747" s="446"/>
    </row>
    <row r="5748" spans="1:1" s="447" customFormat="1" ht="12" hidden="1" customHeight="1">
      <c r="A5748" s="446"/>
    </row>
    <row r="5749" spans="1:1" s="447" customFormat="1" ht="12" hidden="1" customHeight="1">
      <c r="A5749" s="446"/>
    </row>
    <row r="5750" spans="1:1" s="447" customFormat="1" ht="12" hidden="1" customHeight="1">
      <c r="A5750" s="446"/>
    </row>
    <row r="5751" spans="1:1" s="447" customFormat="1" ht="12" hidden="1" customHeight="1">
      <c r="A5751" s="446"/>
    </row>
    <row r="5752" spans="1:1" s="447" customFormat="1" ht="12" hidden="1" customHeight="1">
      <c r="A5752" s="446"/>
    </row>
    <row r="5753" spans="1:1" s="447" customFormat="1" ht="12" hidden="1" customHeight="1">
      <c r="A5753" s="446"/>
    </row>
    <row r="5754" spans="1:1" s="447" customFormat="1" ht="12" hidden="1" customHeight="1">
      <c r="A5754" s="446"/>
    </row>
    <row r="5755" spans="1:1" s="447" customFormat="1" ht="12" hidden="1" customHeight="1">
      <c r="A5755" s="446"/>
    </row>
    <row r="5756" spans="1:1" s="447" customFormat="1" ht="12" hidden="1" customHeight="1">
      <c r="A5756" s="446"/>
    </row>
    <row r="5757" spans="1:1" s="447" customFormat="1" ht="12" hidden="1" customHeight="1">
      <c r="A5757" s="446"/>
    </row>
    <row r="5758" spans="1:1" s="447" customFormat="1" ht="12" hidden="1" customHeight="1">
      <c r="A5758" s="446"/>
    </row>
    <row r="5759" spans="1:1" s="447" customFormat="1" ht="12" hidden="1" customHeight="1">
      <c r="A5759" s="446"/>
    </row>
    <row r="5760" spans="1:1" s="447" customFormat="1" ht="12" hidden="1" customHeight="1">
      <c r="A5760" s="446"/>
    </row>
    <row r="5761" spans="1:1" s="447" customFormat="1" ht="12" hidden="1" customHeight="1">
      <c r="A5761" s="446"/>
    </row>
    <row r="5762" spans="1:1" s="447" customFormat="1" ht="12" hidden="1" customHeight="1">
      <c r="A5762" s="446"/>
    </row>
    <row r="5763" spans="1:1" s="447" customFormat="1" ht="12" hidden="1" customHeight="1">
      <c r="A5763" s="446"/>
    </row>
    <row r="5764" spans="1:1" s="447" customFormat="1" ht="12" hidden="1" customHeight="1">
      <c r="A5764" s="446"/>
    </row>
    <row r="5765" spans="1:1" s="447" customFormat="1" ht="12" hidden="1" customHeight="1">
      <c r="A5765" s="446"/>
    </row>
    <row r="5766" spans="1:1" s="447" customFormat="1" ht="12" hidden="1" customHeight="1">
      <c r="A5766" s="446"/>
    </row>
    <row r="5767" spans="1:1" s="447" customFormat="1" ht="12" hidden="1" customHeight="1">
      <c r="A5767" s="446"/>
    </row>
    <row r="5768" spans="1:1" s="447" customFormat="1" ht="12" hidden="1" customHeight="1">
      <c r="A5768" s="446"/>
    </row>
    <row r="5769" spans="1:1" s="447" customFormat="1" ht="12" hidden="1" customHeight="1">
      <c r="A5769" s="446"/>
    </row>
    <row r="5770" spans="1:1" s="447" customFormat="1" ht="12" hidden="1" customHeight="1">
      <c r="A5770" s="446"/>
    </row>
    <row r="5771" spans="1:1" s="447" customFormat="1" ht="12" hidden="1" customHeight="1">
      <c r="A5771" s="446"/>
    </row>
    <row r="5772" spans="1:1" s="447" customFormat="1" ht="12" hidden="1" customHeight="1">
      <c r="A5772" s="446"/>
    </row>
    <row r="5773" spans="1:1" s="447" customFormat="1" ht="12" hidden="1" customHeight="1">
      <c r="A5773" s="446"/>
    </row>
    <row r="5774" spans="1:1" s="447" customFormat="1" ht="12" hidden="1" customHeight="1">
      <c r="A5774" s="446"/>
    </row>
    <row r="5775" spans="1:1" s="447" customFormat="1" ht="12" hidden="1" customHeight="1">
      <c r="A5775" s="446"/>
    </row>
    <row r="5776" spans="1:1" s="447" customFormat="1" ht="12" hidden="1" customHeight="1">
      <c r="A5776" s="446"/>
    </row>
    <row r="5777" spans="1:1" s="447" customFormat="1" ht="12" hidden="1" customHeight="1">
      <c r="A5777" s="446"/>
    </row>
    <row r="5778" spans="1:1" s="447" customFormat="1" ht="12" hidden="1" customHeight="1">
      <c r="A5778" s="446"/>
    </row>
    <row r="5779" spans="1:1" s="447" customFormat="1" ht="12" hidden="1" customHeight="1">
      <c r="A5779" s="446"/>
    </row>
    <row r="5780" spans="1:1" s="447" customFormat="1" ht="12" hidden="1" customHeight="1">
      <c r="A5780" s="446"/>
    </row>
    <row r="5781" spans="1:1" s="447" customFormat="1" ht="12" hidden="1" customHeight="1">
      <c r="A5781" s="446"/>
    </row>
    <row r="5782" spans="1:1" s="447" customFormat="1" ht="12" hidden="1" customHeight="1">
      <c r="A5782" s="446"/>
    </row>
    <row r="5783" spans="1:1" s="447" customFormat="1" ht="12" hidden="1" customHeight="1">
      <c r="A5783" s="446"/>
    </row>
    <row r="5784" spans="1:1" s="447" customFormat="1" ht="12" hidden="1" customHeight="1">
      <c r="A5784" s="446"/>
    </row>
    <row r="5785" spans="1:1" s="447" customFormat="1" ht="12" hidden="1" customHeight="1">
      <c r="A5785" s="446"/>
    </row>
    <row r="5786" spans="1:1" s="447" customFormat="1" ht="12" hidden="1" customHeight="1">
      <c r="A5786" s="446"/>
    </row>
    <row r="5787" spans="1:1" s="447" customFormat="1" ht="12" hidden="1" customHeight="1">
      <c r="A5787" s="446"/>
    </row>
    <row r="5788" spans="1:1" s="447" customFormat="1" ht="12" hidden="1" customHeight="1">
      <c r="A5788" s="446"/>
    </row>
    <row r="5789" spans="1:1" s="447" customFormat="1" ht="12" hidden="1" customHeight="1">
      <c r="A5789" s="446"/>
    </row>
    <row r="5790" spans="1:1" s="447" customFormat="1" ht="12" hidden="1" customHeight="1">
      <c r="A5790" s="446"/>
    </row>
    <row r="5791" spans="1:1" s="447" customFormat="1" ht="12" hidden="1" customHeight="1">
      <c r="A5791" s="446"/>
    </row>
    <row r="5792" spans="1:1" s="447" customFormat="1" ht="12" hidden="1" customHeight="1">
      <c r="A5792" s="446"/>
    </row>
    <row r="5793" spans="1:1" s="447" customFormat="1" ht="12" hidden="1" customHeight="1">
      <c r="A5793" s="446"/>
    </row>
    <row r="5794" spans="1:1" s="447" customFormat="1" ht="12" hidden="1" customHeight="1">
      <c r="A5794" s="446"/>
    </row>
    <row r="5795" spans="1:1" s="447" customFormat="1" ht="12" hidden="1" customHeight="1">
      <c r="A5795" s="446"/>
    </row>
    <row r="5796" spans="1:1" s="447" customFormat="1" ht="12" hidden="1" customHeight="1">
      <c r="A5796" s="446"/>
    </row>
    <row r="5797" spans="1:1" s="447" customFormat="1" ht="12" hidden="1" customHeight="1">
      <c r="A5797" s="446"/>
    </row>
    <row r="5798" spans="1:1" s="447" customFormat="1" ht="12" hidden="1" customHeight="1">
      <c r="A5798" s="446"/>
    </row>
    <row r="5799" spans="1:1" s="447" customFormat="1" ht="12" hidden="1" customHeight="1">
      <c r="A5799" s="446"/>
    </row>
    <row r="5800" spans="1:1" s="447" customFormat="1" ht="12" hidden="1" customHeight="1">
      <c r="A5800" s="446"/>
    </row>
    <row r="5801" spans="1:1" s="447" customFormat="1" ht="12" hidden="1" customHeight="1">
      <c r="A5801" s="446"/>
    </row>
    <row r="5802" spans="1:1" s="447" customFormat="1" ht="12" hidden="1" customHeight="1">
      <c r="A5802" s="446"/>
    </row>
    <row r="5803" spans="1:1" s="447" customFormat="1" ht="12" hidden="1" customHeight="1">
      <c r="A5803" s="446"/>
    </row>
    <row r="5804" spans="1:1" s="447" customFormat="1" ht="12" hidden="1" customHeight="1">
      <c r="A5804" s="446"/>
    </row>
    <row r="5805" spans="1:1" s="447" customFormat="1" ht="12" hidden="1" customHeight="1">
      <c r="A5805" s="446"/>
    </row>
    <row r="5806" spans="1:1" s="447" customFormat="1" ht="12" hidden="1" customHeight="1">
      <c r="A5806" s="446"/>
    </row>
    <row r="5807" spans="1:1" s="447" customFormat="1" ht="12" hidden="1" customHeight="1">
      <c r="A5807" s="446"/>
    </row>
    <row r="5808" spans="1:1" s="447" customFormat="1" ht="12" hidden="1" customHeight="1">
      <c r="A5808" s="446"/>
    </row>
    <row r="5809" spans="1:1" s="447" customFormat="1" ht="12" hidden="1" customHeight="1">
      <c r="A5809" s="446"/>
    </row>
    <row r="5810" spans="1:1" s="447" customFormat="1" ht="12" hidden="1" customHeight="1">
      <c r="A5810" s="446"/>
    </row>
    <row r="5811" spans="1:1" s="447" customFormat="1" ht="12" hidden="1" customHeight="1">
      <c r="A5811" s="446"/>
    </row>
    <row r="5812" spans="1:1" s="447" customFormat="1" ht="12" hidden="1" customHeight="1">
      <c r="A5812" s="446"/>
    </row>
    <row r="5813" spans="1:1" s="447" customFormat="1" ht="12" hidden="1" customHeight="1">
      <c r="A5813" s="446"/>
    </row>
    <row r="5814" spans="1:1" s="447" customFormat="1" ht="12" hidden="1" customHeight="1">
      <c r="A5814" s="446"/>
    </row>
    <row r="5815" spans="1:1" s="447" customFormat="1" ht="12" hidden="1" customHeight="1">
      <c r="A5815" s="446"/>
    </row>
    <row r="5816" spans="1:1" s="447" customFormat="1" ht="12" hidden="1" customHeight="1">
      <c r="A5816" s="446"/>
    </row>
    <row r="5817" spans="1:1" s="447" customFormat="1" ht="12" hidden="1" customHeight="1">
      <c r="A5817" s="446"/>
    </row>
    <row r="5818" spans="1:1" s="447" customFormat="1" ht="12" hidden="1" customHeight="1">
      <c r="A5818" s="446"/>
    </row>
    <row r="5819" spans="1:1" s="447" customFormat="1" ht="12" hidden="1" customHeight="1">
      <c r="A5819" s="446"/>
    </row>
    <row r="5820" spans="1:1" s="447" customFormat="1" ht="12" hidden="1" customHeight="1">
      <c r="A5820" s="446"/>
    </row>
    <row r="5821" spans="1:1" s="447" customFormat="1" ht="12" hidden="1" customHeight="1">
      <c r="A5821" s="446"/>
    </row>
    <row r="5822" spans="1:1" s="447" customFormat="1" ht="12" hidden="1" customHeight="1">
      <c r="A5822" s="446"/>
    </row>
    <row r="5823" spans="1:1" s="447" customFormat="1" ht="12" hidden="1" customHeight="1">
      <c r="A5823" s="446"/>
    </row>
    <row r="5824" spans="1:1" s="447" customFormat="1" ht="12" hidden="1" customHeight="1">
      <c r="A5824" s="446"/>
    </row>
    <row r="5825" spans="1:1" s="447" customFormat="1" ht="12" hidden="1" customHeight="1">
      <c r="A5825" s="446"/>
    </row>
    <row r="5826" spans="1:1" s="447" customFormat="1" ht="12" hidden="1" customHeight="1">
      <c r="A5826" s="446"/>
    </row>
    <row r="5827" spans="1:1" s="447" customFormat="1" ht="12" hidden="1" customHeight="1">
      <c r="A5827" s="446"/>
    </row>
    <row r="5828" spans="1:1" s="447" customFormat="1" ht="12" hidden="1" customHeight="1">
      <c r="A5828" s="446"/>
    </row>
    <row r="5829" spans="1:1" s="447" customFormat="1" ht="12" hidden="1" customHeight="1">
      <c r="A5829" s="446"/>
    </row>
    <row r="5830" spans="1:1" s="447" customFormat="1" ht="12" hidden="1" customHeight="1">
      <c r="A5830" s="446"/>
    </row>
    <row r="5831" spans="1:1" s="447" customFormat="1" ht="12" hidden="1" customHeight="1">
      <c r="A5831" s="446"/>
    </row>
    <row r="5832" spans="1:1" s="447" customFormat="1" ht="12" hidden="1" customHeight="1">
      <c r="A5832" s="446"/>
    </row>
    <row r="5833" spans="1:1" s="447" customFormat="1" ht="12" hidden="1" customHeight="1">
      <c r="A5833" s="446"/>
    </row>
    <row r="5834" spans="1:1" s="447" customFormat="1" ht="12" hidden="1" customHeight="1">
      <c r="A5834" s="446"/>
    </row>
    <row r="5835" spans="1:1" s="447" customFormat="1" ht="12" hidden="1" customHeight="1">
      <c r="A5835" s="446"/>
    </row>
    <row r="5836" spans="1:1" s="447" customFormat="1" ht="12" hidden="1" customHeight="1">
      <c r="A5836" s="446"/>
    </row>
    <row r="5837" spans="1:1" s="447" customFormat="1" ht="12" hidden="1" customHeight="1">
      <c r="A5837" s="446"/>
    </row>
    <row r="5838" spans="1:1" s="447" customFormat="1" ht="12" hidden="1" customHeight="1">
      <c r="A5838" s="446"/>
    </row>
    <row r="5839" spans="1:1" s="447" customFormat="1" ht="12" hidden="1" customHeight="1">
      <c r="A5839" s="446"/>
    </row>
    <row r="5840" spans="1:1" s="447" customFormat="1" ht="12" hidden="1" customHeight="1">
      <c r="A5840" s="446"/>
    </row>
    <row r="5841" spans="1:1" s="447" customFormat="1" ht="12" hidden="1" customHeight="1">
      <c r="A5841" s="446"/>
    </row>
    <row r="5842" spans="1:1" s="447" customFormat="1" ht="12" hidden="1" customHeight="1">
      <c r="A5842" s="446"/>
    </row>
    <row r="5843" spans="1:1" s="447" customFormat="1" ht="12" hidden="1" customHeight="1">
      <c r="A5843" s="446"/>
    </row>
    <row r="5844" spans="1:1" s="447" customFormat="1" ht="12" hidden="1" customHeight="1">
      <c r="A5844" s="446"/>
    </row>
    <row r="5845" spans="1:1" s="447" customFormat="1" ht="12" hidden="1" customHeight="1">
      <c r="A5845" s="446"/>
    </row>
    <row r="5846" spans="1:1" s="447" customFormat="1" ht="12" hidden="1" customHeight="1">
      <c r="A5846" s="446"/>
    </row>
    <row r="5847" spans="1:1" s="447" customFormat="1" ht="12" hidden="1" customHeight="1">
      <c r="A5847" s="446"/>
    </row>
    <row r="5848" spans="1:1" s="447" customFormat="1" ht="12" hidden="1" customHeight="1">
      <c r="A5848" s="446"/>
    </row>
    <row r="5849" spans="1:1" s="447" customFormat="1" ht="12" hidden="1" customHeight="1">
      <c r="A5849" s="446"/>
    </row>
    <row r="5850" spans="1:1" s="447" customFormat="1" ht="12" hidden="1" customHeight="1">
      <c r="A5850" s="446"/>
    </row>
    <row r="5851" spans="1:1" s="447" customFormat="1" ht="12" hidden="1" customHeight="1">
      <c r="A5851" s="446"/>
    </row>
    <row r="5852" spans="1:1" s="447" customFormat="1" ht="12" hidden="1" customHeight="1">
      <c r="A5852" s="446"/>
    </row>
    <row r="5853" spans="1:1" s="447" customFormat="1" ht="12" hidden="1" customHeight="1">
      <c r="A5853" s="446"/>
    </row>
    <row r="5854" spans="1:1" s="447" customFormat="1" ht="12" hidden="1" customHeight="1">
      <c r="A5854" s="446"/>
    </row>
    <row r="5855" spans="1:1" s="447" customFormat="1" ht="12" hidden="1" customHeight="1">
      <c r="A5855" s="446"/>
    </row>
    <row r="5856" spans="1:1" s="447" customFormat="1" ht="12" hidden="1" customHeight="1">
      <c r="A5856" s="446"/>
    </row>
    <row r="5857" spans="1:1" s="447" customFormat="1" ht="12" hidden="1" customHeight="1">
      <c r="A5857" s="446"/>
    </row>
    <row r="5858" spans="1:1" s="447" customFormat="1" ht="12" hidden="1" customHeight="1">
      <c r="A5858" s="446"/>
    </row>
    <row r="5859" spans="1:1" s="447" customFormat="1" ht="12" hidden="1" customHeight="1">
      <c r="A5859" s="446"/>
    </row>
    <row r="5860" spans="1:1" s="447" customFormat="1" ht="12" hidden="1" customHeight="1">
      <c r="A5860" s="446"/>
    </row>
    <row r="5861" spans="1:1" s="447" customFormat="1" ht="12" hidden="1" customHeight="1">
      <c r="A5861" s="446"/>
    </row>
    <row r="5862" spans="1:1" s="447" customFormat="1" ht="12" hidden="1" customHeight="1">
      <c r="A5862" s="446"/>
    </row>
    <row r="5863" spans="1:1" s="447" customFormat="1" ht="12" hidden="1" customHeight="1">
      <c r="A5863" s="446"/>
    </row>
    <row r="5864" spans="1:1" s="447" customFormat="1" ht="12" hidden="1" customHeight="1">
      <c r="A5864" s="446"/>
    </row>
    <row r="5865" spans="1:1" s="447" customFormat="1" ht="12" hidden="1" customHeight="1">
      <c r="A5865" s="446"/>
    </row>
    <row r="5866" spans="1:1" s="447" customFormat="1" ht="12" hidden="1" customHeight="1">
      <c r="A5866" s="446"/>
    </row>
    <row r="5867" spans="1:1" s="447" customFormat="1" ht="12" hidden="1" customHeight="1">
      <c r="A5867" s="446"/>
    </row>
    <row r="5868" spans="1:1" s="447" customFormat="1" ht="12" hidden="1" customHeight="1">
      <c r="A5868" s="446"/>
    </row>
    <row r="5869" spans="1:1" s="447" customFormat="1" ht="12" hidden="1" customHeight="1">
      <c r="A5869" s="446"/>
    </row>
    <row r="5870" spans="1:1" s="447" customFormat="1" ht="12" hidden="1" customHeight="1">
      <c r="A5870" s="446"/>
    </row>
    <row r="5871" spans="1:1" s="447" customFormat="1" ht="12" hidden="1" customHeight="1">
      <c r="A5871" s="446"/>
    </row>
    <row r="5872" spans="1:1" s="447" customFormat="1" ht="12" hidden="1" customHeight="1">
      <c r="A5872" s="446"/>
    </row>
    <row r="5873" spans="1:1" s="447" customFormat="1" ht="12" hidden="1" customHeight="1">
      <c r="A5873" s="446"/>
    </row>
    <row r="5874" spans="1:1" s="447" customFormat="1" ht="12" hidden="1" customHeight="1">
      <c r="A5874" s="446"/>
    </row>
    <row r="5875" spans="1:1" s="447" customFormat="1" ht="12" hidden="1" customHeight="1">
      <c r="A5875" s="446"/>
    </row>
    <row r="5876" spans="1:1" s="447" customFormat="1" ht="12" hidden="1" customHeight="1">
      <c r="A5876" s="446"/>
    </row>
    <row r="5877" spans="1:1" s="447" customFormat="1" ht="12" hidden="1" customHeight="1">
      <c r="A5877" s="446"/>
    </row>
    <row r="5878" spans="1:1" s="447" customFormat="1" ht="12" hidden="1" customHeight="1">
      <c r="A5878" s="446"/>
    </row>
    <row r="5879" spans="1:1" s="447" customFormat="1" ht="12" hidden="1" customHeight="1">
      <c r="A5879" s="446"/>
    </row>
    <row r="5880" spans="1:1" s="447" customFormat="1" ht="12" hidden="1" customHeight="1">
      <c r="A5880" s="446"/>
    </row>
    <row r="5881" spans="1:1" s="447" customFormat="1" ht="12" hidden="1" customHeight="1">
      <c r="A5881" s="446"/>
    </row>
    <row r="5882" spans="1:1" s="447" customFormat="1" ht="12" hidden="1" customHeight="1">
      <c r="A5882" s="446"/>
    </row>
    <row r="5883" spans="1:1" s="447" customFormat="1" ht="12" hidden="1" customHeight="1">
      <c r="A5883" s="446"/>
    </row>
    <row r="5884" spans="1:1" s="447" customFormat="1" ht="12" hidden="1" customHeight="1">
      <c r="A5884" s="446"/>
    </row>
    <row r="5885" spans="1:1" s="447" customFormat="1" ht="12" hidden="1" customHeight="1">
      <c r="A5885" s="446"/>
    </row>
    <row r="5886" spans="1:1" s="447" customFormat="1" ht="12" hidden="1" customHeight="1">
      <c r="A5886" s="446"/>
    </row>
    <row r="5887" spans="1:1" s="447" customFormat="1" ht="12" hidden="1" customHeight="1">
      <c r="A5887" s="446"/>
    </row>
    <row r="5888" spans="1:1" s="447" customFormat="1" ht="12" hidden="1" customHeight="1">
      <c r="A5888" s="446"/>
    </row>
    <row r="5889" spans="1:1" s="447" customFormat="1" ht="12" hidden="1" customHeight="1">
      <c r="A5889" s="446"/>
    </row>
    <row r="5890" spans="1:1" s="447" customFormat="1" ht="12" hidden="1" customHeight="1">
      <c r="A5890" s="446"/>
    </row>
    <row r="5891" spans="1:1" s="447" customFormat="1" ht="12" hidden="1" customHeight="1">
      <c r="A5891" s="446"/>
    </row>
    <row r="5892" spans="1:1" s="447" customFormat="1" ht="12" hidden="1" customHeight="1">
      <c r="A5892" s="446"/>
    </row>
    <row r="5893" spans="1:1" s="447" customFormat="1" ht="12" hidden="1" customHeight="1">
      <c r="A5893" s="446"/>
    </row>
    <row r="5894" spans="1:1" s="447" customFormat="1" ht="12" hidden="1" customHeight="1">
      <c r="A5894" s="446"/>
    </row>
    <row r="5895" spans="1:1" s="447" customFormat="1" ht="12" hidden="1" customHeight="1">
      <c r="A5895" s="446"/>
    </row>
    <row r="5896" spans="1:1" s="447" customFormat="1" ht="12" hidden="1" customHeight="1">
      <c r="A5896" s="446"/>
    </row>
    <row r="5897" spans="1:1" s="447" customFormat="1" ht="12" hidden="1" customHeight="1">
      <c r="A5897" s="446"/>
    </row>
    <row r="5898" spans="1:1" s="447" customFormat="1" ht="12" hidden="1" customHeight="1">
      <c r="A5898" s="446"/>
    </row>
    <row r="5899" spans="1:1" s="447" customFormat="1" ht="12" hidden="1" customHeight="1">
      <c r="A5899" s="446"/>
    </row>
    <row r="5900" spans="1:1" s="447" customFormat="1" ht="12" hidden="1" customHeight="1">
      <c r="A5900" s="446"/>
    </row>
    <row r="5901" spans="1:1" s="447" customFormat="1" ht="12" hidden="1" customHeight="1">
      <c r="A5901" s="446"/>
    </row>
    <row r="5902" spans="1:1" s="447" customFormat="1" ht="12" hidden="1" customHeight="1">
      <c r="A5902" s="446"/>
    </row>
    <row r="5903" spans="1:1" s="447" customFormat="1" ht="12" hidden="1" customHeight="1">
      <c r="A5903" s="446"/>
    </row>
    <row r="5904" spans="1:1" s="447" customFormat="1" ht="12" hidden="1" customHeight="1">
      <c r="A5904" s="446"/>
    </row>
    <row r="5905" spans="1:1" s="447" customFormat="1" ht="12" hidden="1" customHeight="1">
      <c r="A5905" s="446"/>
    </row>
    <row r="5906" spans="1:1" s="447" customFormat="1" ht="12" hidden="1" customHeight="1">
      <c r="A5906" s="446"/>
    </row>
    <row r="5907" spans="1:1" s="447" customFormat="1" ht="12" hidden="1" customHeight="1">
      <c r="A5907" s="446"/>
    </row>
    <row r="5908" spans="1:1" s="447" customFormat="1" ht="12" hidden="1" customHeight="1">
      <c r="A5908" s="446"/>
    </row>
    <row r="5909" spans="1:1" s="447" customFormat="1" ht="12" hidden="1" customHeight="1">
      <c r="A5909" s="446"/>
    </row>
    <row r="5910" spans="1:1" s="447" customFormat="1" ht="12" hidden="1" customHeight="1">
      <c r="A5910" s="446"/>
    </row>
    <row r="5911" spans="1:1" s="447" customFormat="1" ht="12" hidden="1" customHeight="1">
      <c r="A5911" s="446"/>
    </row>
    <row r="5912" spans="1:1" s="447" customFormat="1" ht="12" hidden="1" customHeight="1">
      <c r="A5912" s="446"/>
    </row>
    <row r="5913" spans="1:1" s="447" customFormat="1" ht="12" hidden="1" customHeight="1">
      <c r="A5913" s="446"/>
    </row>
    <row r="5914" spans="1:1" s="447" customFormat="1" ht="12" hidden="1" customHeight="1">
      <c r="A5914" s="446"/>
    </row>
    <row r="5915" spans="1:1" s="447" customFormat="1" ht="12" hidden="1" customHeight="1">
      <c r="A5915" s="446"/>
    </row>
    <row r="5916" spans="1:1" s="447" customFormat="1" ht="12" hidden="1" customHeight="1">
      <c r="A5916" s="446"/>
    </row>
    <row r="5917" spans="1:1" s="447" customFormat="1" ht="12" hidden="1" customHeight="1">
      <c r="A5917" s="446"/>
    </row>
    <row r="5918" spans="1:1" s="447" customFormat="1" ht="12" hidden="1" customHeight="1">
      <c r="A5918" s="446"/>
    </row>
    <row r="5919" spans="1:1" s="447" customFormat="1" ht="12" hidden="1" customHeight="1">
      <c r="A5919" s="446"/>
    </row>
    <row r="5920" spans="1:1" s="447" customFormat="1" ht="12" hidden="1" customHeight="1">
      <c r="A5920" s="446"/>
    </row>
    <row r="5921" spans="1:1" s="447" customFormat="1" ht="12" hidden="1" customHeight="1">
      <c r="A5921" s="446"/>
    </row>
    <row r="5922" spans="1:1" s="447" customFormat="1" ht="12" hidden="1" customHeight="1">
      <c r="A5922" s="446"/>
    </row>
    <row r="5923" spans="1:1" s="447" customFormat="1" ht="12" hidden="1" customHeight="1">
      <c r="A5923" s="446"/>
    </row>
    <row r="5924" spans="1:1" s="447" customFormat="1" ht="12" hidden="1" customHeight="1">
      <c r="A5924" s="446"/>
    </row>
    <row r="5925" spans="1:1" s="447" customFormat="1" ht="12" hidden="1" customHeight="1">
      <c r="A5925" s="446"/>
    </row>
    <row r="5926" spans="1:1" s="447" customFormat="1" ht="12" hidden="1" customHeight="1">
      <c r="A5926" s="446"/>
    </row>
    <row r="5927" spans="1:1" s="447" customFormat="1" ht="12" hidden="1" customHeight="1">
      <c r="A5927" s="446"/>
    </row>
    <row r="5928" spans="1:1" s="447" customFormat="1" ht="12" hidden="1" customHeight="1">
      <c r="A5928" s="446"/>
    </row>
    <row r="5929" spans="1:1" s="447" customFormat="1" ht="12" hidden="1" customHeight="1">
      <c r="A5929" s="446"/>
    </row>
    <row r="5930" spans="1:1" s="447" customFormat="1" ht="12" hidden="1" customHeight="1">
      <c r="A5930" s="446"/>
    </row>
    <row r="5931" spans="1:1" s="447" customFormat="1" ht="12" hidden="1" customHeight="1">
      <c r="A5931" s="446"/>
    </row>
    <row r="5932" spans="1:1" s="447" customFormat="1" ht="12" hidden="1" customHeight="1">
      <c r="A5932" s="446"/>
    </row>
    <row r="5933" spans="1:1" s="447" customFormat="1" ht="12" hidden="1" customHeight="1">
      <c r="A5933" s="446"/>
    </row>
    <row r="5934" spans="1:1" s="447" customFormat="1" ht="12" hidden="1" customHeight="1">
      <c r="A5934" s="446"/>
    </row>
    <row r="5935" spans="1:1" s="447" customFormat="1" ht="12" hidden="1" customHeight="1">
      <c r="A5935" s="446"/>
    </row>
    <row r="5936" spans="1:1" s="447" customFormat="1" ht="12" hidden="1" customHeight="1">
      <c r="A5936" s="446"/>
    </row>
    <row r="5937" spans="1:1" s="447" customFormat="1" ht="12" hidden="1" customHeight="1">
      <c r="A5937" s="446"/>
    </row>
    <row r="5938" spans="1:1" s="447" customFormat="1" ht="12" hidden="1" customHeight="1">
      <c r="A5938" s="446"/>
    </row>
    <row r="5939" spans="1:1" s="447" customFormat="1" ht="12" hidden="1" customHeight="1">
      <c r="A5939" s="446"/>
    </row>
    <row r="5940" spans="1:1" s="447" customFormat="1" ht="12" hidden="1" customHeight="1">
      <c r="A5940" s="446"/>
    </row>
    <row r="5941" spans="1:1" s="447" customFormat="1" ht="12" hidden="1" customHeight="1">
      <c r="A5941" s="446"/>
    </row>
    <row r="5942" spans="1:1" s="447" customFormat="1" ht="12" hidden="1" customHeight="1">
      <c r="A5942" s="446"/>
    </row>
    <row r="5943" spans="1:1" s="447" customFormat="1" ht="12" hidden="1" customHeight="1">
      <c r="A5943" s="446"/>
    </row>
    <row r="5944" spans="1:1" s="447" customFormat="1" ht="12" hidden="1" customHeight="1">
      <c r="A5944" s="446"/>
    </row>
    <row r="5945" spans="1:1" s="447" customFormat="1" ht="12" hidden="1" customHeight="1">
      <c r="A5945" s="446"/>
    </row>
    <row r="5946" spans="1:1" s="447" customFormat="1" ht="12" hidden="1" customHeight="1">
      <c r="A5946" s="446"/>
    </row>
    <row r="5947" spans="1:1" s="447" customFormat="1" ht="12" hidden="1" customHeight="1">
      <c r="A5947" s="446"/>
    </row>
    <row r="5948" spans="1:1" s="447" customFormat="1" ht="12" hidden="1" customHeight="1">
      <c r="A5948" s="446"/>
    </row>
    <row r="5949" spans="1:1" s="447" customFormat="1" ht="12" hidden="1" customHeight="1">
      <c r="A5949" s="446"/>
    </row>
    <row r="5950" spans="1:1" s="447" customFormat="1" ht="12" hidden="1" customHeight="1">
      <c r="A5950" s="446"/>
    </row>
    <row r="5951" spans="1:1" s="447" customFormat="1" ht="12" hidden="1" customHeight="1">
      <c r="A5951" s="446"/>
    </row>
    <row r="5952" spans="1:1" s="447" customFormat="1" ht="12" hidden="1" customHeight="1">
      <c r="A5952" s="446"/>
    </row>
    <row r="5953" spans="1:1" s="447" customFormat="1" ht="12" hidden="1" customHeight="1">
      <c r="A5953" s="446"/>
    </row>
    <row r="5954" spans="1:1" s="447" customFormat="1" ht="12" hidden="1" customHeight="1">
      <c r="A5954" s="446"/>
    </row>
    <row r="5955" spans="1:1" s="447" customFormat="1" ht="12" hidden="1" customHeight="1">
      <c r="A5955" s="446"/>
    </row>
    <row r="5956" spans="1:1" s="447" customFormat="1" ht="12" hidden="1" customHeight="1">
      <c r="A5956" s="446"/>
    </row>
    <row r="5957" spans="1:1" s="447" customFormat="1" ht="12" hidden="1" customHeight="1">
      <c r="A5957" s="446"/>
    </row>
    <row r="5958" spans="1:1" s="447" customFormat="1" ht="12" hidden="1" customHeight="1">
      <c r="A5958" s="446"/>
    </row>
    <row r="5959" spans="1:1" s="447" customFormat="1" ht="12" hidden="1" customHeight="1">
      <c r="A5959" s="446"/>
    </row>
    <row r="5960" spans="1:1" s="447" customFormat="1" ht="12" hidden="1" customHeight="1">
      <c r="A5960" s="446"/>
    </row>
    <row r="5961" spans="1:1" s="447" customFormat="1" ht="12" hidden="1" customHeight="1">
      <c r="A5961" s="446"/>
    </row>
    <row r="5962" spans="1:1" s="447" customFormat="1" ht="12" hidden="1" customHeight="1">
      <c r="A5962" s="446"/>
    </row>
    <row r="5963" spans="1:1" s="447" customFormat="1" ht="12" hidden="1" customHeight="1">
      <c r="A5963" s="446"/>
    </row>
    <row r="5964" spans="1:1" s="447" customFormat="1" ht="12" hidden="1" customHeight="1">
      <c r="A5964" s="446"/>
    </row>
    <row r="5965" spans="1:1" s="447" customFormat="1" ht="12" hidden="1" customHeight="1">
      <c r="A5965" s="446"/>
    </row>
    <row r="5966" spans="1:1" s="447" customFormat="1" ht="12" hidden="1" customHeight="1">
      <c r="A5966" s="446"/>
    </row>
    <row r="5967" spans="1:1" s="447" customFormat="1" ht="12" hidden="1" customHeight="1">
      <c r="A5967" s="446"/>
    </row>
    <row r="5968" spans="1:1" s="447" customFormat="1" ht="12" hidden="1" customHeight="1">
      <c r="A5968" s="446"/>
    </row>
    <row r="5969" spans="1:1" s="447" customFormat="1" ht="12" hidden="1" customHeight="1">
      <c r="A5969" s="446"/>
    </row>
    <row r="5970" spans="1:1" s="447" customFormat="1" ht="12" hidden="1" customHeight="1">
      <c r="A5970" s="446"/>
    </row>
    <row r="5971" spans="1:1" s="447" customFormat="1" ht="12" hidden="1" customHeight="1">
      <c r="A5971" s="446"/>
    </row>
    <row r="5972" spans="1:1" s="447" customFormat="1" ht="12" hidden="1" customHeight="1">
      <c r="A5972" s="446"/>
    </row>
    <row r="5973" spans="1:1" s="447" customFormat="1" ht="12" hidden="1" customHeight="1">
      <c r="A5973" s="446"/>
    </row>
    <row r="5974" spans="1:1" s="447" customFormat="1" ht="12" hidden="1" customHeight="1">
      <c r="A5974" s="446"/>
    </row>
    <row r="5975" spans="1:1" s="447" customFormat="1" ht="12" hidden="1" customHeight="1">
      <c r="A5975" s="446"/>
    </row>
    <row r="5976" spans="1:1" s="447" customFormat="1" ht="12" hidden="1" customHeight="1">
      <c r="A5976" s="446"/>
    </row>
    <row r="5977" spans="1:1" s="447" customFormat="1" ht="12" hidden="1" customHeight="1">
      <c r="A5977" s="446"/>
    </row>
    <row r="5978" spans="1:1" s="447" customFormat="1" ht="12" hidden="1" customHeight="1">
      <c r="A5978" s="446"/>
    </row>
    <row r="5979" spans="1:1" s="447" customFormat="1" ht="12" hidden="1" customHeight="1">
      <c r="A5979" s="446"/>
    </row>
    <row r="5980" spans="1:1" s="447" customFormat="1" ht="12" hidden="1" customHeight="1">
      <c r="A5980" s="446"/>
    </row>
    <row r="5981" spans="1:1" s="447" customFormat="1" ht="12" hidden="1" customHeight="1">
      <c r="A5981" s="446"/>
    </row>
    <row r="5982" spans="1:1" s="447" customFormat="1" ht="12" hidden="1" customHeight="1">
      <c r="A5982" s="446"/>
    </row>
    <row r="5983" spans="1:1" s="447" customFormat="1" ht="12" hidden="1" customHeight="1">
      <c r="A5983" s="446"/>
    </row>
    <row r="5984" spans="1:1" s="447" customFormat="1" ht="12" hidden="1" customHeight="1">
      <c r="A5984" s="446"/>
    </row>
    <row r="5985" spans="1:1" s="447" customFormat="1" ht="12" hidden="1" customHeight="1">
      <c r="A5985" s="446"/>
    </row>
    <row r="5986" spans="1:1" s="447" customFormat="1" ht="12" hidden="1" customHeight="1">
      <c r="A5986" s="446"/>
    </row>
    <row r="5987" spans="1:1" s="447" customFormat="1" ht="12" hidden="1" customHeight="1">
      <c r="A5987" s="446"/>
    </row>
    <row r="5988" spans="1:1" s="447" customFormat="1" ht="12" hidden="1" customHeight="1">
      <c r="A5988" s="446"/>
    </row>
    <row r="5989" spans="1:1" s="447" customFormat="1" ht="12" hidden="1" customHeight="1">
      <c r="A5989" s="446"/>
    </row>
    <row r="5990" spans="1:1" s="447" customFormat="1" ht="12" hidden="1" customHeight="1">
      <c r="A5990" s="446"/>
    </row>
    <row r="5991" spans="1:1" s="447" customFormat="1" ht="12" hidden="1" customHeight="1">
      <c r="A5991" s="446"/>
    </row>
    <row r="5992" spans="1:1" s="447" customFormat="1" ht="12" hidden="1" customHeight="1">
      <c r="A5992" s="446"/>
    </row>
    <row r="5993" spans="1:1" s="447" customFormat="1" ht="12" hidden="1" customHeight="1">
      <c r="A5993" s="446"/>
    </row>
    <row r="5994" spans="1:1" s="447" customFormat="1" ht="12" hidden="1" customHeight="1">
      <c r="A5994" s="446"/>
    </row>
    <row r="5995" spans="1:1" s="447" customFormat="1" ht="12" hidden="1" customHeight="1">
      <c r="A5995" s="446"/>
    </row>
    <row r="5996" spans="1:1" s="447" customFormat="1" ht="12" hidden="1" customHeight="1">
      <c r="A5996" s="446"/>
    </row>
    <row r="5997" spans="1:1" s="447" customFormat="1" ht="12" hidden="1" customHeight="1">
      <c r="A5997" s="446"/>
    </row>
    <row r="5998" spans="1:1" s="447" customFormat="1" ht="12" hidden="1" customHeight="1">
      <c r="A5998" s="446"/>
    </row>
    <row r="5999" spans="1:1" s="447" customFormat="1" ht="12" hidden="1" customHeight="1">
      <c r="A5999" s="446"/>
    </row>
    <row r="6000" spans="1:1" s="447" customFormat="1" ht="12" hidden="1" customHeight="1">
      <c r="A6000" s="446"/>
    </row>
    <row r="6001" spans="1:1" s="447" customFormat="1" ht="12" hidden="1" customHeight="1">
      <c r="A6001" s="446"/>
    </row>
    <row r="6002" spans="1:1" s="447" customFormat="1" ht="12" hidden="1" customHeight="1">
      <c r="A6002" s="446"/>
    </row>
    <row r="6003" spans="1:1" s="447" customFormat="1" ht="12" hidden="1" customHeight="1">
      <c r="A6003" s="446"/>
    </row>
    <row r="6004" spans="1:1" s="447" customFormat="1" ht="12" hidden="1" customHeight="1">
      <c r="A6004" s="446"/>
    </row>
    <row r="6005" spans="1:1" s="447" customFormat="1" ht="12" hidden="1" customHeight="1">
      <c r="A6005" s="446"/>
    </row>
    <row r="6006" spans="1:1" s="447" customFormat="1" ht="12" hidden="1" customHeight="1">
      <c r="A6006" s="446"/>
    </row>
    <row r="6007" spans="1:1" s="447" customFormat="1" ht="12" hidden="1" customHeight="1">
      <c r="A6007" s="446"/>
    </row>
    <row r="6008" spans="1:1" s="447" customFormat="1" ht="12" hidden="1" customHeight="1">
      <c r="A6008" s="446"/>
    </row>
    <row r="6009" spans="1:1" s="447" customFormat="1" ht="12" hidden="1" customHeight="1">
      <c r="A6009" s="446"/>
    </row>
    <row r="6010" spans="1:1" s="447" customFormat="1" ht="12" hidden="1" customHeight="1">
      <c r="A6010" s="446"/>
    </row>
    <row r="6011" spans="1:1" s="447" customFormat="1" ht="12" hidden="1" customHeight="1">
      <c r="A6011" s="446"/>
    </row>
    <row r="6012" spans="1:1" s="447" customFormat="1" ht="12" hidden="1" customHeight="1">
      <c r="A6012" s="446"/>
    </row>
    <row r="6013" spans="1:1" s="447" customFormat="1" ht="12" hidden="1" customHeight="1">
      <c r="A6013" s="446"/>
    </row>
    <row r="6014" spans="1:1" s="447" customFormat="1" ht="12" hidden="1" customHeight="1">
      <c r="A6014" s="446"/>
    </row>
    <row r="6015" spans="1:1" s="447" customFormat="1" ht="12" hidden="1" customHeight="1">
      <c r="A6015" s="446"/>
    </row>
    <row r="6016" spans="1:1" s="447" customFormat="1" ht="12" hidden="1" customHeight="1">
      <c r="A6016" s="446"/>
    </row>
    <row r="6017" spans="1:1" s="447" customFormat="1" ht="12" hidden="1" customHeight="1">
      <c r="A6017" s="446"/>
    </row>
    <row r="6018" spans="1:1" s="447" customFormat="1" ht="12" hidden="1" customHeight="1">
      <c r="A6018" s="446"/>
    </row>
    <row r="6019" spans="1:1" s="447" customFormat="1" ht="12" hidden="1" customHeight="1">
      <c r="A6019" s="446"/>
    </row>
    <row r="6020" spans="1:1" s="447" customFormat="1" ht="12" hidden="1" customHeight="1">
      <c r="A6020" s="446"/>
    </row>
    <row r="6021" spans="1:1" s="447" customFormat="1" ht="12" hidden="1" customHeight="1">
      <c r="A6021" s="446"/>
    </row>
    <row r="6022" spans="1:1" s="447" customFormat="1" ht="12" hidden="1" customHeight="1">
      <c r="A6022" s="446"/>
    </row>
    <row r="6023" spans="1:1" s="447" customFormat="1" ht="12" hidden="1" customHeight="1">
      <c r="A6023" s="446"/>
    </row>
    <row r="6024" spans="1:1" s="447" customFormat="1" ht="12" hidden="1" customHeight="1">
      <c r="A6024" s="446"/>
    </row>
    <row r="6025" spans="1:1" s="447" customFormat="1" ht="12" hidden="1" customHeight="1">
      <c r="A6025" s="446"/>
    </row>
    <row r="6026" spans="1:1" s="447" customFormat="1" ht="12" hidden="1" customHeight="1">
      <c r="A6026" s="446"/>
    </row>
    <row r="6027" spans="1:1" s="447" customFormat="1" ht="12" hidden="1" customHeight="1">
      <c r="A6027" s="446"/>
    </row>
    <row r="6028" spans="1:1" s="447" customFormat="1" ht="12" hidden="1" customHeight="1">
      <c r="A6028" s="446"/>
    </row>
    <row r="6029" spans="1:1" s="447" customFormat="1" ht="12" hidden="1" customHeight="1">
      <c r="A6029" s="446"/>
    </row>
    <row r="6030" spans="1:1" s="447" customFormat="1" ht="12" hidden="1" customHeight="1">
      <c r="A6030" s="446"/>
    </row>
    <row r="6031" spans="1:1" s="447" customFormat="1" ht="12" hidden="1" customHeight="1">
      <c r="A6031" s="446"/>
    </row>
    <row r="6032" spans="1:1" s="447" customFormat="1" ht="12" hidden="1" customHeight="1">
      <c r="A6032" s="446"/>
    </row>
    <row r="6033" spans="1:1" s="447" customFormat="1" ht="12" hidden="1" customHeight="1">
      <c r="A6033" s="446"/>
    </row>
    <row r="6034" spans="1:1" s="447" customFormat="1" ht="12" hidden="1" customHeight="1">
      <c r="A6034" s="446"/>
    </row>
    <row r="6035" spans="1:1" s="447" customFormat="1" ht="12" hidden="1" customHeight="1">
      <c r="A6035" s="446"/>
    </row>
    <row r="6036" spans="1:1" s="447" customFormat="1" ht="12" hidden="1" customHeight="1">
      <c r="A6036" s="446"/>
    </row>
    <row r="6037" spans="1:1" s="447" customFormat="1" ht="12" hidden="1" customHeight="1">
      <c r="A6037" s="446"/>
    </row>
    <row r="6038" spans="1:1" s="447" customFormat="1" ht="12" hidden="1" customHeight="1">
      <c r="A6038" s="446"/>
    </row>
    <row r="6039" spans="1:1" s="447" customFormat="1" ht="12" hidden="1" customHeight="1">
      <c r="A6039" s="446"/>
    </row>
    <row r="6040" spans="1:1" s="447" customFormat="1" ht="12" hidden="1" customHeight="1">
      <c r="A6040" s="446"/>
    </row>
    <row r="6041" spans="1:1" s="447" customFormat="1" ht="12" hidden="1" customHeight="1">
      <c r="A6041" s="446"/>
    </row>
    <row r="6042" spans="1:1" s="447" customFormat="1" ht="12" hidden="1" customHeight="1">
      <c r="A6042" s="446"/>
    </row>
    <row r="6043" spans="1:1" s="447" customFormat="1" ht="12" hidden="1" customHeight="1">
      <c r="A6043" s="446"/>
    </row>
    <row r="6044" spans="1:1" s="447" customFormat="1" ht="12" hidden="1" customHeight="1">
      <c r="A6044" s="446"/>
    </row>
    <row r="6045" spans="1:1" s="447" customFormat="1" ht="12" hidden="1" customHeight="1">
      <c r="A6045" s="446"/>
    </row>
    <row r="6046" spans="1:1" s="447" customFormat="1" ht="12" hidden="1" customHeight="1">
      <c r="A6046" s="446"/>
    </row>
    <row r="6047" spans="1:1" s="447" customFormat="1" ht="12" hidden="1" customHeight="1">
      <c r="A6047" s="446"/>
    </row>
    <row r="6048" spans="1:1" s="447" customFormat="1" ht="12" hidden="1" customHeight="1">
      <c r="A6048" s="446"/>
    </row>
    <row r="6049" spans="1:1" s="447" customFormat="1" ht="12" hidden="1" customHeight="1">
      <c r="A6049" s="446"/>
    </row>
    <row r="6050" spans="1:1" s="447" customFormat="1" ht="12" hidden="1" customHeight="1">
      <c r="A6050" s="446"/>
    </row>
    <row r="6051" spans="1:1" s="447" customFormat="1" ht="12" hidden="1" customHeight="1">
      <c r="A6051" s="446"/>
    </row>
    <row r="6052" spans="1:1" s="447" customFormat="1" ht="12" hidden="1" customHeight="1">
      <c r="A6052" s="446"/>
    </row>
    <row r="6053" spans="1:1" s="447" customFormat="1" ht="12" hidden="1" customHeight="1">
      <c r="A6053" s="446"/>
    </row>
    <row r="6054" spans="1:1" s="447" customFormat="1" ht="12" hidden="1" customHeight="1">
      <c r="A6054" s="446"/>
    </row>
    <row r="6055" spans="1:1" s="447" customFormat="1" ht="12" hidden="1" customHeight="1">
      <c r="A6055" s="446"/>
    </row>
    <row r="6056" spans="1:1" s="447" customFormat="1" ht="12" hidden="1" customHeight="1">
      <c r="A6056" s="446"/>
    </row>
    <row r="6057" spans="1:1" s="447" customFormat="1" ht="12" hidden="1" customHeight="1">
      <c r="A6057" s="446"/>
    </row>
    <row r="6058" spans="1:1" s="447" customFormat="1" ht="12" hidden="1" customHeight="1">
      <c r="A6058" s="446"/>
    </row>
    <row r="6059" spans="1:1" s="447" customFormat="1" ht="12" hidden="1" customHeight="1">
      <c r="A6059" s="446"/>
    </row>
    <row r="6060" spans="1:1" s="447" customFormat="1" ht="12" hidden="1" customHeight="1">
      <c r="A6060" s="446"/>
    </row>
    <row r="6061" spans="1:1" s="447" customFormat="1" ht="12" hidden="1" customHeight="1">
      <c r="A6061" s="446"/>
    </row>
    <row r="6062" spans="1:1" s="447" customFormat="1" ht="12" hidden="1" customHeight="1">
      <c r="A6062" s="446"/>
    </row>
    <row r="6063" spans="1:1" s="447" customFormat="1" ht="12" hidden="1" customHeight="1">
      <c r="A6063" s="446"/>
    </row>
    <row r="6064" spans="1:1" s="447" customFormat="1" ht="12" hidden="1" customHeight="1">
      <c r="A6064" s="446"/>
    </row>
    <row r="6065" spans="1:1" s="447" customFormat="1" ht="12" hidden="1" customHeight="1">
      <c r="A6065" s="446"/>
    </row>
    <row r="6066" spans="1:1" s="447" customFormat="1" ht="12" hidden="1" customHeight="1">
      <c r="A6066" s="446"/>
    </row>
    <row r="6067" spans="1:1" s="447" customFormat="1" ht="12" hidden="1" customHeight="1">
      <c r="A6067" s="446"/>
    </row>
    <row r="6068" spans="1:1" s="447" customFormat="1" ht="12" hidden="1" customHeight="1">
      <c r="A6068" s="446"/>
    </row>
    <row r="6069" spans="1:1" s="447" customFormat="1" ht="12" hidden="1" customHeight="1">
      <c r="A6069" s="446"/>
    </row>
    <row r="6070" spans="1:1" s="447" customFormat="1" ht="12" hidden="1" customHeight="1">
      <c r="A6070" s="446"/>
    </row>
    <row r="6071" spans="1:1" s="447" customFormat="1" ht="12" hidden="1" customHeight="1">
      <c r="A6071" s="446"/>
    </row>
    <row r="6072" spans="1:1" s="447" customFormat="1" ht="12" hidden="1" customHeight="1">
      <c r="A6072" s="446"/>
    </row>
    <row r="6073" spans="1:1" s="447" customFormat="1" ht="12" hidden="1" customHeight="1">
      <c r="A6073" s="446"/>
    </row>
    <row r="6074" spans="1:1" s="447" customFormat="1" ht="12" hidden="1" customHeight="1">
      <c r="A6074" s="446"/>
    </row>
    <row r="6075" spans="1:1" s="447" customFormat="1" ht="12" hidden="1" customHeight="1">
      <c r="A6075" s="446"/>
    </row>
    <row r="6076" spans="1:1" s="447" customFormat="1" ht="12" hidden="1" customHeight="1">
      <c r="A6076" s="446"/>
    </row>
    <row r="6077" spans="1:1" s="447" customFormat="1" ht="12" hidden="1" customHeight="1">
      <c r="A6077" s="446"/>
    </row>
    <row r="6078" spans="1:1" s="447" customFormat="1" ht="12" hidden="1" customHeight="1">
      <c r="A6078" s="446"/>
    </row>
    <row r="6079" spans="1:1" s="447" customFormat="1" ht="12" hidden="1" customHeight="1">
      <c r="A6079" s="446"/>
    </row>
    <row r="6080" spans="1:1" s="447" customFormat="1" ht="12" hidden="1" customHeight="1">
      <c r="A6080" s="446"/>
    </row>
    <row r="6081" spans="1:1" s="447" customFormat="1" ht="12" hidden="1" customHeight="1">
      <c r="A6081" s="446"/>
    </row>
    <row r="6082" spans="1:1" s="447" customFormat="1" ht="12" hidden="1" customHeight="1">
      <c r="A6082" s="446"/>
    </row>
    <row r="6083" spans="1:1" s="447" customFormat="1" ht="12" hidden="1" customHeight="1">
      <c r="A6083" s="446"/>
    </row>
    <row r="6084" spans="1:1" s="447" customFormat="1" ht="12" hidden="1" customHeight="1">
      <c r="A6084" s="446"/>
    </row>
    <row r="6085" spans="1:1" s="447" customFormat="1" ht="12" hidden="1" customHeight="1">
      <c r="A6085" s="446"/>
    </row>
    <row r="6086" spans="1:1" s="447" customFormat="1" ht="12" hidden="1" customHeight="1">
      <c r="A6086" s="446"/>
    </row>
    <row r="6087" spans="1:1" s="447" customFormat="1" ht="12" hidden="1" customHeight="1">
      <c r="A6087" s="446"/>
    </row>
    <row r="6088" spans="1:1" s="447" customFormat="1" ht="12" hidden="1" customHeight="1">
      <c r="A6088" s="446"/>
    </row>
    <row r="6089" spans="1:1" s="447" customFormat="1" ht="12" hidden="1" customHeight="1">
      <c r="A6089" s="446"/>
    </row>
    <row r="6090" spans="1:1" s="447" customFormat="1" ht="12" hidden="1" customHeight="1">
      <c r="A6090" s="446"/>
    </row>
    <row r="6091" spans="1:1" s="447" customFormat="1" ht="12" hidden="1" customHeight="1">
      <c r="A6091" s="446"/>
    </row>
    <row r="6092" spans="1:1" s="447" customFormat="1" ht="12" hidden="1" customHeight="1">
      <c r="A6092" s="446"/>
    </row>
    <row r="6093" spans="1:1" s="447" customFormat="1" ht="12" hidden="1" customHeight="1">
      <c r="A6093" s="446"/>
    </row>
    <row r="6094" spans="1:1" s="447" customFormat="1" ht="12" hidden="1" customHeight="1">
      <c r="A6094" s="446"/>
    </row>
    <row r="6095" spans="1:1" s="447" customFormat="1" ht="12" hidden="1" customHeight="1">
      <c r="A6095" s="446"/>
    </row>
    <row r="6096" spans="1:1" s="447" customFormat="1" ht="12" hidden="1" customHeight="1">
      <c r="A6096" s="446"/>
    </row>
    <row r="6097" spans="1:1" s="447" customFormat="1" ht="12" hidden="1" customHeight="1">
      <c r="A6097" s="446"/>
    </row>
    <row r="6098" spans="1:1" s="447" customFormat="1" ht="12" hidden="1" customHeight="1">
      <c r="A6098" s="446"/>
    </row>
    <row r="6099" spans="1:1" s="447" customFormat="1" ht="12" hidden="1" customHeight="1">
      <c r="A6099" s="446"/>
    </row>
    <row r="6100" spans="1:1" s="447" customFormat="1" ht="12" hidden="1" customHeight="1">
      <c r="A6100" s="446"/>
    </row>
    <row r="6101" spans="1:1" s="447" customFormat="1" ht="12" hidden="1" customHeight="1">
      <c r="A6101" s="446"/>
    </row>
    <row r="6102" spans="1:1" s="447" customFormat="1" ht="12" hidden="1" customHeight="1">
      <c r="A6102" s="446"/>
    </row>
    <row r="6103" spans="1:1" s="447" customFormat="1" ht="12" hidden="1" customHeight="1">
      <c r="A6103" s="446"/>
    </row>
    <row r="6104" spans="1:1" s="447" customFormat="1" ht="12" hidden="1" customHeight="1">
      <c r="A6104" s="446"/>
    </row>
    <row r="6105" spans="1:1" s="447" customFormat="1" ht="12" hidden="1" customHeight="1">
      <c r="A6105" s="446"/>
    </row>
    <row r="6106" spans="1:1" s="447" customFormat="1" ht="12" hidden="1" customHeight="1">
      <c r="A6106" s="446"/>
    </row>
    <row r="6107" spans="1:1" s="447" customFormat="1" ht="12" hidden="1" customHeight="1">
      <c r="A6107" s="446"/>
    </row>
    <row r="6108" spans="1:1" s="447" customFormat="1" ht="12" hidden="1" customHeight="1">
      <c r="A6108" s="446"/>
    </row>
    <row r="6109" spans="1:1" s="447" customFormat="1" ht="12" hidden="1" customHeight="1">
      <c r="A6109" s="446"/>
    </row>
    <row r="6110" spans="1:1" s="447" customFormat="1" ht="12" hidden="1" customHeight="1">
      <c r="A6110" s="446"/>
    </row>
    <row r="6111" spans="1:1" s="447" customFormat="1" ht="12" hidden="1" customHeight="1">
      <c r="A6111" s="446"/>
    </row>
    <row r="6112" spans="1:1" s="447" customFormat="1" ht="12" hidden="1" customHeight="1">
      <c r="A6112" s="446"/>
    </row>
    <row r="6113" spans="1:1" s="447" customFormat="1" ht="12" hidden="1" customHeight="1">
      <c r="A6113" s="446"/>
    </row>
    <row r="6114" spans="1:1" s="447" customFormat="1" ht="12" hidden="1" customHeight="1">
      <c r="A6114" s="446"/>
    </row>
    <row r="6115" spans="1:1" s="447" customFormat="1" ht="12" hidden="1" customHeight="1">
      <c r="A6115" s="446"/>
    </row>
    <row r="6116" spans="1:1" s="447" customFormat="1" ht="12" hidden="1" customHeight="1">
      <c r="A6116" s="446"/>
    </row>
    <row r="6117" spans="1:1" s="447" customFormat="1" ht="12" hidden="1" customHeight="1">
      <c r="A6117" s="446"/>
    </row>
    <row r="6118" spans="1:1" s="447" customFormat="1" ht="12" hidden="1" customHeight="1">
      <c r="A6118" s="446"/>
    </row>
    <row r="6119" spans="1:1" s="447" customFormat="1" ht="12" hidden="1" customHeight="1">
      <c r="A6119" s="446"/>
    </row>
    <row r="6120" spans="1:1" s="447" customFormat="1" ht="12" hidden="1" customHeight="1">
      <c r="A6120" s="446"/>
    </row>
    <row r="6121" spans="1:1" s="447" customFormat="1" ht="12" hidden="1" customHeight="1">
      <c r="A6121" s="446"/>
    </row>
    <row r="6122" spans="1:1" s="447" customFormat="1" ht="12" hidden="1" customHeight="1">
      <c r="A6122" s="446"/>
    </row>
    <row r="6123" spans="1:1" s="447" customFormat="1" ht="12" hidden="1" customHeight="1">
      <c r="A6123" s="446"/>
    </row>
    <row r="6124" spans="1:1" s="447" customFormat="1" ht="12" hidden="1" customHeight="1">
      <c r="A6124" s="446"/>
    </row>
    <row r="6125" spans="1:1" s="447" customFormat="1" ht="12" hidden="1" customHeight="1">
      <c r="A6125" s="446"/>
    </row>
    <row r="6126" spans="1:1" s="447" customFormat="1" ht="12" hidden="1" customHeight="1">
      <c r="A6126" s="446"/>
    </row>
    <row r="6127" spans="1:1" s="447" customFormat="1" ht="12" hidden="1" customHeight="1">
      <c r="A6127" s="446"/>
    </row>
    <row r="6128" spans="1:1" s="447" customFormat="1" ht="12" hidden="1" customHeight="1">
      <c r="A6128" s="446"/>
    </row>
    <row r="6129" spans="1:1" s="447" customFormat="1" ht="12" hidden="1" customHeight="1">
      <c r="A6129" s="446"/>
    </row>
    <row r="6130" spans="1:1" s="447" customFormat="1" ht="12" hidden="1" customHeight="1">
      <c r="A6130" s="446"/>
    </row>
    <row r="6131" spans="1:1" s="447" customFormat="1" ht="12" hidden="1" customHeight="1">
      <c r="A6131" s="446"/>
    </row>
    <row r="6132" spans="1:1" s="447" customFormat="1" ht="12" hidden="1" customHeight="1">
      <c r="A6132" s="446"/>
    </row>
    <row r="6133" spans="1:1" s="447" customFormat="1" ht="12" hidden="1" customHeight="1">
      <c r="A6133" s="446"/>
    </row>
    <row r="6134" spans="1:1" s="447" customFormat="1" ht="12" hidden="1" customHeight="1">
      <c r="A6134" s="446"/>
    </row>
    <row r="6135" spans="1:1" s="447" customFormat="1" ht="12" hidden="1" customHeight="1">
      <c r="A6135" s="446"/>
    </row>
    <row r="6136" spans="1:1" s="447" customFormat="1" ht="12" hidden="1" customHeight="1">
      <c r="A6136" s="446"/>
    </row>
    <row r="6137" spans="1:1" s="447" customFormat="1" ht="12" hidden="1" customHeight="1">
      <c r="A6137" s="446"/>
    </row>
    <row r="6138" spans="1:1" s="447" customFormat="1" ht="12" hidden="1" customHeight="1">
      <c r="A6138" s="446"/>
    </row>
    <row r="6139" spans="1:1" s="447" customFormat="1" ht="12" hidden="1" customHeight="1">
      <c r="A6139" s="446"/>
    </row>
    <row r="6140" spans="1:1" s="447" customFormat="1" ht="12" hidden="1" customHeight="1">
      <c r="A6140" s="446"/>
    </row>
    <row r="6141" spans="1:1" s="447" customFormat="1" ht="12" hidden="1" customHeight="1">
      <c r="A6141" s="446"/>
    </row>
    <row r="6142" spans="1:1" s="447" customFormat="1" ht="12" hidden="1" customHeight="1">
      <c r="A6142" s="446"/>
    </row>
    <row r="6143" spans="1:1" s="447" customFormat="1" ht="12" hidden="1" customHeight="1">
      <c r="A6143" s="446"/>
    </row>
    <row r="6144" spans="1:1" s="447" customFormat="1" ht="12" hidden="1" customHeight="1">
      <c r="A6144" s="446"/>
    </row>
    <row r="6145" spans="1:1" s="447" customFormat="1" ht="12" hidden="1" customHeight="1">
      <c r="A6145" s="446"/>
    </row>
    <row r="6146" spans="1:1" s="447" customFormat="1" ht="12" hidden="1" customHeight="1">
      <c r="A6146" s="446"/>
    </row>
    <row r="6147" spans="1:1" s="447" customFormat="1" ht="12" hidden="1" customHeight="1">
      <c r="A6147" s="446"/>
    </row>
    <row r="6148" spans="1:1" s="447" customFormat="1" ht="12" hidden="1" customHeight="1">
      <c r="A6148" s="446"/>
    </row>
    <row r="6149" spans="1:1" s="447" customFormat="1" ht="12" hidden="1" customHeight="1">
      <c r="A6149" s="446"/>
    </row>
    <row r="6150" spans="1:1" s="447" customFormat="1" ht="12" hidden="1" customHeight="1">
      <c r="A6150" s="446"/>
    </row>
    <row r="6151" spans="1:1" s="447" customFormat="1" ht="12" hidden="1" customHeight="1">
      <c r="A6151" s="446"/>
    </row>
    <row r="6152" spans="1:1" s="447" customFormat="1" ht="12" hidden="1" customHeight="1">
      <c r="A6152" s="446"/>
    </row>
    <row r="6153" spans="1:1" s="447" customFormat="1" ht="12" hidden="1" customHeight="1">
      <c r="A6153" s="446"/>
    </row>
    <row r="6154" spans="1:1" s="447" customFormat="1" ht="12" hidden="1" customHeight="1">
      <c r="A6154" s="446"/>
    </row>
    <row r="6155" spans="1:1" s="447" customFormat="1" ht="12" hidden="1" customHeight="1">
      <c r="A6155" s="446"/>
    </row>
    <row r="6156" spans="1:1" s="447" customFormat="1" ht="12" hidden="1" customHeight="1">
      <c r="A6156" s="446"/>
    </row>
    <row r="6157" spans="1:1" s="447" customFormat="1" ht="12" hidden="1" customHeight="1">
      <c r="A6157" s="446"/>
    </row>
    <row r="6158" spans="1:1" s="447" customFormat="1" ht="12" hidden="1" customHeight="1">
      <c r="A6158" s="446"/>
    </row>
    <row r="6159" spans="1:1" s="447" customFormat="1" ht="12" hidden="1" customHeight="1">
      <c r="A6159" s="446"/>
    </row>
    <row r="6160" spans="1:1" s="447" customFormat="1" ht="12" hidden="1" customHeight="1">
      <c r="A6160" s="446"/>
    </row>
    <row r="6161" spans="1:1" s="447" customFormat="1" ht="12" hidden="1" customHeight="1">
      <c r="A6161" s="446"/>
    </row>
    <row r="6162" spans="1:1" s="447" customFormat="1" ht="12" hidden="1" customHeight="1">
      <c r="A6162" s="446"/>
    </row>
    <row r="6163" spans="1:1" s="447" customFormat="1" ht="12" hidden="1" customHeight="1">
      <c r="A6163" s="446"/>
    </row>
    <row r="6164" spans="1:1" s="447" customFormat="1" ht="12" hidden="1" customHeight="1">
      <c r="A6164" s="446"/>
    </row>
    <row r="6165" spans="1:1" s="447" customFormat="1" ht="12" hidden="1" customHeight="1">
      <c r="A6165" s="446"/>
    </row>
    <row r="6166" spans="1:1" s="447" customFormat="1" ht="12" hidden="1" customHeight="1">
      <c r="A6166" s="446"/>
    </row>
    <row r="6167" spans="1:1" s="447" customFormat="1" ht="12" hidden="1" customHeight="1">
      <c r="A6167" s="446"/>
    </row>
    <row r="6168" spans="1:1" s="447" customFormat="1" ht="12" hidden="1" customHeight="1">
      <c r="A6168" s="446"/>
    </row>
    <row r="6169" spans="1:1" s="447" customFormat="1" ht="12" hidden="1" customHeight="1">
      <c r="A6169" s="446"/>
    </row>
    <row r="6170" spans="1:1" s="447" customFormat="1" ht="12" hidden="1" customHeight="1">
      <c r="A6170" s="446"/>
    </row>
    <row r="6171" spans="1:1" s="447" customFormat="1" ht="12" hidden="1" customHeight="1">
      <c r="A6171" s="446"/>
    </row>
    <row r="6172" spans="1:1" s="447" customFormat="1" ht="12" hidden="1" customHeight="1">
      <c r="A6172" s="446"/>
    </row>
    <row r="6173" spans="1:1" s="447" customFormat="1" ht="12" hidden="1" customHeight="1">
      <c r="A6173" s="446"/>
    </row>
    <row r="6174" spans="1:1" s="447" customFormat="1" ht="12" hidden="1" customHeight="1">
      <c r="A6174" s="446"/>
    </row>
    <row r="6175" spans="1:1" s="447" customFormat="1" ht="12" hidden="1" customHeight="1">
      <c r="A6175" s="446"/>
    </row>
    <row r="6176" spans="1:1" s="447" customFormat="1" ht="12" hidden="1" customHeight="1">
      <c r="A6176" s="446"/>
    </row>
    <row r="6177" spans="1:1" s="447" customFormat="1" ht="12" hidden="1" customHeight="1">
      <c r="A6177" s="446"/>
    </row>
    <row r="6178" spans="1:1" s="447" customFormat="1" ht="12" hidden="1" customHeight="1">
      <c r="A6178" s="446"/>
    </row>
    <row r="6179" spans="1:1" s="447" customFormat="1" ht="12" hidden="1" customHeight="1">
      <c r="A6179" s="446"/>
    </row>
    <row r="6180" spans="1:1" s="447" customFormat="1" ht="12" hidden="1" customHeight="1">
      <c r="A6180" s="446"/>
    </row>
    <row r="6181" spans="1:1" s="447" customFormat="1" ht="12" hidden="1" customHeight="1">
      <c r="A6181" s="446"/>
    </row>
    <row r="6182" spans="1:1" s="447" customFormat="1" ht="12" hidden="1" customHeight="1">
      <c r="A6182" s="446"/>
    </row>
    <row r="6183" spans="1:1" s="447" customFormat="1" ht="12" hidden="1" customHeight="1">
      <c r="A6183" s="446"/>
    </row>
    <row r="6184" spans="1:1" s="447" customFormat="1" ht="12" hidden="1" customHeight="1">
      <c r="A6184" s="446"/>
    </row>
    <row r="6185" spans="1:1" s="447" customFormat="1" ht="12" hidden="1" customHeight="1">
      <c r="A6185" s="446"/>
    </row>
    <row r="6186" spans="1:1" s="447" customFormat="1" ht="12" hidden="1" customHeight="1">
      <c r="A6186" s="446"/>
    </row>
    <row r="6187" spans="1:1" s="447" customFormat="1" ht="12" hidden="1" customHeight="1">
      <c r="A6187" s="446"/>
    </row>
    <row r="6188" spans="1:1" s="447" customFormat="1" ht="12" hidden="1" customHeight="1">
      <c r="A6188" s="446"/>
    </row>
    <row r="6189" spans="1:1" s="447" customFormat="1" ht="12" hidden="1" customHeight="1">
      <c r="A6189" s="446"/>
    </row>
    <row r="6190" spans="1:1" s="447" customFormat="1" ht="12" hidden="1" customHeight="1">
      <c r="A6190" s="446"/>
    </row>
    <row r="6191" spans="1:1" s="447" customFormat="1" ht="12" hidden="1" customHeight="1">
      <c r="A6191" s="446"/>
    </row>
    <row r="6192" spans="1:1" s="447" customFormat="1" ht="12" hidden="1" customHeight="1">
      <c r="A6192" s="446"/>
    </row>
    <row r="6193" spans="1:1" s="447" customFormat="1" ht="12" hidden="1" customHeight="1">
      <c r="A6193" s="446"/>
    </row>
    <row r="6194" spans="1:1" s="447" customFormat="1" ht="12" hidden="1" customHeight="1">
      <c r="A6194" s="446"/>
    </row>
    <row r="6195" spans="1:1" s="447" customFormat="1" ht="12" hidden="1" customHeight="1">
      <c r="A6195" s="446"/>
    </row>
    <row r="6196" spans="1:1" s="447" customFormat="1" ht="12" hidden="1" customHeight="1">
      <c r="A6196" s="446"/>
    </row>
    <row r="6197" spans="1:1" s="447" customFormat="1" ht="12" hidden="1" customHeight="1">
      <c r="A6197" s="446"/>
    </row>
    <row r="6198" spans="1:1" s="447" customFormat="1" ht="12" hidden="1" customHeight="1">
      <c r="A6198" s="446"/>
    </row>
    <row r="6199" spans="1:1" s="447" customFormat="1" ht="12" hidden="1" customHeight="1">
      <c r="A6199" s="446"/>
    </row>
    <row r="6200" spans="1:1" s="447" customFormat="1" ht="12" hidden="1" customHeight="1">
      <c r="A6200" s="446"/>
    </row>
    <row r="6201" spans="1:1" s="447" customFormat="1" ht="12" hidden="1" customHeight="1">
      <c r="A6201" s="446"/>
    </row>
    <row r="6202" spans="1:1" s="447" customFormat="1" ht="12" hidden="1" customHeight="1">
      <c r="A6202" s="446"/>
    </row>
    <row r="6203" spans="1:1" s="447" customFormat="1" ht="12" hidden="1" customHeight="1">
      <c r="A6203" s="446"/>
    </row>
    <row r="6204" spans="1:1" s="447" customFormat="1" ht="12" hidden="1" customHeight="1">
      <c r="A6204" s="446"/>
    </row>
    <row r="6205" spans="1:1" s="447" customFormat="1" ht="12" hidden="1" customHeight="1">
      <c r="A6205" s="446"/>
    </row>
    <row r="6206" spans="1:1" s="447" customFormat="1" ht="12" hidden="1" customHeight="1">
      <c r="A6206" s="446"/>
    </row>
    <row r="6207" spans="1:1" s="447" customFormat="1" ht="12" hidden="1" customHeight="1">
      <c r="A6207" s="446"/>
    </row>
    <row r="6208" spans="1:1" s="447" customFormat="1" ht="12" hidden="1" customHeight="1">
      <c r="A6208" s="446"/>
    </row>
    <row r="6209" spans="1:1" s="447" customFormat="1" ht="12" hidden="1" customHeight="1">
      <c r="A6209" s="446"/>
    </row>
    <row r="6210" spans="1:1" s="447" customFormat="1" ht="12" hidden="1" customHeight="1">
      <c r="A6210" s="446"/>
    </row>
    <row r="6211" spans="1:1" s="447" customFormat="1" ht="12" hidden="1" customHeight="1">
      <c r="A6211" s="446"/>
    </row>
    <row r="6212" spans="1:1" s="447" customFormat="1" ht="12" hidden="1" customHeight="1">
      <c r="A6212" s="446"/>
    </row>
    <row r="6213" spans="1:1" s="447" customFormat="1" ht="12" hidden="1" customHeight="1">
      <c r="A6213" s="446"/>
    </row>
    <row r="6214" spans="1:1" s="447" customFormat="1" ht="12" hidden="1" customHeight="1">
      <c r="A6214" s="446"/>
    </row>
    <row r="6215" spans="1:1" s="447" customFormat="1" ht="12" hidden="1" customHeight="1">
      <c r="A6215" s="446"/>
    </row>
    <row r="6216" spans="1:1" s="447" customFormat="1" ht="12" hidden="1" customHeight="1">
      <c r="A6216" s="446"/>
    </row>
    <row r="6217" spans="1:1" s="447" customFormat="1" ht="12" hidden="1" customHeight="1">
      <c r="A6217" s="446"/>
    </row>
    <row r="6218" spans="1:1" s="447" customFormat="1" ht="12" hidden="1" customHeight="1">
      <c r="A6218" s="446"/>
    </row>
    <row r="6219" spans="1:1" s="447" customFormat="1" ht="12" hidden="1" customHeight="1">
      <c r="A6219" s="446"/>
    </row>
    <row r="6220" spans="1:1" s="447" customFormat="1" ht="12" hidden="1" customHeight="1">
      <c r="A6220" s="446"/>
    </row>
    <row r="6221" spans="1:1" s="447" customFormat="1" ht="12" hidden="1" customHeight="1">
      <c r="A6221" s="446"/>
    </row>
    <row r="6222" spans="1:1" s="447" customFormat="1" ht="12" hidden="1" customHeight="1">
      <c r="A6222" s="446"/>
    </row>
    <row r="6223" spans="1:1" s="447" customFormat="1" ht="12" hidden="1" customHeight="1">
      <c r="A6223" s="446"/>
    </row>
    <row r="6224" spans="1:1" s="447" customFormat="1" ht="12" hidden="1" customHeight="1">
      <c r="A6224" s="446"/>
    </row>
    <row r="6225" spans="1:1" s="447" customFormat="1" ht="12" hidden="1" customHeight="1">
      <c r="A6225" s="446"/>
    </row>
    <row r="6226" spans="1:1" s="447" customFormat="1" ht="12" hidden="1" customHeight="1">
      <c r="A6226" s="446"/>
    </row>
    <row r="6227" spans="1:1" s="447" customFormat="1" ht="12" hidden="1" customHeight="1">
      <c r="A6227" s="446"/>
    </row>
    <row r="6228" spans="1:1" s="447" customFormat="1" ht="12" hidden="1" customHeight="1">
      <c r="A6228" s="446"/>
    </row>
    <row r="6229" spans="1:1" s="447" customFormat="1" ht="12" hidden="1" customHeight="1">
      <c r="A6229" s="446"/>
    </row>
    <row r="6230" spans="1:1" s="447" customFormat="1" ht="12" hidden="1" customHeight="1">
      <c r="A6230" s="446"/>
    </row>
    <row r="6231" spans="1:1" s="447" customFormat="1" ht="12" hidden="1" customHeight="1">
      <c r="A6231" s="446"/>
    </row>
    <row r="6232" spans="1:1" s="447" customFormat="1" ht="12" hidden="1" customHeight="1">
      <c r="A6232" s="446"/>
    </row>
    <row r="6233" spans="1:1" s="447" customFormat="1" ht="12" hidden="1" customHeight="1">
      <c r="A6233" s="446"/>
    </row>
    <row r="6234" spans="1:1" s="447" customFormat="1" ht="12" hidden="1" customHeight="1">
      <c r="A6234" s="446"/>
    </row>
    <row r="6235" spans="1:1" s="447" customFormat="1" ht="12" hidden="1" customHeight="1">
      <c r="A6235" s="446"/>
    </row>
    <row r="6236" spans="1:1" s="447" customFormat="1" ht="12" hidden="1" customHeight="1">
      <c r="A6236" s="446"/>
    </row>
    <row r="6237" spans="1:1" s="447" customFormat="1" ht="12" hidden="1" customHeight="1">
      <c r="A6237" s="446"/>
    </row>
    <row r="6238" spans="1:1" s="447" customFormat="1" ht="12" hidden="1" customHeight="1">
      <c r="A6238" s="446"/>
    </row>
    <row r="6239" spans="1:1" s="447" customFormat="1" ht="12" hidden="1" customHeight="1">
      <c r="A6239" s="446"/>
    </row>
    <row r="6240" spans="1:1" s="447" customFormat="1" ht="12" hidden="1" customHeight="1">
      <c r="A6240" s="446"/>
    </row>
    <row r="6241" spans="1:1" s="447" customFormat="1" ht="12" hidden="1" customHeight="1">
      <c r="A6241" s="446"/>
    </row>
    <row r="6242" spans="1:1" s="447" customFormat="1" ht="12" hidden="1" customHeight="1">
      <c r="A6242" s="446"/>
    </row>
    <row r="6243" spans="1:1" s="447" customFormat="1" ht="12" hidden="1" customHeight="1">
      <c r="A6243" s="446"/>
    </row>
    <row r="6244" spans="1:1" s="447" customFormat="1" ht="12" hidden="1" customHeight="1">
      <c r="A6244" s="446"/>
    </row>
    <row r="6245" spans="1:1" s="447" customFormat="1" ht="12" hidden="1" customHeight="1">
      <c r="A6245" s="446"/>
    </row>
    <row r="6246" spans="1:1" s="447" customFormat="1" ht="12" hidden="1" customHeight="1">
      <c r="A6246" s="446"/>
    </row>
    <row r="6247" spans="1:1" s="447" customFormat="1" ht="12" hidden="1" customHeight="1">
      <c r="A6247" s="446"/>
    </row>
    <row r="6248" spans="1:1" s="447" customFormat="1" ht="12" hidden="1" customHeight="1">
      <c r="A6248" s="446"/>
    </row>
    <row r="6249" spans="1:1" s="447" customFormat="1" ht="12" hidden="1" customHeight="1">
      <c r="A6249" s="446"/>
    </row>
    <row r="6250" spans="1:1" s="447" customFormat="1" ht="12" hidden="1" customHeight="1">
      <c r="A6250" s="446"/>
    </row>
    <row r="6251" spans="1:1" s="447" customFormat="1" ht="12" hidden="1" customHeight="1">
      <c r="A6251" s="446"/>
    </row>
    <row r="6252" spans="1:1" s="447" customFormat="1" ht="12" hidden="1" customHeight="1">
      <c r="A6252" s="446"/>
    </row>
    <row r="6253" spans="1:1" s="447" customFormat="1" ht="12" hidden="1" customHeight="1">
      <c r="A6253" s="446"/>
    </row>
    <row r="6254" spans="1:1" s="447" customFormat="1" ht="12" hidden="1" customHeight="1">
      <c r="A6254" s="446"/>
    </row>
    <row r="6255" spans="1:1" s="447" customFormat="1" ht="12" hidden="1" customHeight="1">
      <c r="A6255" s="446"/>
    </row>
    <row r="6256" spans="1:1" s="447" customFormat="1" ht="12" hidden="1" customHeight="1">
      <c r="A6256" s="446"/>
    </row>
    <row r="6257" spans="1:1" s="447" customFormat="1" ht="12" hidden="1" customHeight="1">
      <c r="A6257" s="446"/>
    </row>
    <row r="6258" spans="1:1" s="447" customFormat="1" ht="12" hidden="1" customHeight="1">
      <c r="A6258" s="446"/>
    </row>
    <row r="6259" spans="1:1" s="447" customFormat="1" ht="12" hidden="1" customHeight="1">
      <c r="A6259" s="446"/>
    </row>
    <row r="6260" spans="1:1" s="447" customFormat="1" ht="12" hidden="1" customHeight="1">
      <c r="A6260" s="446"/>
    </row>
    <row r="6261" spans="1:1" s="447" customFormat="1" ht="12" hidden="1" customHeight="1">
      <c r="A6261" s="446"/>
    </row>
    <row r="6262" spans="1:1" s="447" customFormat="1" ht="12" hidden="1" customHeight="1">
      <c r="A6262" s="446"/>
    </row>
    <row r="6263" spans="1:1" s="447" customFormat="1" ht="12" hidden="1" customHeight="1">
      <c r="A6263" s="446"/>
    </row>
    <row r="6264" spans="1:1" s="447" customFormat="1" ht="12" hidden="1" customHeight="1">
      <c r="A6264" s="446"/>
    </row>
    <row r="6265" spans="1:1" s="447" customFormat="1" ht="12" hidden="1" customHeight="1">
      <c r="A6265" s="446"/>
    </row>
    <row r="6266" spans="1:1" s="447" customFormat="1" ht="12" hidden="1" customHeight="1">
      <c r="A6266" s="446"/>
    </row>
    <row r="6267" spans="1:1" s="447" customFormat="1" ht="12" hidden="1" customHeight="1">
      <c r="A6267" s="446"/>
    </row>
    <row r="6268" spans="1:1" s="447" customFormat="1" ht="12" hidden="1" customHeight="1">
      <c r="A6268" s="446"/>
    </row>
    <row r="6269" spans="1:1" s="447" customFormat="1" ht="12" hidden="1" customHeight="1">
      <c r="A6269" s="446"/>
    </row>
    <row r="6270" spans="1:1" s="447" customFormat="1" ht="12" hidden="1" customHeight="1">
      <c r="A6270" s="446"/>
    </row>
    <row r="6271" spans="1:1" s="447" customFormat="1" ht="12" hidden="1" customHeight="1">
      <c r="A6271" s="446"/>
    </row>
    <row r="6272" spans="1:1" s="447" customFormat="1" ht="12" hidden="1" customHeight="1">
      <c r="A6272" s="446"/>
    </row>
    <row r="6273" spans="1:1" s="447" customFormat="1" ht="12" hidden="1" customHeight="1">
      <c r="A6273" s="446"/>
    </row>
    <row r="6274" spans="1:1" s="447" customFormat="1" ht="12" hidden="1" customHeight="1">
      <c r="A6274" s="446"/>
    </row>
    <row r="6275" spans="1:1" s="447" customFormat="1" ht="12" hidden="1" customHeight="1">
      <c r="A6275" s="446"/>
    </row>
    <row r="6276" spans="1:1" s="447" customFormat="1" ht="12" hidden="1" customHeight="1">
      <c r="A6276" s="446"/>
    </row>
    <row r="6277" spans="1:1" s="447" customFormat="1" ht="12" hidden="1" customHeight="1">
      <c r="A6277" s="446"/>
    </row>
    <row r="6278" spans="1:1" s="447" customFormat="1" ht="12" hidden="1" customHeight="1">
      <c r="A6278" s="446"/>
    </row>
    <row r="6279" spans="1:1" s="447" customFormat="1" ht="12" hidden="1" customHeight="1">
      <c r="A6279" s="446"/>
    </row>
    <row r="6280" spans="1:1" s="447" customFormat="1" ht="12" hidden="1" customHeight="1">
      <c r="A6280" s="446"/>
    </row>
    <row r="6281" spans="1:1" s="447" customFormat="1" ht="12" hidden="1" customHeight="1">
      <c r="A6281" s="446"/>
    </row>
    <row r="6282" spans="1:1" s="447" customFormat="1" ht="12" hidden="1" customHeight="1">
      <c r="A6282" s="446"/>
    </row>
    <row r="6283" spans="1:1" s="447" customFormat="1" ht="12" hidden="1" customHeight="1">
      <c r="A6283" s="446"/>
    </row>
    <row r="6284" spans="1:1" s="447" customFormat="1" ht="12" hidden="1" customHeight="1">
      <c r="A6284" s="446"/>
    </row>
    <row r="6285" spans="1:1" s="447" customFormat="1" ht="12" hidden="1" customHeight="1">
      <c r="A6285" s="446"/>
    </row>
    <row r="6286" spans="1:1" s="447" customFormat="1" ht="12" hidden="1" customHeight="1">
      <c r="A6286" s="446"/>
    </row>
    <row r="6287" spans="1:1" s="447" customFormat="1" ht="12" hidden="1" customHeight="1">
      <c r="A6287" s="446"/>
    </row>
    <row r="6288" spans="1:1" s="447" customFormat="1" ht="12" hidden="1" customHeight="1">
      <c r="A6288" s="446"/>
    </row>
    <row r="6289" spans="1:1" s="447" customFormat="1" ht="12" hidden="1" customHeight="1">
      <c r="A6289" s="446"/>
    </row>
    <row r="6290" spans="1:1" s="447" customFormat="1" ht="12" hidden="1" customHeight="1">
      <c r="A6290" s="446"/>
    </row>
    <row r="6291" spans="1:1" s="447" customFormat="1" ht="12" hidden="1" customHeight="1">
      <c r="A6291" s="446"/>
    </row>
    <row r="6292" spans="1:1" s="447" customFormat="1" ht="12" hidden="1" customHeight="1">
      <c r="A6292" s="446"/>
    </row>
    <row r="6293" spans="1:1" s="447" customFormat="1" ht="12" hidden="1" customHeight="1">
      <c r="A6293" s="446"/>
    </row>
    <row r="6294" spans="1:1" s="447" customFormat="1" ht="12" hidden="1" customHeight="1">
      <c r="A6294" s="446"/>
    </row>
    <row r="6295" spans="1:1" s="447" customFormat="1" ht="12" hidden="1" customHeight="1">
      <c r="A6295" s="446"/>
    </row>
    <row r="6296" spans="1:1" s="447" customFormat="1" ht="12" hidden="1" customHeight="1">
      <c r="A6296" s="446"/>
    </row>
    <row r="6297" spans="1:1" s="447" customFormat="1" ht="12" hidden="1" customHeight="1">
      <c r="A6297" s="446"/>
    </row>
    <row r="6298" spans="1:1" s="447" customFormat="1" ht="12" hidden="1" customHeight="1">
      <c r="A6298" s="446"/>
    </row>
    <row r="6299" spans="1:1" s="447" customFormat="1" ht="12" hidden="1" customHeight="1">
      <c r="A6299" s="446"/>
    </row>
    <row r="6300" spans="1:1" s="447" customFormat="1" ht="12" hidden="1" customHeight="1">
      <c r="A6300" s="446"/>
    </row>
    <row r="6301" spans="1:1" s="447" customFormat="1" ht="12" hidden="1" customHeight="1">
      <c r="A6301" s="446"/>
    </row>
    <row r="6302" spans="1:1" s="447" customFormat="1" ht="12" hidden="1" customHeight="1">
      <c r="A6302" s="446"/>
    </row>
    <row r="6303" spans="1:1" s="447" customFormat="1" ht="12" hidden="1" customHeight="1">
      <c r="A6303" s="446"/>
    </row>
    <row r="6304" spans="1:1" s="447" customFormat="1" ht="12" hidden="1" customHeight="1">
      <c r="A6304" s="446"/>
    </row>
    <row r="6305" spans="1:1" s="447" customFormat="1" ht="12" hidden="1" customHeight="1">
      <c r="A6305" s="446"/>
    </row>
    <row r="6306" spans="1:1" s="447" customFormat="1" ht="12" hidden="1" customHeight="1">
      <c r="A6306" s="446"/>
    </row>
    <row r="6307" spans="1:1" s="447" customFormat="1" ht="12" hidden="1" customHeight="1">
      <c r="A6307" s="446"/>
    </row>
    <row r="6308" spans="1:1" s="447" customFormat="1" ht="12" hidden="1" customHeight="1">
      <c r="A6308" s="446"/>
    </row>
    <row r="6309" spans="1:1" s="447" customFormat="1" ht="12" hidden="1" customHeight="1">
      <c r="A6309" s="446"/>
    </row>
    <row r="6310" spans="1:1" s="447" customFormat="1" ht="12" hidden="1" customHeight="1">
      <c r="A6310" s="446"/>
    </row>
    <row r="6311" spans="1:1" s="447" customFormat="1" ht="12" hidden="1" customHeight="1">
      <c r="A6311" s="446"/>
    </row>
    <row r="6312" spans="1:1" s="447" customFormat="1" ht="12" hidden="1" customHeight="1">
      <c r="A6312" s="446"/>
    </row>
    <row r="6313" spans="1:1" s="447" customFormat="1" ht="12" hidden="1" customHeight="1">
      <c r="A6313" s="446"/>
    </row>
    <row r="6314" spans="1:1" s="447" customFormat="1" ht="12" hidden="1" customHeight="1">
      <c r="A6314" s="446"/>
    </row>
    <row r="6315" spans="1:1" s="447" customFormat="1" ht="12" hidden="1" customHeight="1">
      <c r="A6315" s="446"/>
    </row>
    <row r="6316" spans="1:1" s="447" customFormat="1" ht="12" hidden="1" customHeight="1">
      <c r="A6316" s="446"/>
    </row>
    <row r="6317" spans="1:1" s="447" customFormat="1" ht="12" hidden="1" customHeight="1">
      <c r="A6317" s="446"/>
    </row>
    <row r="6318" spans="1:1" s="447" customFormat="1" ht="12" hidden="1" customHeight="1">
      <c r="A6318" s="446"/>
    </row>
    <row r="6319" spans="1:1" s="447" customFormat="1" ht="12" hidden="1" customHeight="1">
      <c r="A6319" s="446"/>
    </row>
    <row r="6320" spans="1:1" s="447" customFormat="1" ht="12" hidden="1" customHeight="1">
      <c r="A6320" s="446"/>
    </row>
    <row r="6321" spans="1:1" s="447" customFormat="1" ht="12" hidden="1" customHeight="1">
      <c r="A6321" s="446"/>
    </row>
    <row r="6322" spans="1:1" s="447" customFormat="1" ht="12" hidden="1" customHeight="1">
      <c r="A6322" s="446"/>
    </row>
    <row r="6323" spans="1:1" s="447" customFormat="1" ht="12" hidden="1" customHeight="1">
      <c r="A6323" s="446"/>
    </row>
    <row r="6324" spans="1:1" s="447" customFormat="1" ht="12" hidden="1" customHeight="1">
      <c r="A6324" s="446"/>
    </row>
    <row r="6325" spans="1:1" s="447" customFormat="1" ht="12" hidden="1" customHeight="1">
      <c r="A6325" s="446"/>
    </row>
    <row r="6326" spans="1:1" s="447" customFormat="1" ht="12" hidden="1" customHeight="1">
      <c r="A6326" s="446"/>
    </row>
    <row r="6327" spans="1:1" s="447" customFormat="1" ht="12" hidden="1" customHeight="1">
      <c r="A6327" s="446"/>
    </row>
    <row r="6328" spans="1:1" s="447" customFormat="1" ht="12" hidden="1" customHeight="1">
      <c r="A6328" s="446"/>
    </row>
    <row r="6329" spans="1:1" s="447" customFormat="1" ht="12" hidden="1" customHeight="1">
      <c r="A6329" s="446"/>
    </row>
    <row r="6330" spans="1:1" s="447" customFormat="1" ht="12" hidden="1" customHeight="1">
      <c r="A6330" s="446"/>
    </row>
    <row r="6331" spans="1:1" s="447" customFormat="1" ht="12" hidden="1" customHeight="1">
      <c r="A6331" s="446"/>
    </row>
    <row r="6332" spans="1:1" s="447" customFormat="1" ht="12" hidden="1" customHeight="1">
      <c r="A6332" s="446"/>
    </row>
    <row r="6333" spans="1:1" s="447" customFormat="1" ht="12" hidden="1" customHeight="1">
      <c r="A6333" s="446"/>
    </row>
    <row r="6334" spans="1:1" s="447" customFormat="1" ht="12" hidden="1" customHeight="1">
      <c r="A6334" s="446"/>
    </row>
    <row r="6335" spans="1:1" s="447" customFormat="1" ht="12" hidden="1" customHeight="1">
      <c r="A6335" s="446"/>
    </row>
    <row r="6336" spans="1:1" s="447" customFormat="1" ht="12" hidden="1" customHeight="1">
      <c r="A6336" s="446"/>
    </row>
    <row r="6337" spans="1:1" s="447" customFormat="1" ht="12" hidden="1" customHeight="1">
      <c r="A6337" s="446"/>
    </row>
    <row r="6338" spans="1:1" s="447" customFormat="1" ht="12" hidden="1" customHeight="1">
      <c r="A6338" s="446"/>
    </row>
    <row r="6339" spans="1:1" s="447" customFormat="1" ht="12" hidden="1" customHeight="1">
      <c r="A6339" s="446"/>
    </row>
    <row r="6340" spans="1:1" s="447" customFormat="1" ht="12" hidden="1" customHeight="1">
      <c r="A6340" s="446"/>
    </row>
    <row r="6341" spans="1:1" s="447" customFormat="1" ht="12" hidden="1" customHeight="1">
      <c r="A6341" s="446"/>
    </row>
    <row r="6342" spans="1:1" s="447" customFormat="1" ht="12" hidden="1" customHeight="1">
      <c r="A6342" s="446"/>
    </row>
    <row r="6343" spans="1:1" s="447" customFormat="1" ht="12" hidden="1" customHeight="1">
      <c r="A6343" s="446"/>
    </row>
    <row r="6344" spans="1:1" s="447" customFormat="1" ht="12" hidden="1" customHeight="1">
      <c r="A6344" s="446"/>
    </row>
    <row r="6345" spans="1:1" s="447" customFormat="1" ht="12" hidden="1" customHeight="1">
      <c r="A6345" s="446"/>
    </row>
    <row r="6346" spans="1:1" s="447" customFormat="1" ht="12" hidden="1" customHeight="1">
      <c r="A6346" s="446"/>
    </row>
    <row r="6347" spans="1:1" s="447" customFormat="1" ht="12" hidden="1" customHeight="1">
      <c r="A6347" s="446"/>
    </row>
    <row r="6348" spans="1:1" s="447" customFormat="1" ht="12" hidden="1" customHeight="1">
      <c r="A6348" s="446"/>
    </row>
    <row r="6349" spans="1:1" s="447" customFormat="1" ht="12" hidden="1" customHeight="1">
      <c r="A6349" s="446"/>
    </row>
    <row r="6350" spans="1:1" s="447" customFormat="1" ht="12" hidden="1" customHeight="1">
      <c r="A6350" s="446"/>
    </row>
    <row r="6351" spans="1:1" s="447" customFormat="1" ht="12" hidden="1" customHeight="1">
      <c r="A6351" s="446"/>
    </row>
    <row r="6352" spans="1:1" s="447" customFormat="1" ht="12" hidden="1" customHeight="1">
      <c r="A6352" s="446"/>
    </row>
    <row r="6353" spans="1:1" s="447" customFormat="1" ht="12" hidden="1" customHeight="1">
      <c r="A6353" s="446"/>
    </row>
    <row r="6354" spans="1:1" s="447" customFormat="1" ht="12" hidden="1" customHeight="1">
      <c r="A6354" s="446"/>
    </row>
    <row r="6355" spans="1:1" s="447" customFormat="1" ht="12" hidden="1" customHeight="1">
      <c r="A6355" s="446"/>
    </row>
    <row r="6356" spans="1:1" s="447" customFormat="1" ht="12" hidden="1" customHeight="1">
      <c r="A6356" s="446"/>
    </row>
    <row r="6357" spans="1:1" s="447" customFormat="1" ht="12" hidden="1" customHeight="1">
      <c r="A6357" s="446"/>
    </row>
    <row r="6358" spans="1:1" s="447" customFormat="1" ht="12" hidden="1" customHeight="1">
      <c r="A6358" s="446"/>
    </row>
    <row r="6359" spans="1:1" s="447" customFormat="1" ht="12" hidden="1" customHeight="1">
      <c r="A6359" s="446"/>
    </row>
    <row r="6360" spans="1:1" s="447" customFormat="1" ht="12" hidden="1" customHeight="1">
      <c r="A6360" s="446"/>
    </row>
    <row r="6361" spans="1:1" s="447" customFormat="1" ht="12" hidden="1" customHeight="1">
      <c r="A6361" s="446"/>
    </row>
    <row r="6362" spans="1:1" s="447" customFormat="1" ht="12" hidden="1" customHeight="1">
      <c r="A6362" s="446"/>
    </row>
    <row r="6363" spans="1:1" s="447" customFormat="1" ht="12" hidden="1" customHeight="1">
      <c r="A6363" s="446"/>
    </row>
    <row r="6364" spans="1:1" s="447" customFormat="1" ht="12" hidden="1" customHeight="1">
      <c r="A6364" s="446"/>
    </row>
    <row r="6365" spans="1:1" s="447" customFormat="1" ht="12" hidden="1" customHeight="1">
      <c r="A6365" s="446"/>
    </row>
    <row r="6366" spans="1:1" s="447" customFormat="1" ht="12" hidden="1" customHeight="1">
      <c r="A6366" s="446"/>
    </row>
    <row r="6367" spans="1:1" s="447" customFormat="1" ht="12" hidden="1" customHeight="1">
      <c r="A6367" s="446"/>
    </row>
    <row r="6368" spans="1:1" s="447" customFormat="1" ht="12" hidden="1" customHeight="1">
      <c r="A6368" s="446"/>
    </row>
    <row r="6369" spans="1:1" s="447" customFormat="1" ht="12" hidden="1" customHeight="1">
      <c r="A6369" s="446"/>
    </row>
    <row r="6370" spans="1:1" s="447" customFormat="1" ht="12" hidden="1" customHeight="1">
      <c r="A6370" s="446"/>
    </row>
    <row r="6371" spans="1:1" s="447" customFormat="1" ht="12" hidden="1" customHeight="1">
      <c r="A6371" s="446"/>
    </row>
    <row r="6372" spans="1:1" s="447" customFormat="1" ht="12" hidden="1" customHeight="1">
      <c r="A6372" s="446"/>
    </row>
    <row r="6373" spans="1:1" s="447" customFormat="1" ht="12" hidden="1" customHeight="1">
      <c r="A6373" s="446"/>
    </row>
    <row r="6374" spans="1:1" s="447" customFormat="1" ht="12" hidden="1" customHeight="1">
      <c r="A6374" s="446"/>
    </row>
    <row r="6375" spans="1:1" s="447" customFormat="1" ht="12" hidden="1" customHeight="1">
      <c r="A6375" s="446"/>
    </row>
    <row r="6376" spans="1:1" s="447" customFormat="1" ht="12" hidden="1" customHeight="1">
      <c r="A6376" s="446"/>
    </row>
    <row r="6377" spans="1:1" s="447" customFormat="1" ht="12" hidden="1" customHeight="1">
      <c r="A6377" s="446"/>
    </row>
    <row r="6378" spans="1:1" s="447" customFormat="1" ht="12" hidden="1" customHeight="1">
      <c r="A6378" s="446"/>
    </row>
    <row r="6379" spans="1:1" s="447" customFormat="1" ht="12" hidden="1" customHeight="1">
      <c r="A6379" s="446"/>
    </row>
    <row r="6380" spans="1:1" s="447" customFormat="1" ht="12" hidden="1" customHeight="1">
      <c r="A6380" s="446"/>
    </row>
    <row r="6381" spans="1:1" s="447" customFormat="1" ht="12" hidden="1" customHeight="1">
      <c r="A6381" s="446"/>
    </row>
    <row r="6382" spans="1:1" s="447" customFormat="1" ht="12" hidden="1" customHeight="1">
      <c r="A6382" s="446"/>
    </row>
    <row r="6383" spans="1:1" s="447" customFormat="1" ht="12" hidden="1" customHeight="1">
      <c r="A6383" s="446"/>
    </row>
    <row r="6384" spans="1:1" s="447" customFormat="1" ht="12" hidden="1" customHeight="1">
      <c r="A6384" s="446"/>
    </row>
    <row r="6385" spans="1:1" s="447" customFormat="1" ht="12" hidden="1" customHeight="1">
      <c r="A6385" s="446"/>
    </row>
    <row r="6386" spans="1:1" s="447" customFormat="1" ht="12" hidden="1" customHeight="1">
      <c r="A6386" s="446"/>
    </row>
    <row r="6387" spans="1:1" s="447" customFormat="1" ht="12" hidden="1" customHeight="1">
      <c r="A6387" s="446"/>
    </row>
    <row r="6388" spans="1:1" s="447" customFormat="1" ht="12" hidden="1" customHeight="1">
      <c r="A6388" s="446"/>
    </row>
    <row r="6389" spans="1:1" s="447" customFormat="1" ht="12" hidden="1" customHeight="1">
      <c r="A6389" s="446"/>
    </row>
    <row r="6390" spans="1:1" s="447" customFormat="1" ht="12" hidden="1" customHeight="1">
      <c r="A6390" s="446"/>
    </row>
    <row r="6391" spans="1:1" s="447" customFormat="1" ht="12" hidden="1" customHeight="1">
      <c r="A6391" s="446"/>
    </row>
    <row r="6392" spans="1:1" s="447" customFormat="1" ht="12" hidden="1" customHeight="1">
      <c r="A6392" s="446"/>
    </row>
    <row r="6393" spans="1:1" s="447" customFormat="1" ht="12" hidden="1" customHeight="1">
      <c r="A6393" s="446"/>
    </row>
    <row r="6394" spans="1:1" s="447" customFormat="1" ht="12" hidden="1" customHeight="1">
      <c r="A6394" s="446"/>
    </row>
    <row r="6395" spans="1:1" s="447" customFormat="1" ht="12" hidden="1" customHeight="1">
      <c r="A6395" s="446"/>
    </row>
    <row r="6396" spans="1:1" s="447" customFormat="1" ht="12" hidden="1" customHeight="1">
      <c r="A6396" s="446"/>
    </row>
    <row r="6397" spans="1:1" s="447" customFormat="1" ht="12" hidden="1" customHeight="1">
      <c r="A6397" s="446"/>
    </row>
    <row r="6398" spans="1:1" s="447" customFormat="1" ht="12" hidden="1" customHeight="1">
      <c r="A6398" s="446"/>
    </row>
    <row r="6399" spans="1:1" s="447" customFormat="1" ht="12" hidden="1" customHeight="1">
      <c r="A6399" s="446"/>
    </row>
    <row r="6400" spans="1:1" s="447" customFormat="1" ht="12" hidden="1" customHeight="1">
      <c r="A6400" s="446"/>
    </row>
    <row r="6401" spans="1:1" s="447" customFormat="1" ht="12" hidden="1" customHeight="1">
      <c r="A6401" s="446"/>
    </row>
    <row r="6402" spans="1:1" s="447" customFormat="1" ht="12" hidden="1" customHeight="1">
      <c r="A6402" s="446"/>
    </row>
    <row r="6403" spans="1:1" s="447" customFormat="1" ht="12" hidden="1" customHeight="1">
      <c r="A6403" s="446"/>
    </row>
    <row r="6404" spans="1:1" s="447" customFormat="1" ht="12" hidden="1" customHeight="1">
      <c r="A6404" s="446"/>
    </row>
    <row r="6405" spans="1:1" s="447" customFormat="1" ht="12" hidden="1" customHeight="1">
      <c r="A6405" s="446"/>
    </row>
    <row r="6406" spans="1:1" s="447" customFormat="1" ht="12" hidden="1" customHeight="1">
      <c r="A6406" s="446"/>
    </row>
    <row r="6407" spans="1:1" s="447" customFormat="1" ht="12" hidden="1" customHeight="1">
      <c r="A6407" s="446"/>
    </row>
    <row r="6408" spans="1:1" s="447" customFormat="1" ht="12" hidden="1" customHeight="1">
      <c r="A6408" s="446"/>
    </row>
    <row r="6409" spans="1:1" s="447" customFormat="1" ht="12" hidden="1" customHeight="1">
      <c r="A6409" s="446"/>
    </row>
    <row r="6410" spans="1:1" s="447" customFormat="1" ht="12" hidden="1" customHeight="1">
      <c r="A6410" s="446"/>
    </row>
    <row r="6411" spans="1:1" s="447" customFormat="1" ht="12" hidden="1" customHeight="1">
      <c r="A6411" s="446"/>
    </row>
    <row r="6412" spans="1:1" s="447" customFormat="1" ht="12" hidden="1" customHeight="1">
      <c r="A6412" s="446"/>
    </row>
    <row r="6413" spans="1:1" s="447" customFormat="1" ht="12" hidden="1" customHeight="1">
      <c r="A6413" s="446"/>
    </row>
    <row r="6414" spans="1:1" s="447" customFormat="1" ht="12" hidden="1" customHeight="1">
      <c r="A6414" s="446"/>
    </row>
    <row r="6415" spans="1:1" s="447" customFormat="1" ht="12" hidden="1" customHeight="1">
      <c r="A6415" s="446"/>
    </row>
    <row r="6416" spans="1:1" s="447" customFormat="1" ht="12" hidden="1" customHeight="1">
      <c r="A6416" s="446"/>
    </row>
    <row r="6417" spans="1:1" s="447" customFormat="1" ht="12" hidden="1" customHeight="1">
      <c r="A6417" s="446"/>
    </row>
    <row r="6418" spans="1:1" s="447" customFormat="1" ht="12" hidden="1" customHeight="1">
      <c r="A6418" s="446"/>
    </row>
    <row r="6419" spans="1:1" s="447" customFormat="1" ht="12" hidden="1" customHeight="1">
      <c r="A6419" s="446"/>
    </row>
    <row r="6420" spans="1:1" s="447" customFormat="1" ht="12" hidden="1" customHeight="1">
      <c r="A6420" s="446"/>
    </row>
    <row r="6421" spans="1:1" s="447" customFormat="1" ht="12" hidden="1" customHeight="1">
      <c r="A6421" s="446"/>
    </row>
    <row r="6422" spans="1:1" s="447" customFormat="1" ht="12" hidden="1" customHeight="1">
      <c r="A6422" s="446"/>
    </row>
    <row r="6423" spans="1:1" s="447" customFormat="1" ht="12" hidden="1" customHeight="1">
      <c r="A6423" s="446"/>
    </row>
    <row r="6424" spans="1:1" s="447" customFormat="1" ht="12" hidden="1" customHeight="1">
      <c r="A6424" s="446"/>
    </row>
    <row r="6425" spans="1:1" s="447" customFormat="1" ht="12" hidden="1" customHeight="1">
      <c r="A6425" s="446"/>
    </row>
    <row r="6426" spans="1:1" s="447" customFormat="1" ht="12" hidden="1" customHeight="1">
      <c r="A6426" s="446"/>
    </row>
    <row r="6427" spans="1:1" s="447" customFormat="1" ht="12" hidden="1" customHeight="1">
      <c r="A6427" s="446"/>
    </row>
    <row r="6428" spans="1:1" s="447" customFormat="1" ht="12" hidden="1" customHeight="1">
      <c r="A6428" s="446"/>
    </row>
    <row r="6429" spans="1:1" s="447" customFormat="1" ht="12" hidden="1" customHeight="1">
      <c r="A6429" s="446"/>
    </row>
    <row r="6430" spans="1:1" s="447" customFormat="1" ht="12" hidden="1" customHeight="1">
      <c r="A6430" s="446"/>
    </row>
    <row r="6431" spans="1:1" s="447" customFormat="1" ht="12" hidden="1" customHeight="1">
      <c r="A6431" s="446"/>
    </row>
    <row r="6432" spans="1:1" s="447" customFormat="1" ht="12" hidden="1" customHeight="1">
      <c r="A6432" s="446"/>
    </row>
    <row r="6433" spans="1:1" s="447" customFormat="1" ht="12" hidden="1" customHeight="1">
      <c r="A6433" s="446"/>
    </row>
    <row r="6434" spans="1:1" s="447" customFormat="1" ht="12" hidden="1" customHeight="1">
      <c r="A6434" s="446"/>
    </row>
    <row r="6435" spans="1:1" s="447" customFormat="1" ht="12" hidden="1" customHeight="1">
      <c r="A6435" s="446"/>
    </row>
    <row r="6436" spans="1:1" s="447" customFormat="1" ht="12" hidden="1" customHeight="1">
      <c r="A6436" s="446"/>
    </row>
    <row r="6437" spans="1:1" s="447" customFormat="1" ht="12" hidden="1" customHeight="1">
      <c r="A6437" s="446"/>
    </row>
    <row r="6438" spans="1:1" s="447" customFormat="1" ht="12" hidden="1" customHeight="1">
      <c r="A6438" s="446"/>
    </row>
    <row r="6439" spans="1:1" s="447" customFormat="1" ht="12" hidden="1" customHeight="1">
      <c r="A6439" s="446"/>
    </row>
    <row r="6440" spans="1:1" s="447" customFormat="1" ht="12" hidden="1" customHeight="1">
      <c r="A6440" s="446"/>
    </row>
    <row r="6441" spans="1:1" s="447" customFormat="1" ht="12" hidden="1" customHeight="1">
      <c r="A6441" s="446"/>
    </row>
    <row r="6442" spans="1:1" s="447" customFormat="1" ht="12" hidden="1" customHeight="1">
      <c r="A6442" s="446"/>
    </row>
    <row r="6443" spans="1:1" s="447" customFormat="1" ht="12" hidden="1" customHeight="1">
      <c r="A6443" s="446"/>
    </row>
    <row r="6444" spans="1:1" s="447" customFormat="1" ht="12" hidden="1" customHeight="1">
      <c r="A6444" s="446"/>
    </row>
    <row r="6445" spans="1:1" s="447" customFormat="1" ht="12" hidden="1" customHeight="1">
      <c r="A6445" s="446"/>
    </row>
    <row r="6446" spans="1:1" s="447" customFormat="1" ht="12" hidden="1" customHeight="1">
      <c r="A6446" s="446"/>
    </row>
    <row r="6447" spans="1:1" s="447" customFormat="1" ht="12" hidden="1" customHeight="1">
      <c r="A6447" s="446"/>
    </row>
    <row r="6448" spans="1:1" s="447" customFormat="1" ht="12" hidden="1" customHeight="1">
      <c r="A6448" s="446"/>
    </row>
    <row r="6449" spans="1:1" s="447" customFormat="1" ht="12" hidden="1" customHeight="1">
      <c r="A6449" s="446"/>
    </row>
    <row r="6450" spans="1:1" s="447" customFormat="1" ht="12" hidden="1" customHeight="1">
      <c r="A6450" s="446"/>
    </row>
    <row r="6451" spans="1:1" s="447" customFormat="1" ht="12" hidden="1" customHeight="1">
      <c r="A6451" s="446"/>
    </row>
    <row r="6452" spans="1:1" s="447" customFormat="1" ht="12" hidden="1" customHeight="1">
      <c r="A6452" s="446"/>
    </row>
    <row r="6453" spans="1:1" s="447" customFormat="1" ht="12" hidden="1" customHeight="1">
      <c r="A6453" s="446"/>
    </row>
    <row r="6454" spans="1:1" s="447" customFormat="1" ht="12" hidden="1" customHeight="1">
      <c r="A6454" s="446"/>
    </row>
    <row r="6455" spans="1:1" s="447" customFormat="1" ht="12" hidden="1" customHeight="1">
      <c r="A6455" s="446"/>
    </row>
    <row r="6456" spans="1:1" s="447" customFormat="1" ht="12" hidden="1" customHeight="1">
      <c r="A6456" s="446"/>
    </row>
    <row r="6457" spans="1:1" s="447" customFormat="1" ht="12" hidden="1" customHeight="1">
      <c r="A6457" s="446"/>
    </row>
    <row r="6458" spans="1:1" s="447" customFormat="1" ht="12" hidden="1" customHeight="1">
      <c r="A6458" s="446"/>
    </row>
    <row r="6459" spans="1:1" s="447" customFormat="1" ht="12" hidden="1" customHeight="1">
      <c r="A6459" s="446"/>
    </row>
    <row r="6460" spans="1:1" s="447" customFormat="1" ht="12" hidden="1" customHeight="1">
      <c r="A6460" s="446"/>
    </row>
    <row r="6461" spans="1:1" s="447" customFormat="1" ht="12" hidden="1" customHeight="1">
      <c r="A6461" s="446"/>
    </row>
    <row r="6462" spans="1:1" s="447" customFormat="1" ht="12" hidden="1" customHeight="1">
      <c r="A6462" s="446"/>
    </row>
    <row r="6463" spans="1:1" s="447" customFormat="1" ht="12" hidden="1" customHeight="1">
      <c r="A6463" s="446"/>
    </row>
    <row r="6464" spans="1:1" s="447" customFormat="1" ht="12" hidden="1" customHeight="1">
      <c r="A6464" s="446"/>
    </row>
    <row r="6465" spans="1:1" s="447" customFormat="1" ht="12" hidden="1" customHeight="1">
      <c r="A6465" s="446"/>
    </row>
    <row r="6466" spans="1:1" s="447" customFormat="1" ht="12" hidden="1" customHeight="1">
      <c r="A6466" s="446"/>
    </row>
    <row r="6467" spans="1:1" s="447" customFormat="1" ht="12" hidden="1" customHeight="1">
      <c r="A6467" s="446"/>
    </row>
    <row r="6468" spans="1:1" s="447" customFormat="1" ht="12" hidden="1" customHeight="1">
      <c r="A6468" s="446"/>
    </row>
    <row r="6469" spans="1:1" s="447" customFormat="1" ht="12" hidden="1" customHeight="1">
      <c r="A6469" s="446"/>
    </row>
    <row r="6470" spans="1:1" s="447" customFormat="1" ht="12" hidden="1" customHeight="1">
      <c r="A6470" s="446"/>
    </row>
    <row r="6471" spans="1:1" s="447" customFormat="1" ht="12" hidden="1" customHeight="1">
      <c r="A6471" s="446"/>
    </row>
    <row r="6472" spans="1:1" s="447" customFormat="1" ht="12" hidden="1" customHeight="1">
      <c r="A6472" s="446"/>
    </row>
    <row r="6473" spans="1:1" s="447" customFormat="1" ht="12" hidden="1" customHeight="1">
      <c r="A6473" s="446"/>
    </row>
    <row r="6474" spans="1:1" s="447" customFormat="1" ht="12" hidden="1" customHeight="1">
      <c r="A6474" s="446"/>
    </row>
    <row r="6475" spans="1:1" s="447" customFormat="1" ht="12" hidden="1" customHeight="1">
      <c r="A6475" s="446"/>
    </row>
    <row r="6476" spans="1:1" s="447" customFormat="1" ht="12" hidden="1" customHeight="1">
      <c r="A6476" s="446"/>
    </row>
    <row r="6477" spans="1:1" s="447" customFormat="1" ht="12" hidden="1" customHeight="1">
      <c r="A6477" s="446"/>
    </row>
    <row r="6478" spans="1:1" s="447" customFormat="1" ht="12" hidden="1" customHeight="1">
      <c r="A6478" s="446"/>
    </row>
    <row r="6479" spans="1:1" s="447" customFormat="1" ht="12" hidden="1" customHeight="1">
      <c r="A6479" s="446"/>
    </row>
    <row r="6480" spans="1:1" s="447" customFormat="1" ht="12" hidden="1" customHeight="1">
      <c r="A6480" s="446"/>
    </row>
    <row r="6481" spans="1:1" s="447" customFormat="1" ht="12" hidden="1" customHeight="1">
      <c r="A6481" s="446"/>
    </row>
    <row r="6482" spans="1:1" s="447" customFormat="1" ht="12" hidden="1" customHeight="1">
      <c r="A6482" s="446"/>
    </row>
    <row r="6483" spans="1:1" s="447" customFormat="1" ht="12" hidden="1" customHeight="1">
      <c r="A6483" s="446"/>
    </row>
    <row r="6484" spans="1:1" s="447" customFormat="1" ht="12" hidden="1" customHeight="1">
      <c r="A6484" s="446"/>
    </row>
    <row r="6485" spans="1:1" s="447" customFormat="1" ht="12" hidden="1" customHeight="1">
      <c r="A6485" s="446"/>
    </row>
    <row r="6486" spans="1:1" s="447" customFormat="1" ht="12" hidden="1" customHeight="1">
      <c r="A6486" s="446"/>
    </row>
    <row r="6487" spans="1:1" s="447" customFormat="1" ht="12" hidden="1" customHeight="1">
      <c r="A6487" s="446"/>
    </row>
    <row r="6488" spans="1:1" s="447" customFormat="1" ht="12" hidden="1" customHeight="1">
      <c r="A6488" s="446"/>
    </row>
    <row r="6489" spans="1:1" s="447" customFormat="1" ht="12" hidden="1" customHeight="1">
      <c r="A6489" s="446"/>
    </row>
    <row r="6490" spans="1:1" s="447" customFormat="1" ht="12" hidden="1" customHeight="1">
      <c r="A6490" s="446"/>
    </row>
    <row r="6491" spans="1:1" s="447" customFormat="1" ht="12" hidden="1" customHeight="1">
      <c r="A6491" s="446"/>
    </row>
    <row r="6492" spans="1:1" s="447" customFormat="1" ht="12" hidden="1" customHeight="1">
      <c r="A6492" s="446"/>
    </row>
    <row r="6493" spans="1:1" s="447" customFormat="1" ht="12" hidden="1" customHeight="1">
      <c r="A6493" s="446"/>
    </row>
    <row r="6494" spans="1:1" s="447" customFormat="1" ht="12" hidden="1" customHeight="1">
      <c r="A6494" s="446"/>
    </row>
    <row r="6495" spans="1:1" s="447" customFormat="1" ht="12" hidden="1" customHeight="1">
      <c r="A6495" s="446"/>
    </row>
    <row r="6496" spans="1:1" s="447" customFormat="1" ht="12" hidden="1" customHeight="1">
      <c r="A6496" s="446"/>
    </row>
    <row r="6497" spans="1:1" s="447" customFormat="1" ht="12" hidden="1" customHeight="1">
      <c r="A6497" s="446"/>
    </row>
    <row r="6498" spans="1:1" s="447" customFormat="1" ht="12" hidden="1" customHeight="1">
      <c r="A6498" s="446"/>
    </row>
    <row r="6499" spans="1:1" s="447" customFormat="1" ht="12" hidden="1" customHeight="1">
      <c r="A6499" s="446"/>
    </row>
    <row r="6500" spans="1:1" s="447" customFormat="1" ht="12" hidden="1" customHeight="1">
      <c r="A6500" s="446"/>
    </row>
    <row r="6501" spans="1:1" s="447" customFormat="1" ht="12" hidden="1" customHeight="1">
      <c r="A6501" s="446"/>
    </row>
    <row r="6502" spans="1:1" s="447" customFormat="1" ht="12" hidden="1" customHeight="1">
      <c r="A6502" s="446"/>
    </row>
    <row r="6503" spans="1:1" s="447" customFormat="1" ht="12" hidden="1" customHeight="1">
      <c r="A6503" s="446"/>
    </row>
    <row r="6504" spans="1:1" s="447" customFormat="1" ht="12" hidden="1" customHeight="1">
      <c r="A6504" s="446"/>
    </row>
    <row r="6505" spans="1:1" s="447" customFormat="1" ht="12" hidden="1" customHeight="1">
      <c r="A6505" s="446"/>
    </row>
    <row r="6506" spans="1:1" s="447" customFormat="1" ht="12" hidden="1" customHeight="1">
      <c r="A6506" s="446"/>
    </row>
    <row r="6507" spans="1:1" s="447" customFormat="1" ht="12" hidden="1" customHeight="1">
      <c r="A6507" s="446"/>
    </row>
    <row r="6508" spans="1:1" s="447" customFormat="1" ht="12" hidden="1" customHeight="1">
      <c r="A6508" s="446"/>
    </row>
    <row r="6509" spans="1:1" s="447" customFormat="1" ht="12" hidden="1" customHeight="1">
      <c r="A6509" s="446"/>
    </row>
    <row r="6510" spans="1:1" s="447" customFormat="1" ht="12" hidden="1" customHeight="1">
      <c r="A6510" s="446"/>
    </row>
    <row r="6511" spans="1:1" s="447" customFormat="1" ht="12" hidden="1" customHeight="1">
      <c r="A6511" s="446"/>
    </row>
    <row r="6512" spans="1:1" s="447" customFormat="1" ht="12" hidden="1" customHeight="1">
      <c r="A6512" s="446"/>
    </row>
    <row r="6513" spans="1:1" s="447" customFormat="1" ht="12" hidden="1" customHeight="1">
      <c r="A6513" s="446"/>
    </row>
    <row r="6514" spans="1:1" s="447" customFormat="1" ht="12" hidden="1" customHeight="1">
      <c r="A6514" s="446"/>
    </row>
    <row r="6515" spans="1:1" s="447" customFormat="1" ht="12" hidden="1" customHeight="1">
      <c r="A6515" s="446"/>
    </row>
    <row r="6516" spans="1:1" s="447" customFormat="1" ht="12" hidden="1" customHeight="1">
      <c r="A6516" s="446"/>
    </row>
    <row r="6517" spans="1:1" s="447" customFormat="1" ht="12" hidden="1" customHeight="1">
      <c r="A6517" s="446"/>
    </row>
    <row r="6518" spans="1:1" s="447" customFormat="1" ht="12" hidden="1" customHeight="1">
      <c r="A6518" s="446"/>
    </row>
    <row r="6519" spans="1:1" s="447" customFormat="1" ht="12" hidden="1" customHeight="1">
      <c r="A6519" s="446"/>
    </row>
    <row r="6520" spans="1:1" s="447" customFormat="1" ht="12" hidden="1" customHeight="1">
      <c r="A6520" s="446"/>
    </row>
    <row r="6521" spans="1:1" s="447" customFormat="1" ht="12" hidden="1" customHeight="1">
      <c r="A6521" s="446"/>
    </row>
    <row r="6522" spans="1:1" s="447" customFormat="1" ht="12" hidden="1" customHeight="1">
      <c r="A6522" s="446"/>
    </row>
    <row r="6523" spans="1:1" s="447" customFormat="1" ht="12" hidden="1" customHeight="1">
      <c r="A6523" s="446"/>
    </row>
    <row r="6524" spans="1:1" s="447" customFormat="1" ht="12" hidden="1" customHeight="1">
      <c r="A6524" s="446"/>
    </row>
    <row r="6525" spans="1:1" s="447" customFormat="1" ht="12" hidden="1" customHeight="1">
      <c r="A6525" s="446"/>
    </row>
    <row r="6526" spans="1:1" s="447" customFormat="1" ht="12" hidden="1" customHeight="1">
      <c r="A6526" s="446"/>
    </row>
    <row r="6527" spans="1:1" s="447" customFormat="1" ht="12" hidden="1" customHeight="1">
      <c r="A6527" s="446"/>
    </row>
    <row r="6528" spans="1:1" s="447" customFormat="1" ht="12" hidden="1" customHeight="1">
      <c r="A6528" s="446"/>
    </row>
    <row r="6529" spans="1:1" s="447" customFormat="1" ht="12" hidden="1" customHeight="1">
      <c r="A6529" s="446"/>
    </row>
    <row r="6530" spans="1:1" s="447" customFormat="1" ht="12" hidden="1" customHeight="1">
      <c r="A6530" s="446"/>
    </row>
    <row r="6531" spans="1:1" s="447" customFormat="1" ht="12" hidden="1" customHeight="1">
      <c r="A6531" s="446"/>
    </row>
    <row r="6532" spans="1:1" s="447" customFormat="1" ht="12" hidden="1" customHeight="1">
      <c r="A6532" s="446"/>
    </row>
    <row r="6533" spans="1:1" s="447" customFormat="1" ht="12" hidden="1" customHeight="1">
      <c r="A6533" s="446"/>
    </row>
    <row r="6534" spans="1:1" s="447" customFormat="1" ht="12" hidden="1" customHeight="1">
      <c r="A6534" s="446"/>
    </row>
    <row r="6535" spans="1:1" s="447" customFormat="1" ht="12" hidden="1" customHeight="1">
      <c r="A6535" s="446"/>
    </row>
    <row r="6536" spans="1:1" s="447" customFormat="1" ht="12" hidden="1" customHeight="1">
      <c r="A6536" s="446"/>
    </row>
    <row r="6537" spans="1:1" s="447" customFormat="1" ht="12" hidden="1" customHeight="1">
      <c r="A6537" s="446"/>
    </row>
    <row r="6538" spans="1:1" s="447" customFormat="1" ht="12" hidden="1" customHeight="1">
      <c r="A6538" s="446"/>
    </row>
    <row r="6539" spans="1:1" s="447" customFormat="1" ht="12" hidden="1" customHeight="1">
      <c r="A6539" s="446"/>
    </row>
    <row r="6540" spans="1:1" s="447" customFormat="1" ht="12" hidden="1" customHeight="1">
      <c r="A6540" s="446"/>
    </row>
    <row r="6541" spans="1:1" s="447" customFormat="1" ht="12" hidden="1" customHeight="1">
      <c r="A6541" s="446"/>
    </row>
    <row r="6542" spans="1:1" s="447" customFormat="1" ht="12" hidden="1" customHeight="1">
      <c r="A6542" s="446"/>
    </row>
    <row r="6543" spans="1:1" s="447" customFormat="1" ht="12" hidden="1" customHeight="1">
      <c r="A6543" s="446"/>
    </row>
    <row r="6544" spans="1:1" s="447" customFormat="1" ht="12" hidden="1" customHeight="1">
      <c r="A6544" s="446"/>
    </row>
    <row r="6545" spans="1:1" s="447" customFormat="1" ht="12" hidden="1" customHeight="1">
      <c r="A6545" s="446"/>
    </row>
    <row r="6546" spans="1:1" s="447" customFormat="1" ht="12" hidden="1" customHeight="1">
      <c r="A6546" s="446"/>
    </row>
    <row r="6547" spans="1:1" s="447" customFormat="1" ht="12" hidden="1" customHeight="1">
      <c r="A6547" s="446"/>
    </row>
    <row r="6548" spans="1:1" s="447" customFormat="1" ht="12" hidden="1" customHeight="1">
      <c r="A6548" s="446"/>
    </row>
    <row r="6549" spans="1:1" s="447" customFormat="1" ht="12" hidden="1" customHeight="1">
      <c r="A6549" s="446"/>
    </row>
    <row r="6550" spans="1:1" s="447" customFormat="1" ht="12" hidden="1" customHeight="1">
      <c r="A6550" s="446"/>
    </row>
    <row r="6551" spans="1:1" s="447" customFormat="1" ht="12" hidden="1" customHeight="1">
      <c r="A6551" s="446"/>
    </row>
    <row r="6552" spans="1:1" s="447" customFormat="1" ht="12" hidden="1" customHeight="1">
      <c r="A6552" s="446"/>
    </row>
    <row r="6553" spans="1:1" s="447" customFormat="1" ht="12" hidden="1" customHeight="1">
      <c r="A6553" s="446"/>
    </row>
    <row r="6554" spans="1:1" s="447" customFormat="1" ht="12" hidden="1" customHeight="1">
      <c r="A6554" s="446"/>
    </row>
    <row r="6555" spans="1:1" s="447" customFormat="1" ht="12" hidden="1" customHeight="1">
      <c r="A6555" s="446"/>
    </row>
    <row r="6556" spans="1:1" s="447" customFormat="1" ht="12" hidden="1" customHeight="1">
      <c r="A6556" s="446"/>
    </row>
    <row r="6557" spans="1:1" s="447" customFormat="1" ht="12" hidden="1" customHeight="1">
      <c r="A6557" s="446"/>
    </row>
    <row r="6558" spans="1:1" s="447" customFormat="1" ht="12" hidden="1" customHeight="1">
      <c r="A6558" s="446"/>
    </row>
    <row r="6559" spans="1:1" s="447" customFormat="1" ht="12" hidden="1" customHeight="1">
      <c r="A6559" s="446"/>
    </row>
    <row r="6560" spans="1:1" s="447" customFormat="1" ht="12" hidden="1" customHeight="1">
      <c r="A6560" s="446"/>
    </row>
    <row r="6561" spans="1:1" s="447" customFormat="1" ht="12" hidden="1" customHeight="1">
      <c r="A6561" s="446"/>
    </row>
    <row r="6562" spans="1:1" s="447" customFormat="1" ht="12" hidden="1" customHeight="1">
      <c r="A6562" s="446"/>
    </row>
    <row r="6563" spans="1:1" s="447" customFormat="1" ht="12" hidden="1" customHeight="1">
      <c r="A6563" s="446"/>
    </row>
    <row r="6564" spans="1:1" s="447" customFormat="1" ht="12" hidden="1" customHeight="1">
      <c r="A6564" s="446"/>
    </row>
    <row r="6565" spans="1:1" s="447" customFormat="1" ht="12" hidden="1" customHeight="1">
      <c r="A6565" s="446"/>
    </row>
    <row r="6566" spans="1:1" s="447" customFormat="1" ht="12" hidden="1" customHeight="1">
      <c r="A6566" s="446"/>
    </row>
    <row r="6567" spans="1:1" s="447" customFormat="1" ht="12" hidden="1" customHeight="1">
      <c r="A6567" s="446"/>
    </row>
    <row r="6568" spans="1:1" s="447" customFormat="1" ht="12" hidden="1" customHeight="1">
      <c r="A6568" s="446"/>
    </row>
    <row r="6569" spans="1:1" s="447" customFormat="1" ht="12" hidden="1" customHeight="1">
      <c r="A6569" s="446"/>
    </row>
    <row r="6570" spans="1:1" s="447" customFormat="1" ht="12" hidden="1" customHeight="1">
      <c r="A6570" s="446"/>
    </row>
    <row r="6571" spans="1:1" s="447" customFormat="1" ht="12" hidden="1" customHeight="1">
      <c r="A6571" s="446"/>
    </row>
    <row r="6572" spans="1:1" s="447" customFormat="1" ht="12" hidden="1" customHeight="1">
      <c r="A6572" s="446"/>
    </row>
    <row r="6573" spans="1:1" s="447" customFormat="1" ht="12" hidden="1" customHeight="1">
      <c r="A6573" s="446"/>
    </row>
    <row r="6574" spans="1:1" s="447" customFormat="1" ht="12" hidden="1" customHeight="1">
      <c r="A6574" s="446"/>
    </row>
    <row r="6575" spans="1:1" s="447" customFormat="1" ht="12" hidden="1" customHeight="1">
      <c r="A6575" s="446"/>
    </row>
    <row r="6576" spans="1:1" s="447" customFormat="1" ht="12" hidden="1" customHeight="1">
      <c r="A6576" s="446"/>
    </row>
    <row r="6577" spans="1:1" s="447" customFormat="1" ht="12" hidden="1" customHeight="1">
      <c r="A6577" s="446"/>
    </row>
    <row r="6578" spans="1:1" s="447" customFormat="1" ht="12" hidden="1" customHeight="1">
      <c r="A6578" s="446"/>
    </row>
    <row r="6579" spans="1:1" s="447" customFormat="1" ht="12" hidden="1" customHeight="1">
      <c r="A6579" s="446"/>
    </row>
    <row r="6580" spans="1:1" s="447" customFormat="1" ht="12" hidden="1" customHeight="1">
      <c r="A6580" s="446"/>
    </row>
    <row r="6581" spans="1:1" s="447" customFormat="1" ht="12" hidden="1" customHeight="1">
      <c r="A6581" s="446"/>
    </row>
    <row r="6582" spans="1:1" s="447" customFormat="1" ht="12" hidden="1" customHeight="1">
      <c r="A6582" s="446"/>
    </row>
    <row r="6583" spans="1:1" s="447" customFormat="1" ht="12" hidden="1" customHeight="1">
      <c r="A6583" s="446"/>
    </row>
    <row r="6584" spans="1:1" s="447" customFormat="1" ht="12" hidden="1" customHeight="1">
      <c r="A6584" s="446"/>
    </row>
    <row r="6585" spans="1:1" s="447" customFormat="1" ht="12" hidden="1" customHeight="1">
      <c r="A6585" s="446"/>
    </row>
    <row r="6586" spans="1:1" s="447" customFormat="1" ht="12" hidden="1" customHeight="1">
      <c r="A6586" s="446"/>
    </row>
    <row r="6587" spans="1:1" s="447" customFormat="1" ht="12" hidden="1" customHeight="1">
      <c r="A6587" s="446"/>
    </row>
    <row r="6588" spans="1:1" s="447" customFormat="1" ht="12" hidden="1" customHeight="1">
      <c r="A6588" s="446"/>
    </row>
    <row r="6589" spans="1:1" s="447" customFormat="1" ht="12" hidden="1" customHeight="1">
      <c r="A6589" s="446"/>
    </row>
    <row r="6590" spans="1:1" s="447" customFormat="1" ht="12" hidden="1" customHeight="1">
      <c r="A6590" s="446"/>
    </row>
    <row r="6591" spans="1:1" s="447" customFormat="1" ht="12" hidden="1" customHeight="1">
      <c r="A6591" s="446"/>
    </row>
    <row r="6592" spans="1:1" s="447" customFormat="1" ht="12" hidden="1" customHeight="1">
      <c r="A6592" s="446"/>
    </row>
    <row r="6593" spans="1:1" s="447" customFormat="1" ht="12" hidden="1" customHeight="1">
      <c r="A6593" s="446"/>
    </row>
    <row r="6594" spans="1:1" s="447" customFormat="1" ht="12" hidden="1" customHeight="1">
      <c r="A6594" s="446"/>
    </row>
    <row r="6595" spans="1:1" s="447" customFormat="1" ht="12" hidden="1" customHeight="1">
      <c r="A6595" s="446"/>
    </row>
    <row r="6596" spans="1:1" s="447" customFormat="1" ht="12" hidden="1" customHeight="1">
      <c r="A6596" s="446"/>
    </row>
    <row r="6597" spans="1:1" s="447" customFormat="1" ht="12" hidden="1" customHeight="1">
      <c r="A6597" s="446"/>
    </row>
    <row r="6598" spans="1:1" s="447" customFormat="1" ht="12" hidden="1" customHeight="1">
      <c r="A6598" s="446"/>
    </row>
    <row r="6599" spans="1:1" s="447" customFormat="1" ht="12" hidden="1" customHeight="1">
      <c r="A6599" s="446"/>
    </row>
    <row r="6600" spans="1:1" s="447" customFormat="1" ht="12" hidden="1" customHeight="1">
      <c r="A6600" s="446"/>
    </row>
    <row r="6601" spans="1:1" s="447" customFormat="1" ht="12" hidden="1" customHeight="1">
      <c r="A6601" s="446"/>
    </row>
    <row r="6602" spans="1:1" s="447" customFormat="1" ht="12" hidden="1" customHeight="1">
      <c r="A6602" s="446"/>
    </row>
    <row r="6603" spans="1:1" s="447" customFormat="1" ht="12" hidden="1" customHeight="1">
      <c r="A6603" s="446"/>
    </row>
    <row r="6604" spans="1:1" s="447" customFormat="1" ht="12" hidden="1" customHeight="1">
      <c r="A6604" s="446"/>
    </row>
    <row r="6605" spans="1:1" s="447" customFormat="1" ht="12" hidden="1" customHeight="1">
      <c r="A6605" s="446"/>
    </row>
    <row r="6606" spans="1:1" s="447" customFormat="1" ht="12" hidden="1" customHeight="1">
      <c r="A6606" s="446"/>
    </row>
    <row r="6607" spans="1:1" s="447" customFormat="1" ht="12" hidden="1" customHeight="1">
      <c r="A6607" s="446"/>
    </row>
    <row r="6608" spans="1:1" s="447" customFormat="1" ht="12" hidden="1" customHeight="1">
      <c r="A6608" s="446"/>
    </row>
    <row r="6609" spans="1:1" s="447" customFormat="1" ht="12" hidden="1" customHeight="1">
      <c r="A6609" s="446"/>
    </row>
    <row r="6610" spans="1:1" s="447" customFormat="1" ht="12" hidden="1" customHeight="1">
      <c r="A6610" s="446"/>
    </row>
    <row r="6611" spans="1:1" s="447" customFormat="1" ht="12" hidden="1" customHeight="1">
      <c r="A6611" s="446"/>
    </row>
    <row r="6612" spans="1:1" s="447" customFormat="1" ht="12" hidden="1" customHeight="1">
      <c r="A6612" s="446"/>
    </row>
    <row r="6613" spans="1:1" s="447" customFormat="1" ht="12" hidden="1" customHeight="1">
      <c r="A6613" s="446"/>
    </row>
    <row r="6614" spans="1:1" s="447" customFormat="1" ht="12" hidden="1" customHeight="1">
      <c r="A6614" s="446"/>
    </row>
    <row r="6615" spans="1:1" s="447" customFormat="1" ht="12" hidden="1" customHeight="1">
      <c r="A6615" s="446"/>
    </row>
    <row r="6616" spans="1:1" s="447" customFormat="1" ht="12" hidden="1" customHeight="1">
      <c r="A6616" s="446"/>
    </row>
    <row r="6617" spans="1:1" s="447" customFormat="1" ht="12" hidden="1" customHeight="1">
      <c r="A6617" s="446"/>
    </row>
    <row r="6618" spans="1:1" s="447" customFormat="1" ht="12" hidden="1" customHeight="1">
      <c r="A6618" s="446"/>
    </row>
    <row r="6619" spans="1:1" s="447" customFormat="1" ht="12" hidden="1" customHeight="1">
      <c r="A6619" s="446"/>
    </row>
    <row r="6620" spans="1:1" s="447" customFormat="1" ht="12" hidden="1" customHeight="1">
      <c r="A6620" s="446"/>
    </row>
    <row r="6621" spans="1:1" s="447" customFormat="1" ht="12" hidden="1" customHeight="1">
      <c r="A6621" s="446"/>
    </row>
    <row r="6622" spans="1:1" s="447" customFormat="1" ht="12" hidden="1" customHeight="1">
      <c r="A6622" s="446"/>
    </row>
    <row r="6623" spans="1:1" s="447" customFormat="1" ht="12" hidden="1" customHeight="1">
      <c r="A6623" s="446"/>
    </row>
    <row r="6624" spans="1:1" s="447" customFormat="1" ht="12" hidden="1" customHeight="1">
      <c r="A6624" s="446"/>
    </row>
    <row r="6625" spans="1:1" s="447" customFormat="1" ht="12" hidden="1" customHeight="1">
      <c r="A6625" s="446"/>
    </row>
    <row r="6626" spans="1:1" s="447" customFormat="1" ht="12" hidden="1" customHeight="1">
      <c r="A6626" s="446"/>
    </row>
    <row r="6627" spans="1:1" s="447" customFormat="1" ht="12" hidden="1" customHeight="1">
      <c r="A6627" s="446"/>
    </row>
    <row r="6628" spans="1:1" s="447" customFormat="1" ht="12" hidden="1" customHeight="1">
      <c r="A6628" s="446"/>
    </row>
    <row r="6629" spans="1:1" s="447" customFormat="1" ht="12" hidden="1" customHeight="1">
      <c r="A6629" s="446"/>
    </row>
    <row r="6630" spans="1:1" s="447" customFormat="1" ht="12" hidden="1" customHeight="1">
      <c r="A6630" s="446"/>
    </row>
    <row r="6631" spans="1:1" s="447" customFormat="1" ht="12" hidden="1" customHeight="1">
      <c r="A6631" s="446"/>
    </row>
    <row r="6632" spans="1:1" s="447" customFormat="1" ht="12" hidden="1" customHeight="1">
      <c r="A6632" s="446"/>
    </row>
    <row r="6633" spans="1:1" s="447" customFormat="1" ht="12" hidden="1" customHeight="1">
      <c r="A6633" s="446"/>
    </row>
    <row r="6634" spans="1:1" s="447" customFormat="1" ht="12" hidden="1" customHeight="1">
      <c r="A6634" s="446"/>
    </row>
    <row r="6635" spans="1:1" s="447" customFormat="1" ht="12" hidden="1" customHeight="1">
      <c r="A6635" s="446"/>
    </row>
    <row r="6636" spans="1:1" s="447" customFormat="1" ht="12" hidden="1" customHeight="1">
      <c r="A6636" s="446"/>
    </row>
    <row r="6637" spans="1:1" s="447" customFormat="1" ht="12" hidden="1" customHeight="1">
      <c r="A6637" s="446"/>
    </row>
    <row r="6638" spans="1:1" s="447" customFormat="1" ht="12" hidden="1" customHeight="1">
      <c r="A6638" s="446"/>
    </row>
    <row r="6639" spans="1:1" s="447" customFormat="1" ht="12" hidden="1" customHeight="1">
      <c r="A6639" s="446"/>
    </row>
    <row r="6640" spans="1:1" s="447" customFormat="1" ht="12" hidden="1" customHeight="1">
      <c r="A6640" s="446"/>
    </row>
    <row r="6641" spans="1:1" s="447" customFormat="1" ht="12" hidden="1" customHeight="1">
      <c r="A6641" s="446"/>
    </row>
    <row r="6642" spans="1:1" s="447" customFormat="1" ht="12" hidden="1" customHeight="1">
      <c r="A6642" s="446"/>
    </row>
    <row r="6643" spans="1:1" s="447" customFormat="1" ht="12" hidden="1" customHeight="1">
      <c r="A6643" s="446"/>
    </row>
    <row r="6644" spans="1:1" s="447" customFormat="1" ht="12" hidden="1" customHeight="1">
      <c r="A6644" s="446"/>
    </row>
    <row r="6645" spans="1:1" s="447" customFormat="1" ht="12" hidden="1" customHeight="1">
      <c r="A6645" s="446"/>
    </row>
    <row r="6646" spans="1:1" s="447" customFormat="1" ht="12" hidden="1" customHeight="1">
      <c r="A6646" s="446"/>
    </row>
    <row r="6647" spans="1:1" s="447" customFormat="1" ht="12" hidden="1" customHeight="1">
      <c r="A6647" s="446"/>
    </row>
    <row r="6648" spans="1:1" s="447" customFormat="1" ht="12" hidden="1" customHeight="1">
      <c r="A6648" s="446"/>
    </row>
    <row r="6649" spans="1:1" s="447" customFormat="1" ht="12" hidden="1" customHeight="1">
      <c r="A6649" s="446"/>
    </row>
    <row r="6650" spans="1:1" s="447" customFormat="1" ht="12" hidden="1" customHeight="1">
      <c r="A6650" s="446"/>
    </row>
    <row r="6651" spans="1:1" s="447" customFormat="1" ht="12" hidden="1" customHeight="1">
      <c r="A6651" s="446"/>
    </row>
    <row r="6652" spans="1:1" s="447" customFormat="1" ht="12" hidden="1" customHeight="1">
      <c r="A6652" s="446"/>
    </row>
    <row r="6653" spans="1:1" s="447" customFormat="1" ht="12" hidden="1" customHeight="1">
      <c r="A6653" s="446"/>
    </row>
    <row r="6654" spans="1:1" s="447" customFormat="1" ht="12" hidden="1" customHeight="1">
      <c r="A6654" s="446"/>
    </row>
    <row r="6655" spans="1:1" s="447" customFormat="1" ht="12" hidden="1" customHeight="1">
      <c r="A6655" s="446"/>
    </row>
    <row r="6656" spans="1:1" s="447" customFormat="1" ht="12" hidden="1" customHeight="1">
      <c r="A6656" s="446"/>
    </row>
    <row r="6657" spans="1:1" s="447" customFormat="1" ht="12" hidden="1" customHeight="1">
      <c r="A6657" s="446"/>
    </row>
    <row r="6658" spans="1:1" s="447" customFormat="1" ht="12" hidden="1" customHeight="1">
      <c r="A6658" s="446"/>
    </row>
    <row r="6659" spans="1:1" s="447" customFormat="1" ht="12" hidden="1" customHeight="1">
      <c r="A6659" s="446"/>
    </row>
    <row r="6660" spans="1:1" s="447" customFormat="1" ht="12" hidden="1" customHeight="1">
      <c r="A6660" s="446"/>
    </row>
    <row r="6661" spans="1:1" s="447" customFormat="1" ht="12" hidden="1" customHeight="1">
      <c r="A6661" s="446"/>
    </row>
    <row r="6662" spans="1:1" s="447" customFormat="1" ht="12" hidden="1" customHeight="1">
      <c r="A6662" s="446"/>
    </row>
    <row r="6663" spans="1:1" s="447" customFormat="1" ht="12" hidden="1" customHeight="1">
      <c r="A6663" s="446"/>
    </row>
    <row r="6664" spans="1:1" s="447" customFormat="1" ht="12" hidden="1" customHeight="1">
      <c r="A6664" s="446"/>
    </row>
    <row r="6665" spans="1:1" s="447" customFormat="1" ht="12" hidden="1" customHeight="1">
      <c r="A6665" s="446"/>
    </row>
    <row r="6666" spans="1:1" s="447" customFormat="1" ht="12" hidden="1" customHeight="1">
      <c r="A6666" s="446"/>
    </row>
    <row r="6667" spans="1:1" s="447" customFormat="1" ht="12" hidden="1" customHeight="1">
      <c r="A6667" s="446"/>
    </row>
    <row r="6668" spans="1:1" s="447" customFormat="1" ht="12" hidden="1" customHeight="1">
      <c r="A6668" s="446"/>
    </row>
    <row r="6669" spans="1:1" s="447" customFormat="1" ht="12" hidden="1" customHeight="1">
      <c r="A6669" s="446"/>
    </row>
    <row r="6670" spans="1:1" s="447" customFormat="1" ht="12" hidden="1" customHeight="1">
      <c r="A6670" s="446"/>
    </row>
    <row r="6671" spans="1:1" s="447" customFormat="1" ht="12" hidden="1" customHeight="1">
      <c r="A6671" s="446"/>
    </row>
    <row r="6672" spans="1:1" s="447" customFormat="1" ht="12" hidden="1" customHeight="1">
      <c r="A6672" s="446"/>
    </row>
    <row r="6673" spans="1:1" s="447" customFormat="1" ht="12" hidden="1" customHeight="1">
      <c r="A6673" s="446"/>
    </row>
    <row r="6674" spans="1:1" s="447" customFormat="1" ht="12" hidden="1" customHeight="1">
      <c r="A6674" s="446"/>
    </row>
    <row r="6675" spans="1:1" s="447" customFormat="1" ht="12" hidden="1" customHeight="1">
      <c r="A6675" s="446"/>
    </row>
    <row r="6676" spans="1:1" s="447" customFormat="1" ht="12" hidden="1" customHeight="1">
      <c r="A6676" s="446"/>
    </row>
    <row r="6677" spans="1:1" s="447" customFormat="1" ht="12" hidden="1" customHeight="1">
      <c r="A6677" s="446"/>
    </row>
    <row r="6678" spans="1:1" s="447" customFormat="1" ht="12" hidden="1" customHeight="1">
      <c r="A6678" s="446"/>
    </row>
    <row r="6679" spans="1:1" s="447" customFormat="1" ht="12" hidden="1" customHeight="1">
      <c r="A6679" s="446"/>
    </row>
    <row r="6680" spans="1:1" s="447" customFormat="1" ht="12" hidden="1" customHeight="1">
      <c r="A6680" s="446"/>
    </row>
    <row r="6681" spans="1:1" s="447" customFormat="1" ht="12" hidden="1" customHeight="1">
      <c r="A6681" s="446"/>
    </row>
    <row r="6682" spans="1:1" s="447" customFormat="1" ht="12" hidden="1" customHeight="1">
      <c r="A6682" s="446"/>
    </row>
    <row r="6683" spans="1:1" s="447" customFormat="1" ht="12" hidden="1" customHeight="1">
      <c r="A6683" s="446"/>
    </row>
    <row r="6684" spans="1:1" s="447" customFormat="1" ht="12" hidden="1" customHeight="1">
      <c r="A6684" s="446"/>
    </row>
    <row r="6685" spans="1:1" s="447" customFormat="1" ht="12" hidden="1" customHeight="1">
      <c r="A6685" s="446"/>
    </row>
    <row r="6686" spans="1:1" s="447" customFormat="1" ht="12" hidden="1" customHeight="1">
      <c r="A6686" s="446"/>
    </row>
    <row r="6687" spans="1:1" s="447" customFormat="1" ht="12" hidden="1" customHeight="1">
      <c r="A6687" s="446"/>
    </row>
    <row r="6688" spans="1:1" s="447" customFormat="1" ht="12" hidden="1" customHeight="1">
      <c r="A6688" s="446"/>
    </row>
    <row r="6689" spans="1:1" s="447" customFormat="1" ht="12" hidden="1" customHeight="1">
      <c r="A6689" s="446"/>
    </row>
    <row r="6690" spans="1:1" s="447" customFormat="1" ht="12" hidden="1" customHeight="1">
      <c r="A6690" s="446"/>
    </row>
    <row r="6691" spans="1:1" s="447" customFormat="1" ht="12" hidden="1" customHeight="1">
      <c r="A6691" s="446"/>
    </row>
    <row r="6692" spans="1:1" s="447" customFormat="1" ht="12" hidden="1" customHeight="1">
      <c r="A6692" s="446"/>
    </row>
    <row r="6693" spans="1:1" s="447" customFormat="1" ht="12" hidden="1" customHeight="1">
      <c r="A6693" s="446"/>
    </row>
    <row r="6694" spans="1:1" s="447" customFormat="1" ht="12" hidden="1" customHeight="1">
      <c r="A6694" s="446"/>
    </row>
    <row r="6695" spans="1:1" s="447" customFormat="1" ht="12" hidden="1" customHeight="1">
      <c r="A6695" s="446"/>
    </row>
    <row r="6696" spans="1:1" s="447" customFormat="1" ht="12" hidden="1" customHeight="1">
      <c r="A6696" s="446"/>
    </row>
    <row r="6697" spans="1:1" s="447" customFormat="1" ht="12" hidden="1" customHeight="1">
      <c r="A6697" s="446"/>
    </row>
    <row r="6698" spans="1:1" s="447" customFormat="1" ht="12" hidden="1" customHeight="1">
      <c r="A6698" s="446"/>
    </row>
    <row r="6699" spans="1:1" s="447" customFormat="1" ht="12" hidden="1" customHeight="1">
      <c r="A6699" s="446"/>
    </row>
    <row r="6700" spans="1:1" s="447" customFormat="1" ht="12" hidden="1" customHeight="1">
      <c r="A6700" s="446"/>
    </row>
    <row r="6701" spans="1:1" s="447" customFormat="1" ht="12" hidden="1" customHeight="1">
      <c r="A6701" s="446"/>
    </row>
    <row r="6702" spans="1:1" s="447" customFormat="1" ht="12" hidden="1" customHeight="1">
      <c r="A6702" s="446"/>
    </row>
    <row r="6703" spans="1:1" s="447" customFormat="1" ht="12" hidden="1" customHeight="1">
      <c r="A6703" s="446"/>
    </row>
    <row r="6704" spans="1:1" s="447" customFormat="1" ht="12" hidden="1" customHeight="1">
      <c r="A6704" s="446"/>
    </row>
    <row r="6705" spans="1:1" s="447" customFormat="1" ht="12" hidden="1" customHeight="1">
      <c r="A6705" s="446"/>
    </row>
    <row r="6706" spans="1:1" s="447" customFormat="1" ht="12" hidden="1" customHeight="1">
      <c r="A6706" s="446"/>
    </row>
    <row r="6707" spans="1:1" s="447" customFormat="1" ht="12" hidden="1" customHeight="1">
      <c r="A6707" s="446"/>
    </row>
    <row r="6708" spans="1:1" s="447" customFormat="1" ht="12" hidden="1" customHeight="1">
      <c r="A6708" s="446"/>
    </row>
    <row r="6709" spans="1:1" s="447" customFormat="1" ht="12" hidden="1" customHeight="1">
      <c r="A6709" s="446"/>
    </row>
    <row r="6710" spans="1:1" s="447" customFormat="1" ht="12" hidden="1" customHeight="1">
      <c r="A6710" s="446"/>
    </row>
    <row r="6711" spans="1:1" s="447" customFormat="1" ht="12" hidden="1" customHeight="1">
      <c r="A6711" s="446"/>
    </row>
    <row r="6712" spans="1:1" s="447" customFormat="1" ht="12" hidden="1" customHeight="1">
      <c r="A6712" s="446"/>
    </row>
    <row r="6713" spans="1:1" s="447" customFormat="1" ht="12" hidden="1" customHeight="1">
      <c r="A6713" s="446"/>
    </row>
    <row r="6714" spans="1:1" s="447" customFormat="1" ht="12" hidden="1" customHeight="1">
      <c r="A6714" s="446"/>
    </row>
    <row r="6715" spans="1:1" s="447" customFormat="1" ht="12" hidden="1" customHeight="1">
      <c r="A6715" s="446"/>
    </row>
    <row r="6716" spans="1:1" s="447" customFormat="1" ht="12" hidden="1" customHeight="1">
      <c r="A6716" s="446"/>
    </row>
    <row r="6717" spans="1:1" s="447" customFormat="1" ht="12" hidden="1" customHeight="1">
      <c r="A6717" s="446"/>
    </row>
    <row r="6718" spans="1:1" s="447" customFormat="1" ht="12" hidden="1" customHeight="1">
      <c r="A6718" s="446"/>
    </row>
    <row r="6719" spans="1:1" s="447" customFormat="1" ht="12" hidden="1" customHeight="1">
      <c r="A6719" s="446"/>
    </row>
    <row r="6720" spans="1:1" s="447" customFormat="1" ht="12" hidden="1" customHeight="1">
      <c r="A6720" s="446"/>
    </row>
    <row r="6721" spans="1:1" s="447" customFormat="1" ht="12" hidden="1" customHeight="1">
      <c r="A6721" s="446"/>
    </row>
    <row r="6722" spans="1:1" s="447" customFormat="1" ht="12" hidden="1" customHeight="1">
      <c r="A6722" s="446"/>
    </row>
    <row r="6723" spans="1:1" s="447" customFormat="1" ht="12" hidden="1" customHeight="1">
      <c r="A6723" s="446"/>
    </row>
    <row r="6724" spans="1:1" s="447" customFormat="1" ht="12" hidden="1" customHeight="1">
      <c r="A6724" s="446"/>
    </row>
    <row r="6725" spans="1:1" s="447" customFormat="1" ht="12" hidden="1" customHeight="1">
      <c r="A6725" s="446"/>
    </row>
    <row r="6726" spans="1:1" s="447" customFormat="1" ht="12" hidden="1" customHeight="1">
      <c r="A6726" s="446"/>
    </row>
    <row r="6727" spans="1:1" s="447" customFormat="1" ht="12" hidden="1" customHeight="1">
      <c r="A6727" s="446"/>
    </row>
    <row r="6728" spans="1:1" s="447" customFormat="1" ht="12" hidden="1" customHeight="1">
      <c r="A6728" s="446"/>
    </row>
    <row r="6729" spans="1:1" s="447" customFormat="1" ht="12" hidden="1" customHeight="1">
      <c r="A6729" s="446"/>
    </row>
    <row r="6730" spans="1:1" s="447" customFormat="1" ht="12" hidden="1" customHeight="1">
      <c r="A6730" s="446"/>
    </row>
    <row r="6731" spans="1:1" s="447" customFormat="1" ht="12" hidden="1" customHeight="1">
      <c r="A6731" s="446"/>
    </row>
    <row r="6732" spans="1:1" s="447" customFormat="1" ht="12" hidden="1" customHeight="1">
      <c r="A6732" s="446"/>
    </row>
    <row r="6733" spans="1:1" s="447" customFormat="1" ht="12" hidden="1" customHeight="1">
      <c r="A6733" s="446"/>
    </row>
    <row r="6734" spans="1:1" s="447" customFormat="1" ht="12" hidden="1" customHeight="1">
      <c r="A6734" s="446"/>
    </row>
    <row r="6735" spans="1:1" s="447" customFormat="1" ht="12" hidden="1" customHeight="1">
      <c r="A6735" s="446"/>
    </row>
    <row r="6736" spans="1:1" s="447" customFormat="1" ht="12" hidden="1" customHeight="1">
      <c r="A6736" s="446"/>
    </row>
    <row r="6737" spans="1:1" s="447" customFormat="1" ht="12" hidden="1" customHeight="1">
      <c r="A6737" s="446"/>
    </row>
    <row r="6738" spans="1:1" s="447" customFormat="1" ht="12" hidden="1" customHeight="1">
      <c r="A6738" s="446"/>
    </row>
    <row r="6739" spans="1:1" s="447" customFormat="1" ht="12" hidden="1" customHeight="1">
      <c r="A6739" s="446"/>
    </row>
    <row r="6740" spans="1:1" s="447" customFormat="1" ht="12" hidden="1" customHeight="1">
      <c r="A6740" s="446"/>
    </row>
    <row r="6741" spans="1:1" s="447" customFormat="1" ht="12" hidden="1" customHeight="1">
      <c r="A6741" s="446"/>
    </row>
    <row r="6742" spans="1:1" s="447" customFormat="1" ht="12" hidden="1" customHeight="1">
      <c r="A6742" s="446"/>
    </row>
    <row r="6743" spans="1:1" s="447" customFormat="1" ht="12" hidden="1" customHeight="1">
      <c r="A6743" s="446"/>
    </row>
    <row r="6744" spans="1:1" s="447" customFormat="1" ht="12" hidden="1" customHeight="1">
      <c r="A6744" s="446"/>
    </row>
    <row r="6745" spans="1:1" s="447" customFormat="1" ht="12" hidden="1" customHeight="1">
      <c r="A6745" s="446"/>
    </row>
    <row r="6746" spans="1:1" s="447" customFormat="1" ht="12" hidden="1" customHeight="1">
      <c r="A6746" s="446"/>
    </row>
    <row r="6747" spans="1:1" s="447" customFormat="1" ht="12" hidden="1" customHeight="1">
      <c r="A6747" s="446"/>
    </row>
    <row r="6748" spans="1:1" s="447" customFormat="1" ht="12" hidden="1" customHeight="1">
      <c r="A6748" s="446"/>
    </row>
    <row r="6749" spans="1:1" s="447" customFormat="1" ht="12" hidden="1" customHeight="1">
      <c r="A6749" s="446"/>
    </row>
    <row r="6750" spans="1:1" s="447" customFormat="1" ht="12" hidden="1" customHeight="1">
      <c r="A6750" s="446"/>
    </row>
    <row r="6751" spans="1:1" s="447" customFormat="1" ht="12" hidden="1" customHeight="1">
      <c r="A6751" s="446"/>
    </row>
    <row r="6752" spans="1:1" s="447" customFormat="1" ht="12" hidden="1" customHeight="1">
      <c r="A6752" s="446"/>
    </row>
    <row r="6753" spans="1:1" s="447" customFormat="1" ht="12" hidden="1" customHeight="1">
      <c r="A6753" s="446"/>
    </row>
    <row r="6754" spans="1:1" s="447" customFormat="1" ht="12" hidden="1" customHeight="1">
      <c r="A6754" s="446"/>
    </row>
    <row r="6755" spans="1:1" s="447" customFormat="1" ht="12" hidden="1" customHeight="1">
      <c r="A6755" s="446"/>
    </row>
    <row r="6756" spans="1:1" s="447" customFormat="1" ht="12" hidden="1" customHeight="1">
      <c r="A6756" s="446"/>
    </row>
    <row r="6757" spans="1:1" s="447" customFormat="1" ht="12" hidden="1" customHeight="1">
      <c r="A6757" s="446"/>
    </row>
    <row r="6758" spans="1:1" s="447" customFormat="1" ht="12" hidden="1" customHeight="1">
      <c r="A6758" s="446"/>
    </row>
    <row r="6759" spans="1:1" s="447" customFormat="1" ht="12" hidden="1" customHeight="1">
      <c r="A6759" s="446"/>
    </row>
    <row r="6760" spans="1:1" s="447" customFormat="1" ht="12" hidden="1" customHeight="1">
      <c r="A6760" s="446"/>
    </row>
    <row r="6761" spans="1:1" s="447" customFormat="1" ht="12" hidden="1" customHeight="1">
      <c r="A6761" s="446"/>
    </row>
    <row r="6762" spans="1:1" s="447" customFormat="1" ht="12" hidden="1" customHeight="1">
      <c r="A6762" s="446"/>
    </row>
    <row r="6763" spans="1:1" s="447" customFormat="1" ht="12" hidden="1" customHeight="1">
      <c r="A6763" s="446"/>
    </row>
    <row r="6764" spans="1:1" s="447" customFormat="1" ht="12" hidden="1" customHeight="1">
      <c r="A6764" s="446"/>
    </row>
    <row r="6765" spans="1:1" s="447" customFormat="1" ht="12" hidden="1" customHeight="1">
      <c r="A6765" s="446"/>
    </row>
    <row r="6766" spans="1:1" s="447" customFormat="1" ht="12" hidden="1" customHeight="1">
      <c r="A6766" s="446"/>
    </row>
    <row r="6767" spans="1:1" s="447" customFormat="1" ht="12" hidden="1" customHeight="1">
      <c r="A6767" s="446"/>
    </row>
    <row r="6768" spans="1:1" s="447" customFormat="1" ht="12" hidden="1" customHeight="1">
      <c r="A6768" s="446"/>
    </row>
    <row r="6769" spans="1:1" s="447" customFormat="1" ht="12" hidden="1" customHeight="1">
      <c r="A6769" s="446"/>
    </row>
    <row r="6770" spans="1:1" s="447" customFormat="1" ht="12" hidden="1" customHeight="1">
      <c r="A6770" s="446"/>
    </row>
    <row r="6771" spans="1:1" s="447" customFormat="1" ht="12" hidden="1" customHeight="1">
      <c r="A6771" s="446"/>
    </row>
    <row r="6772" spans="1:1" s="447" customFormat="1" ht="12" hidden="1" customHeight="1">
      <c r="A6772" s="446"/>
    </row>
    <row r="6773" spans="1:1" s="447" customFormat="1" ht="12" hidden="1" customHeight="1">
      <c r="A6773" s="446"/>
    </row>
    <row r="6774" spans="1:1" s="447" customFormat="1" ht="12" hidden="1" customHeight="1">
      <c r="A6774" s="446"/>
    </row>
    <row r="6775" spans="1:1" s="447" customFormat="1" ht="12" hidden="1" customHeight="1">
      <c r="A6775" s="446"/>
    </row>
    <row r="6776" spans="1:1" s="447" customFormat="1" ht="12" hidden="1" customHeight="1">
      <c r="A6776" s="446"/>
    </row>
    <row r="6777" spans="1:1" s="447" customFormat="1" ht="12" hidden="1" customHeight="1">
      <c r="A6777" s="446"/>
    </row>
    <row r="6778" spans="1:1" s="447" customFormat="1" ht="12" hidden="1" customHeight="1">
      <c r="A6778" s="446"/>
    </row>
    <row r="6779" spans="1:1" s="447" customFormat="1" ht="12" hidden="1" customHeight="1">
      <c r="A6779" s="446"/>
    </row>
    <row r="6780" spans="1:1" s="447" customFormat="1" ht="12" hidden="1" customHeight="1">
      <c r="A6780" s="446"/>
    </row>
    <row r="6781" spans="1:1" s="447" customFormat="1" ht="12" hidden="1" customHeight="1">
      <c r="A6781" s="446"/>
    </row>
    <row r="6782" spans="1:1" s="447" customFormat="1" ht="12" hidden="1" customHeight="1">
      <c r="A6782" s="446"/>
    </row>
    <row r="6783" spans="1:1" s="447" customFormat="1" ht="12" hidden="1" customHeight="1">
      <c r="A6783" s="446"/>
    </row>
    <row r="6784" spans="1:1" s="447" customFormat="1" ht="12" hidden="1" customHeight="1">
      <c r="A6784" s="446"/>
    </row>
    <row r="6785" spans="1:1" s="447" customFormat="1" ht="12" hidden="1" customHeight="1">
      <c r="A6785" s="446"/>
    </row>
    <row r="6786" spans="1:1" s="447" customFormat="1" ht="12" hidden="1" customHeight="1">
      <c r="A6786" s="446"/>
    </row>
    <row r="6787" spans="1:1" s="447" customFormat="1" ht="12" hidden="1" customHeight="1">
      <c r="A6787" s="446"/>
    </row>
    <row r="6788" spans="1:1" s="447" customFormat="1" ht="12" hidden="1" customHeight="1">
      <c r="A6788" s="446"/>
    </row>
    <row r="6789" spans="1:1" s="447" customFormat="1" ht="12" hidden="1" customHeight="1">
      <c r="A6789" s="446"/>
    </row>
    <row r="6790" spans="1:1" s="447" customFormat="1" ht="12" hidden="1" customHeight="1">
      <c r="A6790" s="446"/>
    </row>
    <row r="6791" spans="1:1" s="447" customFormat="1" ht="12" hidden="1" customHeight="1">
      <c r="A6791" s="446"/>
    </row>
    <row r="6792" spans="1:1" s="447" customFormat="1" ht="12" hidden="1" customHeight="1">
      <c r="A6792" s="446"/>
    </row>
    <row r="6793" spans="1:1" s="447" customFormat="1" ht="12" hidden="1" customHeight="1">
      <c r="A6793" s="446"/>
    </row>
    <row r="6794" spans="1:1" s="447" customFormat="1" ht="12" hidden="1" customHeight="1">
      <c r="A6794" s="446"/>
    </row>
    <row r="6795" spans="1:1" s="447" customFormat="1" ht="12" hidden="1" customHeight="1">
      <c r="A6795" s="446"/>
    </row>
    <row r="6796" spans="1:1" s="447" customFormat="1" ht="12" hidden="1" customHeight="1">
      <c r="A6796" s="446"/>
    </row>
    <row r="6797" spans="1:1" s="447" customFormat="1" ht="12" hidden="1" customHeight="1">
      <c r="A6797" s="446"/>
    </row>
    <row r="6798" spans="1:1" s="447" customFormat="1" ht="12" hidden="1" customHeight="1">
      <c r="A6798" s="446"/>
    </row>
    <row r="6799" spans="1:1" s="447" customFormat="1" ht="12" hidden="1" customHeight="1">
      <c r="A6799" s="446"/>
    </row>
    <row r="6800" spans="1:1" s="447" customFormat="1" ht="12" hidden="1" customHeight="1">
      <c r="A6800" s="446"/>
    </row>
    <row r="6801" spans="1:1" s="447" customFormat="1" ht="12" hidden="1" customHeight="1">
      <c r="A6801" s="446"/>
    </row>
    <row r="6802" spans="1:1" s="447" customFormat="1" ht="12" hidden="1" customHeight="1">
      <c r="A6802" s="446"/>
    </row>
    <row r="6803" spans="1:1" s="447" customFormat="1" ht="12" hidden="1" customHeight="1">
      <c r="A6803" s="446"/>
    </row>
    <row r="6804" spans="1:1" s="447" customFormat="1" ht="12" hidden="1" customHeight="1">
      <c r="A6804" s="446"/>
    </row>
    <row r="6805" spans="1:1" s="447" customFormat="1" ht="12" hidden="1" customHeight="1">
      <c r="A6805" s="446"/>
    </row>
    <row r="6806" spans="1:1" s="447" customFormat="1" ht="12" hidden="1" customHeight="1">
      <c r="A6806" s="446"/>
    </row>
    <row r="6807" spans="1:1" s="447" customFormat="1" ht="12" hidden="1" customHeight="1">
      <c r="A6807" s="446"/>
    </row>
    <row r="6808" spans="1:1" s="447" customFormat="1" ht="12" hidden="1" customHeight="1">
      <c r="A6808" s="446"/>
    </row>
    <row r="6809" spans="1:1" s="447" customFormat="1" ht="12" hidden="1" customHeight="1">
      <c r="A6809" s="446"/>
    </row>
    <row r="6810" spans="1:1" s="447" customFormat="1" ht="12" hidden="1" customHeight="1">
      <c r="A6810" s="446"/>
    </row>
    <row r="6811" spans="1:1" s="447" customFormat="1" ht="12" hidden="1" customHeight="1">
      <c r="A6811" s="446"/>
    </row>
    <row r="6812" spans="1:1" s="447" customFormat="1" ht="12" hidden="1" customHeight="1">
      <c r="A6812" s="446"/>
    </row>
    <row r="6813" spans="1:1" s="447" customFormat="1" ht="12" hidden="1" customHeight="1">
      <c r="A6813" s="446"/>
    </row>
    <row r="6814" spans="1:1" s="447" customFormat="1" ht="12" hidden="1" customHeight="1">
      <c r="A6814" s="446"/>
    </row>
    <row r="6815" spans="1:1" s="447" customFormat="1" ht="12" hidden="1" customHeight="1">
      <c r="A6815" s="446"/>
    </row>
    <row r="6816" spans="1:1" s="447" customFormat="1" ht="12" hidden="1" customHeight="1">
      <c r="A6816" s="446"/>
    </row>
    <row r="6817" spans="1:1" s="447" customFormat="1" ht="12" hidden="1" customHeight="1">
      <c r="A6817" s="446"/>
    </row>
    <row r="6818" spans="1:1" s="447" customFormat="1" ht="12" hidden="1" customHeight="1">
      <c r="A6818" s="446"/>
    </row>
    <row r="6819" spans="1:1" s="447" customFormat="1" ht="12" hidden="1" customHeight="1">
      <c r="A6819" s="446"/>
    </row>
    <row r="6820" spans="1:1" s="447" customFormat="1" ht="12" hidden="1" customHeight="1">
      <c r="A6820" s="446"/>
    </row>
    <row r="6821" spans="1:1" s="447" customFormat="1" ht="12" hidden="1" customHeight="1">
      <c r="A6821" s="446"/>
    </row>
    <row r="6822" spans="1:1" s="447" customFormat="1" ht="12" hidden="1" customHeight="1">
      <c r="A6822" s="446"/>
    </row>
    <row r="6823" spans="1:1" s="447" customFormat="1" ht="12" hidden="1" customHeight="1">
      <c r="A6823" s="446"/>
    </row>
    <row r="6824" spans="1:1" s="447" customFormat="1" ht="12" hidden="1" customHeight="1">
      <c r="A6824" s="446"/>
    </row>
    <row r="6825" spans="1:1" s="447" customFormat="1" ht="12" hidden="1" customHeight="1">
      <c r="A6825" s="446"/>
    </row>
    <row r="6826" spans="1:1" s="447" customFormat="1" ht="12" hidden="1" customHeight="1">
      <c r="A6826" s="446"/>
    </row>
    <row r="6827" spans="1:1" s="447" customFormat="1" ht="12" hidden="1" customHeight="1">
      <c r="A6827" s="446"/>
    </row>
    <row r="6828" spans="1:1" s="447" customFormat="1" ht="12" hidden="1" customHeight="1">
      <c r="A6828" s="446"/>
    </row>
    <row r="6829" spans="1:1" s="447" customFormat="1" ht="12" hidden="1" customHeight="1">
      <c r="A6829" s="446"/>
    </row>
    <row r="6830" spans="1:1" s="447" customFormat="1" ht="12" hidden="1" customHeight="1">
      <c r="A6830" s="446"/>
    </row>
    <row r="6831" spans="1:1" s="447" customFormat="1" ht="12" hidden="1" customHeight="1">
      <c r="A6831" s="446"/>
    </row>
    <row r="6832" spans="1:1" s="447" customFormat="1" ht="12" hidden="1" customHeight="1">
      <c r="A6832" s="446"/>
    </row>
    <row r="6833" spans="1:1" s="447" customFormat="1" ht="12" hidden="1" customHeight="1">
      <c r="A6833" s="446"/>
    </row>
    <row r="6834" spans="1:1" s="447" customFormat="1" ht="12" hidden="1" customHeight="1">
      <c r="A6834" s="446"/>
    </row>
    <row r="6835" spans="1:1" s="447" customFormat="1" ht="12" hidden="1" customHeight="1">
      <c r="A6835" s="446"/>
    </row>
    <row r="6836" spans="1:1" s="447" customFormat="1" ht="12" hidden="1" customHeight="1">
      <c r="A6836" s="446"/>
    </row>
    <row r="6837" spans="1:1" s="447" customFormat="1" ht="12" hidden="1" customHeight="1">
      <c r="A6837" s="446"/>
    </row>
    <row r="6838" spans="1:1" s="447" customFormat="1" ht="12" hidden="1" customHeight="1">
      <c r="A6838" s="446"/>
    </row>
    <row r="6839" spans="1:1" s="447" customFormat="1" ht="12" hidden="1" customHeight="1">
      <c r="A6839" s="446"/>
    </row>
    <row r="6840" spans="1:1" s="447" customFormat="1" ht="12" hidden="1" customHeight="1">
      <c r="A6840" s="446"/>
    </row>
    <row r="6841" spans="1:1" s="447" customFormat="1" ht="12" hidden="1" customHeight="1">
      <c r="A6841" s="446"/>
    </row>
    <row r="6842" spans="1:1" s="447" customFormat="1" ht="12" hidden="1" customHeight="1">
      <c r="A6842" s="446"/>
    </row>
    <row r="6843" spans="1:1" s="447" customFormat="1" ht="12" hidden="1" customHeight="1">
      <c r="A6843" s="446"/>
    </row>
    <row r="6844" spans="1:1" s="447" customFormat="1" ht="12" hidden="1" customHeight="1">
      <c r="A6844" s="446"/>
    </row>
    <row r="6845" spans="1:1" s="447" customFormat="1" ht="12" hidden="1" customHeight="1">
      <c r="A6845" s="446"/>
    </row>
    <row r="6846" spans="1:1" s="447" customFormat="1" ht="12" hidden="1" customHeight="1">
      <c r="A6846" s="446"/>
    </row>
    <row r="6847" spans="1:1" s="447" customFormat="1" ht="12" hidden="1" customHeight="1">
      <c r="A6847" s="446"/>
    </row>
    <row r="6848" spans="1:1" s="447" customFormat="1" ht="12" hidden="1" customHeight="1">
      <c r="A6848" s="446"/>
    </row>
    <row r="6849" spans="1:1" s="447" customFormat="1" ht="12" hidden="1" customHeight="1">
      <c r="A6849" s="446"/>
    </row>
    <row r="6850" spans="1:1" s="447" customFormat="1" ht="12" hidden="1" customHeight="1">
      <c r="A6850" s="446"/>
    </row>
    <row r="6851" spans="1:1" s="447" customFormat="1" ht="12" hidden="1" customHeight="1">
      <c r="A6851" s="446"/>
    </row>
    <row r="6852" spans="1:1" s="447" customFormat="1" ht="12" hidden="1" customHeight="1">
      <c r="A6852" s="446"/>
    </row>
    <row r="6853" spans="1:1" s="447" customFormat="1" ht="12" hidden="1" customHeight="1">
      <c r="A6853" s="446"/>
    </row>
    <row r="6854" spans="1:1" s="447" customFormat="1" ht="12" hidden="1" customHeight="1">
      <c r="A6854" s="446"/>
    </row>
    <row r="6855" spans="1:1" s="447" customFormat="1" ht="12" hidden="1" customHeight="1">
      <c r="A6855" s="446"/>
    </row>
    <row r="6856" spans="1:1" s="447" customFormat="1" ht="12" hidden="1" customHeight="1">
      <c r="A6856" s="446"/>
    </row>
    <row r="6857" spans="1:1" s="447" customFormat="1" ht="12" hidden="1" customHeight="1">
      <c r="A6857" s="446"/>
    </row>
    <row r="6858" spans="1:1" s="447" customFormat="1" ht="12" hidden="1" customHeight="1">
      <c r="A6858" s="446"/>
    </row>
    <row r="6859" spans="1:1" s="447" customFormat="1" ht="12" hidden="1" customHeight="1">
      <c r="A6859" s="446"/>
    </row>
    <row r="6860" spans="1:1" s="447" customFormat="1" ht="12" hidden="1" customHeight="1">
      <c r="A6860" s="446"/>
    </row>
    <row r="6861" spans="1:1" s="447" customFormat="1" ht="12" hidden="1" customHeight="1">
      <c r="A6861" s="446"/>
    </row>
    <row r="6862" spans="1:1" s="447" customFormat="1" ht="12" hidden="1" customHeight="1">
      <c r="A6862" s="446"/>
    </row>
    <row r="6863" spans="1:1" s="447" customFormat="1" ht="12" hidden="1" customHeight="1">
      <c r="A6863" s="446"/>
    </row>
    <row r="6864" spans="1:1" s="447" customFormat="1" ht="12" hidden="1" customHeight="1">
      <c r="A6864" s="446"/>
    </row>
    <row r="6865" spans="1:1" s="447" customFormat="1" ht="12" hidden="1" customHeight="1">
      <c r="A6865" s="446"/>
    </row>
    <row r="6866" spans="1:1" s="447" customFormat="1" ht="12" hidden="1" customHeight="1">
      <c r="A6866" s="446"/>
    </row>
    <row r="6867" spans="1:1" s="447" customFormat="1" ht="12" hidden="1" customHeight="1">
      <c r="A6867" s="446"/>
    </row>
    <row r="6868" spans="1:1" s="447" customFormat="1" ht="12" hidden="1" customHeight="1">
      <c r="A6868" s="446"/>
    </row>
    <row r="6869" spans="1:1" s="447" customFormat="1" ht="12" hidden="1" customHeight="1">
      <c r="A6869" s="446"/>
    </row>
    <row r="6870" spans="1:1" s="447" customFormat="1" ht="12" hidden="1" customHeight="1">
      <c r="A6870" s="446"/>
    </row>
    <row r="6871" spans="1:1" s="447" customFormat="1" ht="12" hidden="1" customHeight="1">
      <c r="A6871" s="446"/>
    </row>
    <row r="6872" spans="1:1" s="447" customFormat="1" ht="12" hidden="1" customHeight="1">
      <c r="A6872" s="446"/>
    </row>
    <row r="6873" spans="1:1" s="447" customFormat="1" ht="12" hidden="1" customHeight="1">
      <c r="A6873" s="446"/>
    </row>
    <row r="6874" spans="1:1" s="447" customFormat="1" ht="12" hidden="1" customHeight="1">
      <c r="A6874" s="446"/>
    </row>
    <row r="6875" spans="1:1" s="447" customFormat="1" ht="12" hidden="1" customHeight="1">
      <c r="A6875" s="446"/>
    </row>
    <row r="6876" spans="1:1" s="447" customFormat="1" ht="12" hidden="1" customHeight="1">
      <c r="A6876" s="446"/>
    </row>
    <row r="6877" spans="1:1" s="447" customFormat="1" ht="12" hidden="1" customHeight="1">
      <c r="A6877" s="446"/>
    </row>
    <row r="6878" spans="1:1" s="447" customFormat="1" ht="12" hidden="1" customHeight="1">
      <c r="A6878" s="446"/>
    </row>
    <row r="6879" spans="1:1" s="447" customFormat="1" ht="12" hidden="1" customHeight="1">
      <c r="A6879" s="446"/>
    </row>
    <row r="6880" spans="1:1" s="447" customFormat="1" ht="12" hidden="1" customHeight="1">
      <c r="A6880" s="446"/>
    </row>
    <row r="6881" spans="1:1" s="447" customFormat="1" ht="12" hidden="1" customHeight="1">
      <c r="A6881" s="446"/>
    </row>
    <row r="6882" spans="1:1" s="447" customFormat="1" ht="12" hidden="1" customHeight="1">
      <c r="A6882" s="446"/>
    </row>
    <row r="6883" spans="1:1" s="447" customFormat="1" ht="12" hidden="1" customHeight="1">
      <c r="A6883" s="446"/>
    </row>
    <row r="6884" spans="1:1" s="447" customFormat="1" ht="12" hidden="1" customHeight="1">
      <c r="A6884" s="446"/>
    </row>
    <row r="6885" spans="1:1" s="447" customFormat="1" ht="12" hidden="1" customHeight="1">
      <c r="A6885" s="446"/>
    </row>
    <row r="6886" spans="1:1" s="447" customFormat="1" ht="12" hidden="1" customHeight="1">
      <c r="A6886" s="446"/>
    </row>
    <row r="6887" spans="1:1" s="447" customFormat="1" ht="12" hidden="1" customHeight="1">
      <c r="A6887" s="446"/>
    </row>
    <row r="6888" spans="1:1" s="447" customFormat="1" ht="12" hidden="1" customHeight="1">
      <c r="A6888" s="446"/>
    </row>
    <row r="6889" spans="1:1" s="447" customFormat="1" ht="12" hidden="1" customHeight="1">
      <c r="A6889" s="446"/>
    </row>
    <row r="6890" spans="1:1" s="447" customFormat="1" ht="12" hidden="1" customHeight="1">
      <c r="A6890" s="446"/>
    </row>
    <row r="6891" spans="1:1" s="447" customFormat="1" ht="12" hidden="1" customHeight="1">
      <c r="A6891" s="446"/>
    </row>
    <row r="6892" spans="1:1" s="447" customFormat="1" ht="12" hidden="1" customHeight="1">
      <c r="A6892" s="446"/>
    </row>
    <row r="6893" spans="1:1" s="447" customFormat="1" ht="12" hidden="1" customHeight="1">
      <c r="A6893" s="446"/>
    </row>
    <row r="6894" spans="1:1" s="447" customFormat="1" ht="12" hidden="1" customHeight="1">
      <c r="A6894" s="446"/>
    </row>
    <row r="6895" spans="1:1" s="447" customFormat="1" ht="12" hidden="1" customHeight="1">
      <c r="A6895" s="446"/>
    </row>
    <row r="6896" spans="1:1" s="447" customFormat="1" ht="12" hidden="1" customHeight="1">
      <c r="A6896" s="446"/>
    </row>
    <row r="6897" spans="1:1" s="447" customFormat="1" ht="12" hidden="1" customHeight="1">
      <c r="A6897" s="446"/>
    </row>
    <row r="6898" spans="1:1" s="447" customFormat="1" ht="12" hidden="1" customHeight="1">
      <c r="A6898" s="446"/>
    </row>
    <row r="6899" spans="1:1" s="447" customFormat="1" ht="12" hidden="1" customHeight="1">
      <c r="A6899" s="446"/>
    </row>
    <row r="6900" spans="1:1" s="447" customFormat="1" ht="12" hidden="1" customHeight="1">
      <c r="A6900" s="446"/>
    </row>
    <row r="6901" spans="1:1" s="447" customFormat="1" ht="12" hidden="1" customHeight="1">
      <c r="A6901" s="446"/>
    </row>
    <row r="6902" spans="1:1" s="447" customFormat="1" ht="12" hidden="1" customHeight="1">
      <c r="A6902" s="446"/>
    </row>
    <row r="6903" spans="1:1" s="447" customFormat="1" ht="12" hidden="1" customHeight="1">
      <c r="A6903" s="446"/>
    </row>
    <row r="6904" spans="1:1" s="447" customFormat="1" ht="12" hidden="1" customHeight="1">
      <c r="A6904" s="446"/>
    </row>
    <row r="6905" spans="1:1" s="447" customFormat="1" ht="12" hidden="1" customHeight="1">
      <c r="A6905" s="446"/>
    </row>
    <row r="6906" spans="1:1" s="447" customFormat="1" ht="12" hidden="1" customHeight="1">
      <c r="A6906" s="446"/>
    </row>
    <row r="6907" spans="1:1" s="447" customFormat="1" ht="12" hidden="1" customHeight="1">
      <c r="A6907" s="446"/>
    </row>
    <row r="6908" spans="1:1" s="447" customFormat="1" ht="12" hidden="1" customHeight="1">
      <c r="A6908" s="446"/>
    </row>
    <row r="6909" spans="1:1" s="447" customFormat="1" ht="12" hidden="1" customHeight="1">
      <c r="A6909" s="446"/>
    </row>
    <row r="6910" spans="1:1" s="447" customFormat="1" ht="12" hidden="1" customHeight="1">
      <c r="A6910" s="446"/>
    </row>
    <row r="6911" spans="1:1" s="447" customFormat="1" ht="12" hidden="1" customHeight="1">
      <c r="A6911" s="446"/>
    </row>
    <row r="6912" spans="1:1" s="447" customFormat="1" ht="12" hidden="1" customHeight="1">
      <c r="A6912" s="446"/>
    </row>
    <row r="6913" spans="1:1" s="447" customFormat="1" ht="12" hidden="1" customHeight="1">
      <c r="A6913" s="446"/>
    </row>
    <row r="6914" spans="1:1" s="447" customFormat="1" ht="12" hidden="1" customHeight="1">
      <c r="A6914" s="446"/>
    </row>
    <row r="6915" spans="1:1" s="447" customFormat="1" ht="12" hidden="1" customHeight="1">
      <c r="A6915" s="446"/>
    </row>
    <row r="6916" spans="1:1" s="447" customFormat="1" ht="12" hidden="1" customHeight="1">
      <c r="A6916" s="446"/>
    </row>
    <row r="6917" spans="1:1" s="447" customFormat="1" ht="12" hidden="1" customHeight="1">
      <c r="A6917" s="446"/>
    </row>
    <row r="6918" spans="1:1" s="447" customFormat="1" ht="12" hidden="1" customHeight="1">
      <c r="A6918" s="446"/>
    </row>
    <row r="6919" spans="1:1" s="447" customFormat="1" ht="12" hidden="1" customHeight="1">
      <c r="A6919" s="446"/>
    </row>
    <row r="6920" spans="1:1" s="447" customFormat="1" ht="12" hidden="1" customHeight="1">
      <c r="A6920" s="446"/>
    </row>
    <row r="6921" spans="1:1" s="447" customFormat="1" ht="12" hidden="1" customHeight="1">
      <c r="A6921" s="446"/>
    </row>
    <row r="6922" spans="1:1" s="447" customFormat="1" ht="12" hidden="1" customHeight="1">
      <c r="A6922" s="446"/>
    </row>
    <row r="6923" spans="1:1" s="447" customFormat="1" ht="12" hidden="1" customHeight="1">
      <c r="A6923" s="446"/>
    </row>
    <row r="6924" spans="1:1" s="447" customFormat="1" ht="12" hidden="1" customHeight="1">
      <c r="A6924" s="446"/>
    </row>
    <row r="6925" spans="1:1" s="447" customFormat="1" ht="12" hidden="1" customHeight="1">
      <c r="A6925" s="446"/>
    </row>
    <row r="6926" spans="1:1" s="447" customFormat="1" ht="12" hidden="1" customHeight="1">
      <c r="A6926" s="446"/>
    </row>
    <row r="6927" spans="1:1" s="447" customFormat="1" ht="12" hidden="1" customHeight="1">
      <c r="A6927" s="446"/>
    </row>
    <row r="6928" spans="1:1" s="447" customFormat="1" ht="12" hidden="1" customHeight="1">
      <c r="A6928" s="446"/>
    </row>
    <row r="6929" spans="1:1" s="447" customFormat="1" ht="12" hidden="1" customHeight="1">
      <c r="A6929" s="446"/>
    </row>
    <row r="6930" spans="1:1" s="447" customFormat="1" ht="12" hidden="1" customHeight="1">
      <c r="A6930" s="446"/>
    </row>
    <row r="6931" spans="1:1" s="447" customFormat="1" ht="12" hidden="1" customHeight="1">
      <c r="A6931" s="446"/>
    </row>
    <row r="6932" spans="1:1" s="447" customFormat="1" ht="12" hidden="1" customHeight="1">
      <c r="A6932" s="446"/>
    </row>
    <row r="6933" spans="1:1" s="447" customFormat="1" ht="12" hidden="1" customHeight="1">
      <c r="A6933" s="446"/>
    </row>
    <row r="6934" spans="1:1" s="447" customFormat="1" ht="12" hidden="1" customHeight="1">
      <c r="A6934" s="446"/>
    </row>
    <row r="6935" spans="1:1" s="447" customFormat="1" ht="12" hidden="1" customHeight="1">
      <c r="A6935" s="446"/>
    </row>
    <row r="6936" spans="1:1" s="447" customFormat="1" ht="12" hidden="1" customHeight="1">
      <c r="A6936" s="446"/>
    </row>
    <row r="6937" spans="1:1" s="447" customFormat="1" ht="12" hidden="1" customHeight="1">
      <c r="A6937" s="446"/>
    </row>
    <row r="6938" spans="1:1" s="447" customFormat="1" ht="12" hidden="1" customHeight="1">
      <c r="A6938" s="446"/>
    </row>
    <row r="6939" spans="1:1" s="447" customFormat="1" ht="12" hidden="1" customHeight="1">
      <c r="A6939" s="446"/>
    </row>
    <row r="6940" spans="1:1" s="447" customFormat="1" ht="12" hidden="1" customHeight="1">
      <c r="A6940" s="446"/>
    </row>
    <row r="6941" spans="1:1" s="447" customFormat="1" ht="12" hidden="1" customHeight="1">
      <c r="A6941" s="446"/>
    </row>
    <row r="6942" spans="1:1" s="447" customFormat="1" ht="12" hidden="1" customHeight="1">
      <c r="A6942" s="446"/>
    </row>
    <row r="6943" spans="1:1" s="447" customFormat="1" ht="12" hidden="1" customHeight="1">
      <c r="A6943" s="446"/>
    </row>
    <row r="6944" spans="1:1" s="447" customFormat="1" ht="12" hidden="1" customHeight="1">
      <c r="A6944" s="446"/>
    </row>
    <row r="6945" spans="1:1" s="447" customFormat="1" ht="12" hidden="1" customHeight="1">
      <c r="A6945" s="446"/>
    </row>
    <row r="6946" spans="1:1" s="447" customFormat="1" ht="12" hidden="1" customHeight="1">
      <c r="A6946" s="446"/>
    </row>
    <row r="6947" spans="1:1" s="447" customFormat="1" ht="12" hidden="1" customHeight="1">
      <c r="A6947" s="446"/>
    </row>
    <row r="6948" spans="1:1" s="447" customFormat="1" ht="12" hidden="1" customHeight="1">
      <c r="A6948" s="446"/>
    </row>
    <row r="6949" spans="1:1" s="447" customFormat="1" ht="12" hidden="1" customHeight="1">
      <c r="A6949" s="446"/>
    </row>
    <row r="6950" spans="1:1" s="447" customFormat="1" ht="12" hidden="1" customHeight="1">
      <c r="A6950" s="446"/>
    </row>
    <row r="6951" spans="1:1" s="447" customFormat="1" ht="12" hidden="1" customHeight="1">
      <c r="A6951" s="446"/>
    </row>
    <row r="6952" spans="1:1" s="447" customFormat="1" ht="12" hidden="1" customHeight="1">
      <c r="A6952" s="446"/>
    </row>
    <row r="6953" spans="1:1" s="447" customFormat="1" ht="12" hidden="1" customHeight="1">
      <c r="A6953" s="446"/>
    </row>
    <row r="6954" spans="1:1" s="447" customFormat="1" ht="12" hidden="1" customHeight="1">
      <c r="A6954" s="446"/>
    </row>
    <row r="6955" spans="1:1" s="447" customFormat="1" ht="12" hidden="1" customHeight="1">
      <c r="A6955" s="446"/>
    </row>
    <row r="6956" spans="1:1" s="447" customFormat="1" ht="12" hidden="1" customHeight="1">
      <c r="A6956" s="446"/>
    </row>
    <row r="6957" spans="1:1" s="447" customFormat="1" ht="12" hidden="1" customHeight="1">
      <c r="A6957" s="446"/>
    </row>
    <row r="6958" spans="1:1" s="447" customFormat="1" ht="12" hidden="1" customHeight="1">
      <c r="A6958" s="446"/>
    </row>
    <row r="6959" spans="1:1" s="447" customFormat="1" ht="12" hidden="1" customHeight="1">
      <c r="A6959" s="446"/>
    </row>
    <row r="6960" spans="1:1" s="447" customFormat="1" ht="12" hidden="1" customHeight="1">
      <c r="A6960" s="446"/>
    </row>
    <row r="6961" spans="1:1" s="447" customFormat="1" ht="12" hidden="1" customHeight="1">
      <c r="A6961" s="446"/>
    </row>
    <row r="6962" spans="1:1" s="447" customFormat="1" ht="12" hidden="1" customHeight="1">
      <c r="A6962" s="446"/>
    </row>
    <row r="6963" spans="1:1" s="447" customFormat="1" ht="12" hidden="1" customHeight="1">
      <c r="A6963" s="446"/>
    </row>
    <row r="6964" spans="1:1" s="447" customFormat="1" ht="12" hidden="1" customHeight="1">
      <c r="A6964" s="446"/>
    </row>
    <row r="6965" spans="1:1" s="447" customFormat="1" ht="12" hidden="1" customHeight="1">
      <c r="A6965" s="446"/>
    </row>
    <row r="6966" spans="1:1" s="447" customFormat="1" ht="12" hidden="1" customHeight="1">
      <c r="A6966" s="446"/>
    </row>
    <row r="6967" spans="1:1" s="447" customFormat="1" ht="12" hidden="1" customHeight="1">
      <c r="A6967" s="446"/>
    </row>
    <row r="6968" spans="1:1" s="447" customFormat="1" ht="12" hidden="1" customHeight="1">
      <c r="A6968" s="446"/>
    </row>
    <row r="6969" spans="1:1" s="447" customFormat="1" ht="12" hidden="1" customHeight="1">
      <c r="A6969" s="446"/>
    </row>
    <row r="6970" spans="1:1" s="447" customFormat="1" ht="12" hidden="1" customHeight="1">
      <c r="A6970" s="446"/>
    </row>
    <row r="6971" spans="1:1" s="447" customFormat="1" ht="12" hidden="1" customHeight="1">
      <c r="A6971" s="446"/>
    </row>
    <row r="6972" spans="1:1" s="447" customFormat="1" ht="12" hidden="1" customHeight="1">
      <c r="A6972" s="446"/>
    </row>
    <row r="6973" spans="1:1" s="447" customFormat="1" ht="12" hidden="1" customHeight="1">
      <c r="A6973" s="446"/>
    </row>
    <row r="6974" spans="1:1" s="447" customFormat="1" ht="12" hidden="1" customHeight="1">
      <c r="A6974" s="446"/>
    </row>
    <row r="6975" spans="1:1" s="447" customFormat="1" ht="12" hidden="1" customHeight="1">
      <c r="A6975" s="446"/>
    </row>
    <row r="6976" spans="1:1" s="447" customFormat="1" ht="12" hidden="1" customHeight="1">
      <c r="A6976" s="446"/>
    </row>
    <row r="6977" spans="1:1" s="447" customFormat="1" ht="12" hidden="1" customHeight="1">
      <c r="A6977" s="446"/>
    </row>
    <row r="6978" spans="1:1" s="447" customFormat="1" ht="12" hidden="1" customHeight="1">
      <c r="A6978" s="446"/>
    </row>
    <row r="6979" spans="1:1" s="447" customFormat="1" ht="12" hidden="1" customHeight="1">
      <c r="A6979" s="446"/>
    </row>
    <row r="6980" spans="1:1" s="447" customFormat="1" ht="12" hidden="1" customHeight="1">
      <c r="A6980" s="446"/>
    </row>
    <row r="6981" spans="1:1" s="447" customFormat="1" ht="12" hidden="1" customHeight="1">
      <c r="A6981" s="446"/>
    </row>
    <row r="6982" spans="1:1" s="447" customFormat="1" ht="12" hidden="1" customHeight="1">
      <c r="A6982" s="446"/>
    </row>
    <row r="6983" spans="1:1" s="447" customFormat="1" ht="12" hidden="1" customHeight="1">
      <c r="A6983" s="446"/>
    </row>
    <row r="6984" spans="1:1" s="447" customFormat="1" ht="12" hidden="1" customHeight="1">
      <c r="A6984" s="446"/>
    </row>
    <row r="6985" spans="1:1" s="447" customFormat="1" ht="12" hidden="1" customHeight="1">
      <c r="A6985" s="446"/>
    </row>
    <row r="6986" spans="1:1" s="447" customFormat="1" ht="12" hidden="1" customHeight="1">
      <c r="A6986" s="446"/>
    </row>
    <row r="6987" spans="1:1" s="447" customFormat="1" ht="12" hidden="1" customHeight="1">
      <c r="A6987" s="446"/>
    </row>
    <row r="6988" spans="1:1" s="447" customFormat="1" ht="12" hidden="1" customHeight="1">
      <c r="A6988" s="446"/>
    </row>
    <row r="6989" spans="1:1" s="447" customFormat="1" ht="12" hidden="1" customHeight="1">
      <c r="A6989" s="446"/>
    </row>
    <row r="6990" spans="1:1" s="447" customFormat="1" ht="12" hidden="1" customHeight="1">
      <c r="A6990" s="446"/>
    </row>
    <row r="6991" spans="1:1" s="447" customFormat="1" ht="12" hidden="1" customHeight="1">
      <c r="A6991" s="446"/>
    </row>
    <row r="6992" spans="1:1" s="447" customFormat="1" ht="12" hidden="1" customHeight="1">
      <c r="A6992" s="446"/>
    </row>
    <row r="6993" spans="1:1" s="447" customFormat="1" ht="12" hidden="1" customHeight="1">
      <c r="A6993" s="446"/>
    </row>
    <row r="6994" spans="1:1" s="447" customFormat="1" ht="12" hidden="1" customHeight="1">
      <c r="A6994" s="446"/>
    </row>
    <row r="6995" spans="1:1" s="447" customFormat="1" ht="12" hidden="1" customHeight="1">
      <c r="A6995" s="446"/>
    </row>
    <row r="6996" spans="1:1" s="447" customFormat="1" ht="12" hidden="1" customHeight="1">
      <c r="A6996" s="446"/>
    </row>
    <row r="6997" spans="1:1" s="447" customFormat="1" ht="12" hidden="1" customHeight="1">
      <c r="A6997" s="446"/>
    </row>
    <row r="6998" spans="1:1" s="447" customFormat="1" ht="12" hidden="1" customHeight="1">
      <c r="A6998" s="446"/>
    </row>
    <row r="6999" spans="1:1" s="447" customFormat="1" ht="12" hidden="1" customHeight="1">
      <c r="A6999" s="446"/>
    </row>
    <row r="7000" spans="1:1" s="447" customFormat="1" ht="12" hidden="1" customHeight="1">
      <c r="A7000" s="446"/>
    </row>
    <row r="7001" spans="1:1" s="447" customFormat="1" ht="12" hidden="1" customHeight="1">
      <c r="A7001" s="446"/>
    </row>
    <row r="7002" spans="1:1" s="447" customFormat="1" ht="12" hidden="1" customHeight="1">
      <c r="A7002" s="446"/>
    </row>
    <row r="7003" spans="1:1" s="447" customFormat="1" ht="12" hidden="1" customHeight="1">
      <c r="A7003" s="446"/>
    </row>
    <row r="7004" spans="1:1" s="447" customFormat="1" ht="12" hidden="1" customHeight="1">
      <c r="A7004" s="446"/>
    </row>
    <row r="7005" spans="1:1" s="447" customFormat="1" ht="12" hidden="1" customHeight="1">
      <c r="A7005" s="446"/>
    </row>
    <row r="7006" spans="1:1" s="447" customFormat="1" ht="12" hidden="1" customHeight="1">
      <c r="A7006" s="446"/>
    </row>
    <row r="7007" spans="1:1" s="447" customFormat="1" ht="12" hidden="1" customHeight="1">
      <c r="A7007" s="446"/>
    </row>
    <row r="7008" spans="1:1" s="447" customFormat="1" ht="12" hidden="1" customHeight="1">
      <c r="A7008" s="446"/>
    </row>
    <row r="7009" spans="1:1" s="447" customFormat="1" ht="12" hidden="1" customHeight="1">
      <c r="A7009" s="446"/>
    </row>
    <row r="7010" spans="1:1" s="447" customFormat="1" ht="12" hidden="1" customHeight="1">
      <c r="A7010" s="446"/>
    </row>
    <row r="7011" spans="1:1" s="447" customFormat="1" ht="12" hidden="1" customHeight="1">
      <c r="A7011" s="446"/>
    </row>
    <row r="7012" spans="1:1" s="447" customFormat="1" ht="12" hidden="1" customHeight="1">
      <c r="A7012" s="446"/>
    </row>
    <row r="7013" spans="1:1" s="447" customFormat="1" ht="12" hidden="1" customHeight="1">
      <c r="A7013" s="446"/>
    </row>
    <row r="7014" spans="1:1" s="447" customFormat="1" ht="12" hidden="1" customHeight="1">
      <c r="A7014" s="446"/>
    </row>
    <row r="7015" spans="1:1" s="447" customFormat="1" ht="12" hidden="1" customHeight="1">
      <c r="A7015" s="446"/>
    </row>
    <row r="7016" spans="1:1" s="447" customFormat="1" ht="12" hidden="1" customHeight="1">
      <c r="A7016" s="446"/>
    </row>
    <row r="7017" spans="1:1" s="447" customFormat="1" ht="12" hidden="1" customHeight="1">
      <c r="A7017" s="446"/>
    </row>
    <row r="7018" spans="1:1" s="447" customFormat="1" ht="12" hidden="1" customHeight="1">
      <c r="A7018" s="446"/>
    </row>
    <row r="7019" spans="1:1" s="447" customFormat="1" ht="12" hidden="1" customHeight="1">
      <c r="A7019" s="446"/>
    </row>
    <row r="7020" spans="1:1" s="447" customFormat="1" ht="12" hidden="1" customHeight="1">
      <c r="A7020" s="446"/>
    </row>
    <row r="7021" spans="1:1" s="447" customFormat="1" ht="12" hidden="1" customHeight="1">
      <c r="A7021" s="446"/>
    </row>
    <row r="7022" spans="1:1" s="447" customFormat="1" ht="12" hidden="1" customHeight="1">
      <c r="A7022" s="446"/>
    </row>
    <row r="7023" spans="1:1" s="447" customFormat="1" ht="12" hidden="1" customHeight="1">
      <c r="A7023" s="446"/>
    </row>
    <row r="7024" spans="1:1" s="447" customFormat="1" ht="12" hidden="1" customHeight="1">
      <c r="A7024" s="446"/>
    </row>
    <row r="7025" spans="1:1" s="447" customFormat="1" ht="12" hidden="1" customHeight="1">
      <c r="A7025" s="446"/>
    </row>
    <row r="7026" spans="1:1" s="447" customFormat="1" ht="12" hidden="1" customHeight="1">
      <c r="A7026" s="446"/>
    </row>
    <row r="7027" spans="1:1" s="447" customFormat="1" ht="12" hidden="1" customHeight="1">
      <c r="A7027" s="446"/>
    </row>
    <row r="7028" spans="1:1" s="447" customFormat="1" ht="12" hidden="1" customHeight="1">
      <c r="A7028" s="446"/>
    </row>
    <row r="7029" spans="1:1" s="447" customFormat="1" ht="12" hidden="1" customHeight="1">
      <c r="A7029" s="446"/>
    </row>
    <row r="7030" spans="1:1" s="447" customFormat="1" ht="12" hidden="1" customHeight="1">
      <c r="A7030" s="446"/>
    </row>
    <row r="7031" spans="1:1" s="447" customFormat="1" ht="12" hidden="1" customHeight="1">
      <c r="A7031" s="446"/>
    </row>
    <row r="7032" spans="1:1" s="447" customFormat="1" ht="12" hidden="1" customHeight="1">
      <c r="A7032" s="446"/>
    </row>
    <row r="7033" spans="1:1" s="447" customFormat="1" ht="12" hidden="1" customHeight="1">
      <c r="A7033" s="446"/>
    </row>
    <row r="7034" spans="1:1" s="447" customFormat="1" ht="12" hidden="1" customHeight="1">
      <c r="A7034" s="446"/>
    </row>
    <row r="7035" spans="1:1" s="447" customFormat="1" ht="12" hidden="1" customHeight="1">
      <c r="A7035" s="446"/>
    </row>
    <row r="7036" spans="1:1" s="447" customFormat="1" ht="12" hidden="1" customHeight="1">
      <c r="A7036" s="446"/>
    </row>
    <row r="7037" spans="1:1" s="447" customFormat="1" ht="12" hidden="1" customHeight="1">
      <c r="A7037" s="446"/>
    </row>
    <row r="7038" spans="1:1" s="447" customFormat="1" ht="12" hidden="1" customHeight="1">
      <c r="A7038" s="446"/>
    </row>
    <row r="7039" spans="1:1" s="447" customFormat="1" ht="12" hidden="1" customHeight="1">
      <c r="A7039" s="446"/>
    </row>
    <row r="7040" spans="1:1" s="447" customFormat="1" ht="12" hidden="1" customHeight="1">
      <c r="A7040" s="446"/>
    </row>
    <row r="7041" spans="1:1" s="447" customFormat="1" ht="12" hidden="1" customHeight="1">
      <c r="A7041" s="446"/>
    </row>
    <row r="7042" spans="1:1" s="447" customFormat="1" ht="12" hidden="1" customHeight="1">
      <c r="A7042" s="446"/>
    </row>
    <row r="7043" spans="1:1" s="447" customFormat="1" ht="12" hidden="1" customHeight="1">
      <c r="A7043" s="446"/>
    </row>
    <row r="7044" spans="1:1" s="447" customFormat="1" ht="12" hidden="1" customHeight="1">
      <c r="A7044" s="446"/>
    </row>
    <row r="7045" spans="1:1" s="447" customFormat="1" ht="12" hidden="1" customHeight="1">
      <c r="A7045" s="446"/>
    </row>
    <row r="7046" spans="1:1" s="447" customFormat="1" ht="12" hidden="1" customHeight="1">
      <c r="A7046" s="446"/>
    </row>
    <row r="7047" spans="1:1" s="447" customFormat="1" ht="12" hidden="1" customHeight="1">
      <c r="A7047" s="446"/>
    </row>
    <row r="7048" spans="1:1" s="447" customFormat="1" ht="12" hidden="1" customHeight="1">
      <c r="A7048" s="446"/>
    </row>
    <row r="7049" spans="1:1" s="447" customFormat="1" ht="12" hidden="1" customHeight="1">
      <c r="A7049" s="446"/>
    </row>
    <row r="7050" spans="1:1" s="447" customFormat="1" ht="12" hidden="1" customHeight="1">
      <c r="A7050" s="446"/>
    </row>
    <row r="7051" spans="1:1" s="447" customFormat="1" ht="12" hidden="1" customHeight="1">
      <c r="A7051" s="446"/>
    </row>
    <row r="7052" spans="1:1" s="447" customFormat="1" ht="12" hidden="1" customHeight="1">
      <c r="A7052" s="446"/>
    </row>
    <row r="7053" spans="1:1" s="447" customFormat="1" ht="12" hidden="1" customHeight="1">
      <c r="A7053" s="446"/>
    </row>
    <row r="7054" spans="1:1" s="447" customFormat="1" ht="12" hidden="1" customHeight="1">
      <c r="A7054" s="446"/>
    </row>
    <row r="7055" spans="1:1" s="447" customFormat="1" ht="12" hidden="1" customHeight="1">
      <c r="A7055" s="446"/>
    </row>
    <row r="7056" spans="1:1" s="447" customFormat="1" ht="12" hidden="1" customHeight="1">
      <c r="A7056" s="446"/>
    </row>
    <row r="7057" spans="1:1" s="447" customFormat="1" ht="12" hidden="1" customHeight="1">
      <c r="A7057" s="446"/>
    </row>
    <row r="7058" spans="1:1" s="447" customFormat="1" ht="12" hidden="1" customHeight="1">
      <c r="A7058" s="446"/>
    </row>
    <row r="7059" spans="1:1" s="447" customFormat="1" ht="12" hidden="1" customHeight="1">
      <c r="A7059" s="446"/>
    </row>
    <row r="7060" spans="1:1" s="447" customFormat="1" ht="12" hidden="1" customHeight="1">
      <c r="A7060" s="446"/>
    </row>
    <row r="7061" spans="1:1" s="447" customFormat="1" ht="12" hidden="1" customHeight="1">
      <c r="A7061" s="446"/>
    </row>
    <row r="7062" spans="1:1" s="447" customFormat="1" ht="12" hidden="1" customHeight="1">
      <c r="A7062" s="446"/>
    </row>
    <row r="7063" spans="1:1" s="447" customFormat="1" ht="12" hidden="1" customHeight="1">
      <c r="A7063" s="446"/>
    </row>
    <row r="7064" spans="1:1" s="447" customFormat="1" ht="12" hidden="1" customHeight="1">
      <c r="A7064" s="446"/>
    </row>
    <row r="7065" spans="1:1" s="447" customFormat="1" ht="12" hidden="1" customHeight="1">
      <c r="A7065" s="446"/>
    </row>
    <row r="7066" spans="1:1" s="447" customFormat="1" ht="12" hidden="1" customHeight="1">
      <c r="A7066" s="446"/>
    </row>
    <row r="7067" spans="1:1" s="447" customFormat="1" ht="12" hidden="1" customHeight="1">
      <c r="A7067" s="446"/>
    </row>
    <row r="7068" spans="1:1" s="447" customFormat="1" ht="12" hidden="1" customHeight="1">
      <c r="A7068" s="446"/>
    </row>
    <row r="7069" spans="1:1" s="447" customFormat="1" ht="12" hidden="1" customHeight="1">
      <c r="A7069" s="446"/>
    </row>
    <row r="7070" spans="1:1" s="447" customFormat="1" ht="12" hidden="1" customHeight="1">
      <c r="A7070" s="446"/>
    </row>
    <row r="7071" spans="1:1" s="447" customFormat="1" ht="12" hidden="1" customHeight="1">
      <c r="A7071" s="446"/>
    </row>
    <row r="7072" spans="1:1" s="447" customFormat="1" ht="12" hidden="1" customHeight="1">
      <c r="A7072" s="446"/>
    </row>
    <row r="7073" spans="1:1" s="447" customFormat="1" ht="12" hidden="1" customHeight="1">
      <c r="A7073" s="446"/>
    </row>
    <row r="7074" spans="1:1" s="447" customFormat="1" ht="12" hidden="1" customHeight="1">
      <c r="A7074" s="446"/>
    </row>
    <row r="7075" spans="1:1" s="447" customFormat="1" ht="12" hidden="1" customHeight="1">
      <c r="A7075" s="446"/>
    </row>
    <row r="7076" spans="1:1" s="447" customFormat="1" ht="12" hidden="1" customHeight="1">
      <c r="A7076" s="446"/>
    </row>
    <row r="7077" spans="1:1" s="447" customFormat="1" ht="12" hidden="1" customHeight="1">
      <c r="A7077" s="446"/>
    </row>
    <row r="7078" spans="1:1" s="447" customFormat="1" ht="12" hidden="1" customHeight="1">
      <c r="A7078" s="446"/>
    </row>
    <row r="7079" spans="1:1" s="447" customFormat="1" ht="12" hidden="1" customHeight="1">
      <c r="A7079" s="446"/>
    </row>
    <row r="7080" spans="1:1" s="447" customFormat="1" ht="12" hidden="1" customHeight="1">
      <c r="A7080" s="446"/>
    </row>
    <row r="7081" spans="1:1" s="447" customFormat="1" ht="12" hidden="1" customHeight="1">
      <c r="A7081" s="446"/>
    </row>
    <row r="7082" spans="1:1" s="447" customFormat="1" ht="12" hidden="1" customHeight="1">
      <c r="A7082" s="446"/>
    </row>
    <row r="7083" spans="1:1" s="447" customFormat="1" ht="12" hidden="1" customHeight="1">
      <c r="A7083" s="446"/>
    </row>
    <row r="7084" spans="1:1" s="447" customFormat="1" ht="12" hidden="1" customHeight="1">
      <c r="A7084" s="446"/>
    </row>
    <row r="7085" spans="1:1" s="447" customFormat="1" ht="12" hidden="1" customHeight="1">
      <c r="A7085" s="446"/>
    </row>
    <row r="7086" spans="1:1" s="447" customFormat="1" ht="12" hidden="1" customHeight="1">
      <c r="A7086" s="446"/>
    </row>
    <row r="7087" spans="1:1" s="447" customFormat="1" ht="12" hidden="1" customHeight="1">
      <c r="A7087" s="446"/>
    </row>
    <row r="7088" spans="1:1" s="447" customFormat="1" ht="12" hidden="1" customHeight="1">
      <c r="A7088" s="446"/>
    </row>
    <row r="7089" spans="1:1" s="447" customFormat="1" ht="12" hidden="1" customHeight="1">
      <c r="A7089" s="446"/>
    </row>
    <row r="7090" spans="1:1" s="447" customFormat="1" ht="12" hidden="1" customHeight="1">
      <c r="A7090" s="446"/>
    </row>
    <row r="7091" spans="1:1" s="447" customFormat="1" ht="12" hidden="1" customHeight="1">
      <c r="A7091" s="446"/>
    </row>
    <row r="7092" spans="1:1" s="447" customFormat="1" ht="12" hidden="1" customHeight="1">
      <c r="A7092" s="446"/>
    </row>
    <row r="7093" spans="1:1" s="447" customFormat="1" ht="12" hidden="1" customHeight="1">
      <c r="A7093" s="446"/>
    </row>
    <row r="7094" spans="1:1" s="447" customFormat="1" ht="12" hidden="1" customHeight="1">
      <c r="A7094" s="446"/>
    </row>
    <row r="7095" spans="1:1" s="447" customFormat="1" ht="12" hidden="1" customHeight="1">
      <c r="A7095" s="446"/>
    </row>
    <row r="7096" spans="1:1" s="447" customFormat="1" ht="12" hidden="1" customHeight="1">
      <c r="A7096" s="446"/>
    </row>
    <row r="7097" spans="1:1" s="447" customFormat="1" ht="12" hidden="1" customHeight="1">
      <c r="A7097" s="446"/>
    </row>
    <row r="7098" spans="1:1" s="447" customFormat="1" ht="12" hidden="1" customHeight="1">
      <c r="A7098" s="446"/>
    </row>
    <row r="7099" spans="1:1" s="447" customFormat="1" ht="12" hidden="1" customHeight="1">
      <c r="A7099" s="446"/>
    </row>
    <row r="7100" spans="1:1" s="447" customFormat="1" ht="12" hidden="1" customHeight="1">
      <c r="A7100" s="446"/>
    </row>
    <row r="7101" spans="1:1" s="447" customFormat="1" ht="12" hidden="1" customHeight="1">
      <c r="A7101" s="446"/>
    </row>
    <row r="7102" spans="1:1" s="447" customFormat="1" ht="12" hidden="1" customHeight="1">
      <c r="A7102" s="446"/>
    </row>
    <row r="7103" spans="1:1" s="447" customFormat="1" ht="12" hidden="1" customHeight="1">
      <c r="A7103" s="446"/>
    </row>
    <row r="7104" spans="1:1" s="447" customFormat="1" ht="12" hidden="1" customHeight="1">
      <c r="A7104" s="446"/>
    </row>
    <row r="7105" spans="1:1" s="447" customFormat="1" ht="12" hidden="1" customHeight="1">
      <c r="A7105" s="446"/>
    </row>
    <row r="7106" spans="1:1" s="447" customFormat="1" ht="12" hidden="1" customHeight="1">
      <c r="A7106" s="446"/>
    </row>
    <row r="7107" spans="1:1" s="447" customFormat="1" ht="12" hidden="1" customHeight="1">
      <c r="A7107" s="446"/>
    </row>
    <row r="7108" spans="1:1" s="447" customFormat="1" ht="12" hidden="1" customHeight="1">
      <c r="A7108" s="446"/>
    </row>
    <row r="7109" spans="1:1" s="447" customFormat="1" ht="12" hidden="1" customHeight="1">
      <c r="A7109" s="446"/>
    </row>
    <row r="7110" spans="1:1" s="447" customFormat="1" ht="12" hidden="1" customHeight="1">
      <c r="A7110" s="446"/>
    </row>
    <row r="7111" spans="1:1" s="447" customFormat="1" ht="12" hidden="1" customHeight="1">
      <c r="A7111" s="446"/>
    </row>
    <row r="7112" spans="1:1" s="447" customFormat="1" ht="12" hidden="1" customHeight="1">
      <c r="A7112" s="446"/>
    </row>
    <row r="7113" spans="1:1" s="447" customFormat="1" ht="12" hidden="1" customHeight="1">
      <c r="A7113" s="446"/>
    </row>
    <row r="7114" spans="1:1" s="447" customFormat="1" ht="12" hidden="1" customHeight="1">
      <c r="A7114" s="446"/>
    </row>
    <row r="7115" spans="1:1" s="447" customFormat="1" ht="12" hidden="1" customHeight="1">
      <c r="A7115" s="446"/>
    </row>
    <row r="7116" spans="1:1" s="447" customFormat="1" ht="12" hidden="1" customHeight="1">
      <c r="A7116" s="446"/>
    </row>
    <row r="7117" spans="1:1" s="447" customFormat="1" ht="12" hidden="1" customHeight="1">
      <c r="A7117" s="446"/>
    </row>
    <row r="7118" spans="1:1" s="447" customFormat="1" ht="12" hidden="1" customHeight="1">
      <c r="A7118" s="446"/>
    </row>
    <row r="7119" spans="1:1" s="447" customFormat="1" ht="12" hidden="1" customHeight="1">
      <c r="A7119" s="446"/>
    </row>
    <row r="7120" spans="1:1" s="447" customFormat="1" ht="12" hidden="1" customHeight="1">
      <c r="A7120" s="446"/>
    </row>
    <row r="7121" spans="1:1" s="447" customFormat="1" ht="12" hidden="1" customHeight="1">
      <c r="A7121" s="446"/>
    </row>
    <row r="7122" spans="1:1" s="447" customFormat="1" ht="12" hidden="1" customHeight="1">
      <c r="A7122" s="446"/>
    </row>
    <row r="7123" spans="1:1" s="447" customFormat="1" ht="12" hidden="1" customHeight="1">
      <c r="A7123" s="446"/>
    </row>
    <row r="7124" spans="1:1" s="447" customFormat="1" ht="12" hidden="1" customHeight="1">
      <c r="A7124" s="446"/>
    </row>
    <row r="7125" spans="1:1" s="447" customFormat="1" ht="12" hidden="1" customHeight="1">
      <c r="A7125" s="446"/>
    </row>
    <row r="7126" spans="1:1" s="447" customFormat="1" ht="12" hidden="1" customHeight="1">
      <c r="A7126" s="446"/>
    </row>
    <row r="7127" spans="1:1" s="447" customFormat="1" ht="12" hidden="1" customHeight="1">
      <c r="A7127" s="446"/>
    </row>
    <row r="7128" spans="1:1" s="447" customFormat="1" ht="12" hidden="1" customHeight="1">
      <c r="A7128" s="446"/>
    </row>
    <row r="7129" spans="1:1" s="447" customFormat="1" ht="12" hidden="1" customHeight="1">
      <c r="A7129" s="446"/>
    </row>
    <row r="7130" spans="1:1" s="447" customFormat="1" ht="12" hidden="1" customHeight="1">
      <c r="A7130" s="446"/>
    </row>
    <row r="7131" spans="1:1" s="447" customFormat="1" ht="12" hidden="1" customHeight="1">
      <c r="A7131" s="446"/>
    </row>
    <row r="7132" spans="1:1" s="447" customFormat="1" ht="12" hidden="1" customHeight="1">
      <c r="A7132" s="446"/>
    </row>
    <row r="7133" spans="1:1" s="447" customFormat="1" ht="12" hidden="1" customHeight="1">
      <c r="A7133" s="446"/>
    </row>
    <row r="7134" spans="1:1" s="447" customFormat="1" ht="12" hidden="1" customHeight="1">
      <c r="A7134" s="446"/>
    </row>
    <row r="7135" spans="1:1" s="447" customFormat="1" ht="12" hidden="1" customHeight="1">
      <c r="A7135" s="446"/>
    </row>
    <row r="7136" spans="1:1" s="447" customFormat="1" ht="12" hidden="1" customHeight="1">
      <c r="A7136" s="446"/>
    </row>
    <row r="7137" spans="1:1" s="447" customFormat="1" ht="12" hidden="1" customHeight="1">
      <c r="A7137" s="446"/>
    </row>
    <row r="7138" spans="1:1" s="447" customFormat="1" ht="12" hidden="1" customHeight="1">
      <c r="A7138" s="446"/>
    </row>
    <row r="7139" spans="1:1" s="447" customFormat="1" ht="12" hidden="1" customHeight="1">
      <c r="A7139" s="446"/>
    </row>
    <row r="7140" spans="1:1" s="447" customFormat="1" ht="12" hidden="1" customHeight="1">
      <c r="A7140" s="446"/>
    </row>
    <row r="7141" spans="1:1" s="447" customFormat="1" ht="12" hidden="1" customHeight="1">
      <c r="A7141" s="446"/>
    </row>
    <row r="7142" spans="1:1" s="447" customFormat="1" ht="12" hidden="1" customHeight="1">
      <c r="A7142" s="446"/>
    </row>
    <row r="7143" spans="1:1" s="447" customFormat="1" ht="12" hidden="1" customHeight="1">
      <c r="A7143" s="446"/>
    </row>
    <row r="7144" spans="1:1" s="447" customFormat="1" ht="12" hidden="1" customHeight="1">
      <c r="A7144" s="446"/>
    </row>
    <row r="7145" spans="1:1" s="447" customFormat="1" ht="12" hidden="1" customHeight="1">
      <c r="A7145" s="446"/>
    </row>
    <row r="7146" spans="1:1" s="447" customFormat="1" ht="12" hidden="1" customHeight="1">
      <c r="A7146" s="446"/>
    </row>
    <row r="7147" spans="1:1" s="447" customFormat="1" ht="12" hidden="1" customHeight="1">
      <c r="A7147" s="446"/>
    </row>
    <row r="7148" spans="1:1" s="447" customFormat="1" ht="12" hidden="1" customHeight="1">
      <c r="A7148" s="446"/>
    </row>
    <row r="7149" spans="1:1" s="447" customFormat="1" ht="12" hidden="1" customHeight="1">
      <c r="A7149" s="446"/>
    </row>
    <row r="7150" spans="1:1" s="447" customFormat="1" ht="12" hidden="1" customHeight="1">
      <c r="A7150" s="446"/>
    </row>
    <row r="7151" spans="1:1" s="447" customFormat="1" ht="12" hidden="1" customHeight="1">
      <c r="A7151" s="446"/>
    </row>
    <row r="7152" spans="1:1" s="447" customFormat="1" ht="12" hidden="1" customHeight="1">
      <c r="A7152" s="446"/>
    </row>
    <row r="7153" spans="1:1" s="447" customFormat="1" ht="12" hidden="1" customHeight="1">
      <c r="A7153" s="446"/>
    </row>
    <row r="7154" spans="1:1" s="447" customFormat="1" ht="12" hidden="1" customHeight="1">
      <c r="A7154" s="446"/>
    </row>
    <row r="7155" spans="1:1" s="447" customFormat="1" ht="12" hidden="1" customHeight="1">
      <c r="A7155" s="446"/>
    </row>
    <row r="7156" spans="1:1" s="447" customFormat="1" ht="12" hidden="1" customHeight="1">
      <c r="A7156" s="446"/>
    </row>
    <row r="7157" spans="1:1" s="447" customFormat="1" ht="12" hidden="1" customHeight="1">
      <c r="A7157" s="446"/>
    </row>
    <row r="7158" spans="1:1" s="447" customFormat="1" ht="12" hidden="1" customHeight="1">
      <c r="A7158" s="446"/>
    </row>
    <row r="7159" spans="1:1" s="447" customFormat="1" ht="12" hidden="1" customHeight="1">
      <c r="A7159" s="446"/>
    </row>
    <row r="7160" spans="1:1" s="447" customFormat="1" ht="12" hidden="1" customHeight="1">
      <c r="A7160" s="446"/>
    </row>
    <row r="7161" spans="1:1" s="447" customFormat="1" ht="12" hidden="1" customHeight="1">
      <c r="A7161" s="446"/>
    </row>
    <row r="7162" spans="1:1" s="447" customFormat="1" ht="12" hidden="1" customHeight="1">
      <c r="A7162" s="446"/>
    </row>
    <row r="7163" spans="1:1" s="447" customFormat="1" ht="12" hidden="1" customHeight="1">
      <c r="A7163" s="446"/>
    </row>
    <row r="7164" spans="1:1" s="447" customFormat="1" ht="12" hidden="1" customHeight="1">
      <c r="A7164" s="446"/>
    </row>
    <row r="7165" spans="1:1" s="447" customFormat="1" ht="12" hidden="1" customHeight="1">
      <c r="A7165" s="446"/>
    </row>
    <row r="7166" spans="1:1" s="447" customFormat="1" ht="12" hidden="1" customHeight="1">
      <c r="A7166" s="446"/>
    </row>
    <row r="7167" spans="1:1" s="447" customFormat="1" ht="12" hidden="1" customHeight="1">
      <c r="A7167" s="446"/>
    </row>
    <row r="7168" spans="1:1" s="447" customFormat="1" ht="12" hidden="1" customHeight="1">
      <c r="A7168" s="446"/>
    </row>
    <row r="7169" spans="1:1" s="447" customFormat="1" ht="12" hidden="1" customHeight="1">
      <c r="A7169" s="446"/>
    </row>
    <row r="7170" spans="1:1" s="447" customFormat="1" ht="12" hidden="1" customHeight="1">
      <c r="A7170" s="446"/>
    </row>
    <row r="7171" spans="1:1" s="447" customFormat="1" ht="12" hidden="1" customHeight="1">
      <c r="A7171" s="446"/>
    </row>
    <row r="7172" spans="1:1" s="447" customFormat="1" ht="12" hidden="1" customHeight="1">
      <c r="A7172" s="446"/>
    </row>
    <row r="7173" spans="1:1" s="447" customFormat="1" ht="12" hidden="1" customHeight="1">
      <c r="A7173" s="446"/>
    </row>
    <row r="7174" spans="1:1" s="447" customFormat="1" ht="12" hidden="1" customHeight="1">
      <c r="A7174" s="446"/>
    </row>
    <row r="7175" spans="1:1" s="447" customFormat="1" ht="12" hidden="1" customHeight="1">
      <c r="A7175" s="446"/>
    </row>
    <row r="7176" spans="1:1" s="447" customFormat="1" ht="12" hidden="1" customHeight="1">
      <c r="A7176" s="446"/>
    </row>
    <row r="7177" spans="1:1" s="447" customFormat="1" ht="12" hidden="1" customHeight="1">
      <c r="A7177" s="446"/>
    </row>
    <row r="7178" spans="1:1" s="447" customFormat="1" ht="12" hidden="1" customHeight="1">
      <c r="A7178" s="446"/>
    </row>
    <row r="7179" spans="1:1" s="447" customFormat="1" ht="12" hidden="1" customHeight="1">
      <c r="A7179" s="446"/>
    </row>
    <row r="7180" spans="1:1" s="447" customFormat="1" ht="12" hidden="1" customHeight="1">
      <c r="A7180" s="446"/>
    </row>
    <row r="7181" spans="1:1" s="447" customFormat="1" ht="12" hidden="1" customHeight="1">
      <c r="A7181" s="446"/>
    </row>
    <row r="7182" spans="1:1" s="447" customFormat="1" ht="12" hidden="1" customHeight="1">
      <c r="A7182" s="446"/>
    </row>
    <row r="7183" spans="1:1" s="447" customFormat="1" ht="12" hidden="1" customHeight="1">
      <c r="A7183" s="446"/>
    </row>
    <row r="7184" spans="1:1" s="447" customFormat="1" ht="12" hidden="1" customHeight="1">
      <c r="A7184" s="446"/>
    </row>
    <row r="7185" spans="1:1" s="447" customFormat="1" ht="12" hidden="1" customHeight="1">
      <c r="A7185" s="446"/>
    </row>
    <row r="7186" spans="1:1" s="447" customFormat="1" ht="12" hidden="1" customHeight="1">
      <c r="A7186" s="446"/>
    </row>
    <row r="7187" spans="1:1" s="447" customFormat="1" ht="12" hidden="1" customHeight="1">
      <c r="A7187" s="446"/>
    </row>
    <row r="7188" spans="1:1" s="447" customFormat="1" ht="12" hidden="1" customHeight="1">
      <c r="A7188" s="446"/>
    </row>
    <row r="7189" spans="1:1" s="447" customFormat="1" ht="12" hidden="1" customHeight="1">
      <c r="A7189" s="446"/>
    </row>
    <row r="7190" spans="1:1" s="447" customFormat="1" ht="12" hidden="1" customHeight="1">
      <c r="A7190" s="446"/>
    </row>
    <row r="7191" spans="1:1" s="447" customFormat="1" ht="12" hidden="1" customHeight="1">
      <c r="A7191" s="446"/>
    </row>
    <row r="7192" spans="1:1" s="447" customFormat="1" ht="12" hidden="1" customHeight="1">
      <c r="A7192" s="446"/>
    </row>
    <row r="7193" spans="1:1" s="447" customFormat="1" ht="12" hidden="1" customHeight="1">
      <c r="A7193" s="446"/>
    </row>
    <row r="7194" spans="1:1" s="447" customFormat="1" ht="12" hidden="1" customHeight="1">
      <c r="A7194" s="446"/>
    </row>
    <row r="7195" spans="1:1" s="447" customFormat="1" ht="12" hidden="1" customHeight="1">
      <c r="A7195" s="446"/>
    </row>
    <row r="7196" spans="1:1" s="447" customFormat="1" ht="12" hidden="1" customHeight="1">
      <c r="A7196" s="446"/>
    </row>
    <row r="7197" spans="1:1" s="447" customFormat="1" ht="12" hidden="1" customHeight="1">
      <c r="A7197" s="446"/>
    </row>
    <row r="7198" spans="1:1" s="447" customFormat="1" ht="12" hidden="1" customHeight="1">
      <c r="A7198" s="446"/>
    </row>
    <row r="7199" spans="1:1" s="447" customFormat="1" ht="12" hidden="1" customHeight="1">
      <c r="A7199" s="446"/>
    </row>
    <row r="7200" spans="1:1" s="447" customFormat="1" ht="12" hidden="1" customHeight="1">
      <c r="A7200" s="446"/>
    </row>
    <row r="7201" spans="1:1" s="447" customFormat="1" ht="12" hidden="1" customHeight="1">
      <c r="A7201" s="446"/>
    </row>
    <row r="7202" spans="1:1" s="447" customFormat="1" ht="12" hidden="1" customHeight="1">
      <c r="A7202" s="446"/>
    </row>
    <row r="7203" spans="1:1" s="447" customFormat="1" ht="12" hidden="1" customHeight="1">
      <c r="A7203" s="446"/>
    </row>
    <row r="7204" spans="1:1" s="447" customFormat="1" ht="12" hidden="1" customHeight="1">
      <c r="A7204" s="446"/>
    </row>
    <row r="7205" spans="1:1" s="447" customFormat="1" ht="12" hidden="1" customHeight="1">
      <c r="A7205" s="446"/>
    </row>
    <row r="7206" spans="1:1" s="447" customFormat="1" ht="12" hidden="1" customHeight="1">
      <c r="A7206" s="446"/>
    </row>
    <row r="7207" spans="1:1" s="447" customFormat="1" ht="12" hidden="1" customHeight="1">
      <c r="A7207" s="446"/>
    </row>
    <row r="7208" spans="1:1" s="447" customFormat="1" ht="12" hidden="1" customHeight="1">
      <c r="A7208" s="446"/>
    </row>
    <row r="7209" spans="1:1" s="447" customFormat="1" ht="12" hidden="1" customHeight="1">
      <c r="A7209" s="446"/>
    </row>
    <row r="7210" spans="1:1" s="447" customFormat="1" ht="12" hidden="1" customHeight="1">
      <c r="A7210" s="446"/>
    </row>
    <row r="7211" spans="1:1" s="447" customFormat="1" ht="12" hidden="1" customHeight="1">
      <c r="A7211" s="446"/>
    </row>
    <row r="7212" spans="1:1" s="447" customFormat="1" ht="12" hidden="1" customHeight="1">
      <c r="A7212" s="446"/>
    </row>
    <row r="7213" spans="1:1" s="447" customFormat="1" ht="12" hidden="1" customHeight="1">
      <c r="A7213" s="446"/>
    </row>
    <row r="7214" spans="1:1" s="447" customFormat="1" ht="12" hidden="1" customHeight="1">
      <c r="A7214" s="446"/>
    </row>
    <row r="7215" spans="1:1" s="447" customFormat="1" ht="12" hidden="1" customHeight="1">
      <c r="A7215" s="446"/>
    </row>
    <row r="7216" spans="1:1" s="447" customFormat="1" ht="12" hidden="1" customHeight="1">
      <c r="A7216" s="446"/>
    </row>
    <row r="7217" spans="1:1" s="447" customFormat="1" ht="12" hidden="1" customHeight="1">
      <c r="A7217" s="446"/>
    </row>
    <row r="7218" spans="1:1" s="447" customFormat="1" ht="12" hidden="1" customHeight="1">
      <c r="A7218" s="446"/>
    </row>
    <row r="7219" spans="1:1" s="447" customFormat="1" ht="12" hidden="1" customHeight="1">
      <c r="A7219" s="446"/>
    </row>
    <row r="7220" spans="1:1" s="447" customFormat="1" ht="12" hidden="1" customHeight="1">
      <c r="A7220" s="446"/>
    </row>
    <row r="7221" spans="1:1" s="447" customFormat="1" ht="12" hidden="1" customHeight="1">
      <c r="A7221" s="446"/>
    </row>
    <row r="7222" spans="1:1" s="447" customFormat="1" ht="12" hidden="1" customHeight="1">
      <c r="A7222" s="446"/>
    </row>
    <row r="7223" spans="1:1" s="447" customFormat="1" ht="12" hidden="1" customHeight="1">
      <c r="A7223" s="446"/>
    </row>
    <row r="7224" spans="1:1" s="447" customFormat="1" ht="12" hidden="1" customHeight="1">
      <c r="A7224" s="446"/>
    </row>
    <row r="7225" spans="1:1" s="447" customFormat="1" ht="12" hidden="1" customHeight="1">
      <c r="A7225" s="446"/>
    </row>
    <row r="7226" spans="1:1" s="447" customFormat="1" ht="12" hidden="1" customHeight="1">
      <c r="A7226" s="446"/>
    </row>
    <row r="7227" spans="1:1" s="447" customFormat="1" ht="12" hidden="1" customHeight="1">
      <c r="A7227" s="446"/>
    </row>
    <row r="7228" spans="1:1" s="447" customFormat="1" ht="12" hidden="1" customHeight="1">
      <c r="A7228" s="446"/>
    </row>
    <row r="7229" spans="1:1" s="447" customFormat="1" ht="12" hidden="1" customHeight="1">
      <c r="A7229" s="446"/>
    </row>
    <row r="7230" spans="1:1" s="447" customFormat="1" ht="12" hidden="1" customHeight="1">
      <c r="A7230" s="446"/>
    </row>
    <row r="7231" spans="1:1" s="447" customFormat="1" ht="12" hidden="1" customHeight="1">
      <c r="A7231" s="446"/>
    </row>
    <row r="7232" spans="1:1" s="447" customFormat="1" ht="12" hidden="1" customHeight="1">
      <c r="A7232" s="446"/>
    </row>
    <row r="7233" spans="1:1" s="447" customFormat="1" ht="12" hidden="1" customHeight="1">
      <c r="A7233" s="446"/>
    </row>
    <row r="7234" spans="1:1" s="447" customFormat="1" ht="12" hidden="1" customHeight="1">
      <c r="A7234" s="446"/>
    </row>
    <row r="7235" spans="1:1" s="447" customFormat="1" ht="12" hidden="1" customHeight="1">
      <c r="A7235" s="446"/>
    </row>
    <row r="7236" spans="1:1" s="447" customFormat="1" ht="12" hidden="1" customHeight="1">
      <c r="A7236" s="446"/>
    </row>
    <row r="7237" spans="1:1" s="447" customFormat="1" ht="12" hidden="1" customHeight="1">
      <c r="A7237" s="446"/>
    </row>
    <row r="7238" spans="1:1" s="447" customFormat="1" ht="12" hidden="1" customHeight="1">
      <c r="A7238" s="446"/>
    </row>
    <row r="7239" spans="1:1" s="447" customFormat="1" ht="12" hidden="1" customHeight="1">
      <c r="A7239" s="446"/>
    </row>
    <row r="7240" spans="1:1" s="447" customFormat="1" ht="12" hidden="1" customHeight="1">
      <c r="A7240" s="446"/>
    </row>
    <row r="7241" spans="1:1" s="447" customFormat="1" ht="12" hidden="1" customHeight="1">
      <c r="A7241" s="446"/>
    </row>
    <row r="7242" spans="1:1" s="447" customFormat="1" ht="12" hidden="1" customHeight="1">
      <c r="A7242" s="446"/>
    </row>
    <row r="7243" spans="1:1" s="447" customFormat="1" ht="12" hidden="1" customHeight="1">
      <c r="A7243" s="446"/>
    </row>
    <row r="7244" spans="1:1" s="447" customFormat="1" ht="12" hidden="1" customHeight="1">
      <c r="A7244" s="446"/>
    </row>
    <row r="7245" spans="1:1" s="447" customFormat="1" ht="12" hidden="1" customHeight="1">
      <c r="A7245" s="446"/>
    </row>
    <row r="7246" spans="1:1" s="447" customFormat="1" ht="12" hidden="1" customHeight="1">
      <c r="A7246" s="446"/>
    </row>
    <row r="7247" spans="1:1" s="447" customFormat="1" ht="12" hidden="1" customHeight="1">
      <c r="A7247" s="446"/>
    </row>
    <row r="7248" spans="1:1" s="447" customFormat="1" ht="12" hidden="1" customHeight="1">
      <c r="A7248" s="446"/>
    </row>
    <row r="7249" spans="1:1" s="447" customFormat="1" ht="12" hidden="1" customHeight="1">
      <c r="A7249" s="446"/>
    </row>
    <row r="7250" spans="1:1" s="447" customFormat="1" ht="12" hidden="1" customHeight="1">
      <c r="A7250" s="446"/>
    </row>
    <row r="7251" spans="1:1" s="447" customFormat="1" ht="12" hidden="1" customHeight="1">
      <c r="A7251" s="446"/>
    </row>
    <row r="7252" spans="1:1" s="447" customFormat="1" ht="12" hidden="1" customHeight="1">
      <c r="A7252" s="446"/>
    </row>
    <row r="7253" spans="1:1" s="447" customFormat="1" ht="12" hidden="1" customHeight="1">
      <c r="A7253" s="446"/>
    </row>
    <row r="7254" spans="1:1" s="447" customFormat="1" ht="12" hidden="1" customHeight="1">
      <c r="A7254" s="446"/>
    </row>
    <row r="7255" spans="1:1" s="447" customFormat="1" ht="12" hidden="1" customHeight="1">
      <c r="A7255" s="446"/>
    </row>
    <row r="7256" spans="1:1" s="447" customFormat="1" ht="12" hidden="1" customHeight="1">
      <c r="A7256" s="446"/>
    </row>
    <row r="7257" spans="1:1" s="447" customFormat="1" ht="12" hidden="1" customHeight="1">
      <c r="A7257" s="446"/>
    </row>
    <row r="7258" spans="1:1" s="447" customFormat="1" ht="12" hidden="1" customHeight="1">
      <c r="A7258" s="446"/>
    </row>
    <row r="7259" spans="1:1" s="447" customFormat="1" ht="12" hidden="1" customHeight="1">
      <c r="A7259" s="446"/>
    </row>
    <row r="7260" spans="1:1" s="447" customFormat="1" ht="12" hidden="1" customHeight="1">
      <c r="A7260" s="446"/>
    </row>
    <row r="7261" spans="1:1" s="447" customFormat="1" ht="12" hidden="1" customHeight="1">
      <c r="A7261" s="446"/>
    </row>
    <row r="7262" spans="1:1" s="447" customFormat="1" ht="12" hidden="1" customHeight="1">
      <c r="A7262" s="446"/>
    </row>
    <row r="7263" spans="1:1" s="447" customFormat="1" ht="12" hidden="1" customHeight="1">
      <c r="A7263" s="446"/>
    </row>
    <row r="7264" spans="1:1" s="447" customFormat="1" ht="12" hidden="1" customHeight="1">
      <c r="A7264" s="446"/>
    </row>
    <row r="7265" spans="1:1" s="447" customFormat="1" ht="12" hidden="1" customHeight="1">
      <c r="A7265" s="446"/>
    </row>
    <row r="7266" spans="1:1" s="447" customFormat="1" ht="12" hidden="1" customHeight="1">
      <c r="A7266" s="446"/>
    </row>
    <row r="7267" spans="1:1" s="447" customFormat="1" ht="12" hidden="1" customHeight="1">
      <c r="A7267" s="446"/>
    </row>
    <row r="7268" spans="1:1" s="447" customFormat="1" ht="12" hidden="1" customHeight="1">
      <c r="A7268" s="446"/>
    </row>
    <row r="7269" spans="1:1" s="447" customFormat="1" ht="12" hidden="1" customHeight="1">
      <c r="A7269" s="446"/>
    </row>
    <row r="7270" spans="1:1" s="447" customFormat="1" ht="12" hidden="1" customHeight="1">
      <c r="A7270" s="446"/>
    </row>
    <row r="7271" spans="1:1" s="447" customFormat="1" ht="12" hidden="1" customHeight="1">
      <c r="A7271" s="446"/>
    </row>
    <row r="7272" spans="1:1" s="447" customFormat="1" ht="12" hidden="1" customHeight="1">
      <c r="A7272" s="446"/>
    </row>
    <row r="7273" spans="1:1" s="447" customFormat="1" ht="12" hidden="1" customHeight="1">
      <c r="A7273" s="446"/>
    </row>
    <row r="7274" spans="1:1" s="447" customFormat="1" ht="12" hidden="1" customHeight="1">
      <c r="A7274" s="446"/>
    </row>
    <row r="7275" spans="1:1" s="447" customFormat="1" ht="12" hidden="1" customHeight="1">
      <c r="A7275" s="446"/>
    </row>
    <row r="7276" spans="1:1" s="447" customFormat="1" ht="12" hidden="1" customHeight="1">
      <c r="A7276" s="446"/>
    </row>
    <row r="7277" spans="1:1" s="447" customFormat="1" ht="12" hidden="1" customHeight="1">
      <c r="A7277" s="446"/>
    </row>
    <row r="7278" spans="1:1" s="447" customFormat="1" ht="12" hidden="1" customHeight="1">
      <c r="A7278" s="446"/>
    </row>
    <row r="7279" spans="1:1" s="447" customFormat="1" ht="12" hidden="1" customHeight="1">
      <c r="A7279" s="446"/>
    </row>
    <row r="7280" spans="1:1" s="447" customFormat="1" ht="12" hidden="1" customHeight="1">
      <c r="A7280" s="446"/>
    </row>
    <row r="7281" spans="1:1" s="447" customFormat="1" ht="12" hidden="1" customHeight="1">
      <c r="A7281" s="446"/>
    </row>
    <row r="7282" spans="1:1" s="447" customFormat="1" ht="12" hidden="1" customHeight="1">
      <c r="A7282" s="446"/>
    </row>
    <row r="7283" spans="1:1" s="447" customFormat="1" ht="12" hidden="1" customHeight="1">
      <c r="A7283" s="446"/>
    </row>
    <row r="7284" spans="1:1" s="447" customFormat="1" ht="12" hidden="1" customHeight="1">
      <c r="A7284" s="446"/>
    </row>
    <row r="7285" spans="1:1" s="447" customFormat="1" ht="12" hidden="1" customHeight="1">
      <c r="A7285" s="446"/>
    </row>
    <row r="7286" spans="1:1" s="447" customFormat="1" ht="12" hidden="1" customHeight="1">
      <c r="A7286" s="446"/>
    </row>
    <row r="7287" spans="1:1" s="447" customFormat="1" ht="12" hidden="1" customHeight="1">
      <c r="A7287" s="446"/>
    </row>
    <row r="7288" spans="1:1" s="447" customFormat="1" ht="12" hidden="1" customHeight="1">
      <c r="A7288" s="446"/>
    </row>
    <row r="7289" spans="1:1" s="447" customFormat="1" ht="12" hidden="1" customHeight="1">
      <c r="A7289" s="446"/>
    </row>
    <row r="7290" spans="1:1" s="447" customFormat="1" ht="12" hidden="1" customHeight="1">
      <c r="A7290" s="446"/>
    </row>
    <row r="7291" spans="1:1" s="447" customFormat="1" ht="12" hidden="1" customHeight="1">
      <c r="A7291" s="446"/>
    </row>
    <row r="7292" spans="1:1" s="447" customFormat="1" ht="12" hidden="1" customHeight="1">
      <c r="A7292" s="446"/>
    </row>
    <row r="7293" spans="1:1" s="447" customFormat="1" ht="12" hidden="1" customHeight="1">
      <c r="A7293" s="446"/>
    </row>
    <row r="7294" spans="1:1" s="447" customFormat="1" ht="12" hidden="1" customHeight="1">
      <c r="A7294" s="446"/>
    </row>
    <row r="7295" spans="1:1" s="447" customFormat="1" ht="12" hidden="1" customHeight="1">
      <c r="A7295" s="446"/>
    </row>
    <row r="7296" spans="1:1" s="447" customFormat="1" ht="12" hidden="1" customHeight="1">
      <c r="A7296" s="446"/>
    </row>
    <row r="7297" spans="1:1" s="447" customFormat="1" ht="12" hidden="1" customHeight="1">
      <c r="A7297" s="446"/>
    </row>
    <row r="7298" spans="1:1" s="447" customFormat="1" ht="12" hidden="1" customHeight="1">
      <c r="A7298" s="446"/>
    </row>
    <row r="7299" spans="1:1" s="447" customFormat="1" ht="12" hidden="1" customHeight="1">
      <c r="A7299" s="446"/>
    </row>
    <row r="7300" spans="1:1" s="447" customFormat="1" ht="12" hidden="1" customHeight="1">
      <c r="A7300" s="446"/>
    </row>
    <row r="7301" spans="1:1" s="447" customFormat="1" ht="12" hidden="1" customHeight="1">
      <c r="A7301" s="446"/>
    </row>
    <row r="7302" spans="1:1" s="447" customFormat="1" ht="12" hidden="1" customHeight="1">
      <c r="A7302" s="446"/>
    </row>
    <row r="7303" spans="1:1" s="447" customFormat="1" ht="12" hidden="1" customHeight="1">
      <c r="A7303" s="446"/>
    </row>
    <row r="7304" spans="1:1" s="447" customFormat="1" ht="12" hidden="1" customHeight="1">
      <c r="A7304" s="446"/>
    </row>
    <row r="7305" spans="1:1" s="447" customFormat="1" ht="12" hidden="1" customHeight="1">
      <c r="A7305" s="446"/>
    </row>
    <row r="7306" spans="1:1" s="447" customFormat="1" ht="12" hidden="1" customHeight="1">
      <c r="A7306" s="446"/>
    </row>
    <row r="7307" spans="1:1" s="447" customFormat="1" ht="12" hidden="1" customHeight="1">
      <c r="A7307" s="446"/>
    </row>
    <row r="7308" spans="1:1" s="447" customFormat="1" ht="12" hidden="1" customHeight="1">
      <c r="A7308" s="446"/>
    </row>
    <row r="7309" spans="1:1" s="447" customFormat="1" ht="12" hidden="1" customHeight="1">
      <c r="A7309" s="446"/>
    </row>
    <row r="7310" spans="1:1" s="447" customFormat="1" ht="12" hidden="1" customHeight="1">
      <c r="A7310" s="446"/>
    </row>
    <row r="7311" spans="1:1" s="447" customFormat="1" ht="12" hidden="1" customHeight="1">
      <c r="A7311" s="446"/>
    </row>
    <row r="7312" spans="1:1" s="447" customFormat="1" ht="12" hidden="1" customHeight="1">
      <c r="A7312" s="446"/>
    </row>
    <row r="7313" spans="1:1" s="447" customFormat="1" ht="12" hidden="1" customHeight="1">
      <c r="A7313" s="446"/>
    </row>
    <row r="7314" spans="1:1" s="447" customFormat="1" ht="12" hidden="1" customHeight="1">
      <c r="A7314" s="446"/>
    </row>
    <row r="7315" spans="1:1" s="447" customFormat="1" ht="12" hidden="1" customHeight="1">
      <c r="A7315" s="446"/>
    </row>
    <row r="7316" spans="1:1" s="447" customFormat="1" ht="12" hidden="1" customHeight="1">
      <c r="A7316" s="446"/>
    </row>
    <row r="7317" spans="1:1" s="447" customFormat="1" ht="12" hidden="1" customHeight="1">
      <c r="A7317" s="446"/>
    </row>
    <row r="7318" spans="1:1" s="447" customFormat="1" ht="12" hidden="1" customHeight="1">
      <c r="A7318" s="446"/>
    </row>
    <row r="7319" spans="1:1" s="447" customFormat="1" ht="12" hidden="1" customHeight="1">
      <c r="A7319" s="446"/>
    </row>
    <row r="7320" spans="1:1" s="447" customFormat="1" ht="12" hidden="1" customHeight="1">
      <c r="A7320" s="446"/>
    </row>
    <row r="7321" spans="1:1" s="447" customFormat="1" ht="12" hidden="1" customHeight="1">
      <c r="A7321" s="446"/>
    </row>
    <row r="7322" spans="1:1" s="447" customFormat="1" ht="12" hidden="1" customHeight="1">
      <c r="A7322" s="446"/>
    </row>
    <row r="7323" spans="1:1" s="447" customFormat="1" ht="12" hidden="1" customHeight="1">
      <c r="A7323" s="446"/>
    </row>
    <row r="7324" spans="1:1" s="447" customFormat="1" ht="12" hidden="1" customHeight="1">
      <c r="A7324" s="446"/>
    </row>
    <row r="7325" spans="1:1" s="447" customFormat="1" ht="12" hidden="1" customHeight="1">
      <c r="A7325" s="446"/>
    </row>
    <row r="7326" spans="1:1" s="447" customFormat="1" ht="12" hidden="1" customHeight="1">
      <c r="A7326" s="446"/>
    </row>
    <row r="7327" spans="1:1" s="447" customFormat="1" ht="12" hidden="1" customHeight="1">
      <c r="A7327" s="446"/>
    </row>
    <row r="7328" spans="1:1" s="447" customFormat="1" ht="12" hidden="1" customHeight="1">
      <c r="A7328" s="446"/>
    </row>
    <row r="7329" spans="1:1" s="447" customFormat="1" ht="12" hidden="1" customHeight="1">
      <c r="A7329" s="446"/>
    </row>
    <row r="7330" spans="1:1" s="447" customFormat="1" ht="12" hidden="1" customHeight="1">
      <c r="A7330" s="446"/>
    </row>
    <row r="7331" spans="1:1" s="447" customFormat="1" ht="12" hidden="1" customHeight="1">
      <c r="A7331" s="446"/>
    </row>
    <row r="7332" spans="1:1" s="447" customFormat="1" ht="12" hidden="1" customHeight="1">
      <c r="A7332" s="446"/>
    </row>
    <row r="7333" spans="1:1" s="447" customFormat="1" ht="12" hidden="1" customHeight="1">
      <c r="A7333" s="446"/>
    </row>
    <row r="7334" spans="1:1" s="447" customFormat="1" ht="12" hidden="1" customHeight="1">
      <c r="A7334" s="446"/>
    </row>
    <row r="7335" spans="1:1" s="447" customFormat="1" ht="12" hidden="1" customHeight="1">
      <c r="A7335" s="446"/>
    </row>
    <row r="7336" spans="1:1" s="447" customFormat="1" ht="12" hidden="1" customHeight="1">
      <c r="A7336" s="446"/>
    </row>
    <row r="7337" spans="1:1" s="447" customFormat="1" ht="12" hidden="1" customHeight="1">
      <c r="A7337" s="446"/>
    </row>
    <row r="7338" spans="1:1" s="447" customFormat="1" ht="12" hidden="1" customHeight="1">
      <c r="A7338" s="446"/>
    </row>
    <row r="7339" spans="1:1" s="447" customFormat="1" ht="12" hidden="1" customHeight="1">
      <c r="A7339" s="446"/>
    </row>
    <row r="7340" spans="1:1" s="447" customFormat="1" ht="12" hidden="1" customHeight="1">
      <c r="A7340" s="446"/>
    </row>
    <row r="7341" spans="1:1" s="447" customFormat="1" ht="12" hidden="1" customHeight="1">
      <c r="A7341" s="446"/>
    </row>
    <row r="7342" spans="1:1" s="447" customFormat="1" ht="12" hidden="1" customHeight="1">
      <c r="A7342" s="446"/>
    </row>
    <row r="7343" spans="1:1" s="447" customFormat="1" ht="12" hidden="1" customHeight="1">
      <c r="A7343" s="446"/>
    </row>
    <row r="7344" spans="1:1" s="447" customFormat="1" ht="12" hidden="1" customHeight="1">
      <c r="A7344" s="446"/>
    </row>
    <row r="7345" spans="1:1" s="447" customFormat="1" ht="12" hidden="1" customHeight="1">
      <c r="A7345" s="446"/>
    </row>
    <row r="7346" spans="1:1" s="447" customFormat="1" ht="12" hidden="1" customHeight="1">
      <c r="A7346" s="446"/>
    </row>
    <row r="7347" spans="1:1" s="447" customFormat="1" ht="12" hidden="1" customHeight="1">
      <c r="A7347" s="446"/>
    </row>
    <row r="7348" spans="1:1" s="447" customFormat="1" ht="12" hidden="1" customHeight="1">
      <c r="A7348" s="446"/>
    </row>
    <row r="7349" spans="1:1" s="447" customFormat="1" ht="12" hidden="1" customHeight="1">
      <c r="A7349" s="446"/>
    </row>
    <row r="7350" spans="1:1" s="447" customFormat="1" ht="12" hidden="1" customHeight="1">
      <c r="A7350" s="446"/>
    </row>
    <row r="7351" spans="1:1" s="447" customFormat="1" ht="12" hidden="1" customHeight="1">
      <c r="A7351" s="446"/>
    </row>
    <row r="7352" spans="1:1" s="447" customFormat="1" ht="12" hidden="1" customHeight="1">
      <c r="A7352" s="446"/>
    </row>
    <row r="7353" spans="1:1" s="447" customFormat="1" ht="12" hidden="1" customHeight="1">
      <c r="A7353" s="446"/>
    </row>
    <row r="7354" spans="1:1" s="447" customFormat="1" ht="12" hidden="1" customHeight="1">
      <c r="A7354" s="446"/>
    </row>
    <row r="7355" spans="1:1" s="447" customFormat="1" ht="12" hidden="1" customHeight="1">
      <c r="A7355" s="446"/>
    </row>
    <row r="7356" spans="1:1" s="447" customFormat="1" ht="12" hidden="1" customHeight="1">
      <c r="A7356" s="446"/>
    </row>
    <row r="7357" spans="1:1" s="447" customFormat="1" ht="12" hidden="1" customHeight="1">
      <c r="A7357" s="446"/>
    </row>
    <row r="7358" spans="1:1" s="447" customFormat="1" ht="12" hidden="1" customHeight="1">
      <c r="A7358" s="446"/>
    </row>
    <row r="7359" spans="1:1" s="447" customFormat="1" ht="12" hidden="1" customHeight="1">
      <c r="A7359" s="446"/>
    </row>
    <row r="7360" spans="1:1" s="447" customFormat="1" ht="12" hidden="1" customHeight="1">
      <c r="A7360" s="446"/>
    </row>
    <row r="7361" spans="1:1" s="447" customFormat="1" ht="12" hidden="1" customHeight="1">
      <c r="A7361" s="446"/>
    </row>
    <row r="7362" spans="1:1" s="447" customFormat="1" ht="12" hidden="1" customHeight="1">
      <c r="A7362" s="446"/>
    </row>
    <row r="7363" spans="1:1" s="447" customFormat="1" ht="12" hidden="1" customHeight="1">
      <c r="A7363" s="446"/>
    </row>
    <row r="7364" spans="1:1" s="447" customFormat="1" ht="12" hidden="1" customHeight="1">
      <c r="A7364" s="446"/>
    </row>
    <row r="7365" spans="1:1" s="447" customFormat="1" ht="12" hidden="1" customHeight="1">
      <c r="A7365" s="446"/>
    </row>
    <row r="7366" spans="1:1" s="447" customFormat="1" ht="12" hidden="1" customHeight="1">
      <c r="A7366" s="446"/>
    </row>
    <row r="7367" spans="1:1" s="447" customFormat="1" ht="12" hidden="1" customHeight="1">
      <c r="A7367" s="446"/>
    </row>
    <row r="7368" spans="1:1" s="447" customFormat="1" ht="12" hidden="1" customHeight="1">
      <c r="A7368" s="446"/>
    </row>
    <row r="7369" spans="1:1" s="447" customFormat="1" ht="12" hidden="1" customHeight="1">
      <c r="A7369" s="446"/>
    </row>
    <row r="7370" spans="1:1" s="447" customFormat="1" ht="12" hidden="1" customHeight="1">
      <c r="A7370" s="446"/>
    </row>
    <row r="7371" spans="1:1" s="447" customFormat="1" ht="12" hidden="1" customHeight="1">
      <c r="A7371" s="446"/>
    </row>
    <row r="7372" spans="1:1" s="447" customFormat="1" ht="12" hidden="1" customHeight="1">
      <c r="A7372" s="446"/>
    </row>
    <row r="7373" spans="1:1" s="447" customFormat="1" ht="12" hidden="1" customHeight="1">
      <c r="A7373" s="446"/>
    </row>
    <row r="7374" spans="1:1" s="447" customFormat="1" ht="12" hidden="1" customHeight="1">
      <c r="A7374" s="446"/>
    </row>
    <row r="7375" spans="1:1" s="447" customFormat="1" ht="12" hidden="1" customHeight="1">
      <c r="A7375" s="446"/>
    </row>
    <row r="7376" spans="1:1" s="447" customFormat="1" ht="12" hidden="1" customHeight="1">
      <c r="A7376" s="446"/>
    </row>
    <row r="7377" spans="1:1" s="447" customFormat="1" ht="12" hidden="1" customHeight="1">
      <c r="A7377" s="446"/>
    </row>
    <row r="7378" spans="1:1" s="447" customFormat="1" ht="12" hidden="1" customHeight="1">
      <c r="A7378" s="446"/>
    </row>
    <row r="7379" spans="1:1" s="447" customFormat="1" ht="12" hidden="1" customHeight="1">
      <c r="A7379" s="446"/>
    </row>
    <row r="7380" spans="1:1" s="447" customFormat="1" ht="12" hidden="1" customHeight="1">
      <c r="A7380" s="446"/>
    </row>
    <row r="7381" spans="1:1" s="447" customFormat="1" ht="12" hidden="1" customHeight="1">
      <c r="A7381" s="446"/>
    </row>
    <row r="7382" spans="1:1" s="447" customFormat="1" ht="12" hidden="1" customHeight="1">
      <c r="A7382" s="446"/>
    </row>
    <row r="7383" spans="1:1" s="447" customFormat="1" ht="12" hidden="1" customHeight="1">
      <c r="A7383" s="446"/>
    </row>
    <row r="7384" spans="1:1" s="447" customFormat="1" ht="12" hidden="1" customHeight="1">
      <c r="A7384" s="446"/>
    </row>
    <row r="7385" spans="1:1" s="447" customFormat="1" ht="12" hidden="1" customHeight="1">
      <c r="A7385" s="446"/>
    </row>
    <row r="7386" spans="1:1" s="447" customFormat="1" ht="12" hidden="1" customHeight="1">
      <c r="A7386" s="446"/>
    </row>
    <row r="7387" spans="1:1" s="447" customFormat="1" ht="12" hidden="1" customHeight="1">
      <c r="A7387" s="446"/>
    </row>
    <row r="7388" spans="1:1" s="447" customFormat="1" ht="12" hidden="1" customHeight="1">
      <c r="A7388" s="446"/>
    </row>
    <row r="7389" spans="1:1" s="447" customFormat="1" ht="12" hidden="1" customHeight="1">
      <c r="A7389" s="446"/>
    </row>
    <row r="7390" spans="1:1" s="447" customFormat="1" ht="12" hidden="1" customHeight="1">
      <c r="A7390" s="446"/>
    </row>
    <row r="7391" spans="1:1" s="447" customFormat="1" ht="12" hidden="1" customHeight="1">
      <c r="A7391" s="446"/>
    </row>
    <row r="7392" spans="1:1" s="447" customFormat="1" ht="12" hidden="1" customHeight="1">
      <c r="A7392" s="446"/>
    </row>
    <row r="7393" spans="1:1" s="447" customFormat="1" ht="12" hidden="1" customHeight="1">
      <c r="A7393" s="446"/>
    </row>
    <row r="7394" spans="1:1" s="447" customFormat="1" ht="12" hidden="1" customHeight="1">
      <c r="A7394" s="446"/>
    </row>
    <row r="7395" spans="1:1" s="447" customFormat="1" ht="12" hidden="1" customHeight="1">
      <c r="A7395" s="446"/>
    </row>
    <row r="7396" spans="1:1" s="447" customFormat="1" ht="12" hidden="1" customHeight="1">
      <c r="A7396" s="446"/>
    </row>
    <row r="7397" spans="1:1" s="447" customFormat="1" ht="12" hidden="1" customHeight="1">
      <c r="A7397" s="446"/>
    </row>
    <row r="7398" spans="1:1" s="447" customFormat="1" ht="12" hidden="1" customHeight="1">
      <c r="A7398" s="446"/>
    </row>
    <row r="7399" spans="1:1" s="447" customFormat="1" ht="12" hidden="1" customHeight="1">
      <c r="A7399" s="446"/>
    </row>
    <row r="7400" spans="1:1" s="447" customFormat="1" ht="12" hidden="1" customHeight="1">
      <c r="A7400" s="446"/>
    </row>
    <row r="7401" spans="1:1" s="447" customFormat="1" ht="12" hidden="1" customHeight="1">
      <c r="A7401" s="446"/>
    </row>
    <row r="7402" spans="1:1" s="447" customFormat="1" ht="12" hidden="1" customHeight="1">
      <c r="A7402" s="446"/>
    </row>
    <row r="7403" spans="1:1" s="447" customFormat="1" ht="12" hidden="1" customHeight="1">
      <c r="A7403" s="446"/>
    </row>
    <row r="7404" spans="1:1" s="447" customFormat="1" ht="12" hidden="1" customHeight="1">
      <c r="A7404" s="446"/>
    </row>
    <row r="7405" spans="1:1" s="447" customFormat="1" ht="12" hidden="1" customHeight="1">
      <c r="A7405" s="446"/>
    </row>
    <row r="7406" spans="1:1" s="447" customFormat="1" ht="12" hidden="1" customHeight="1">
      <c r="A7406" s="446"/>
    </row>
    <row r="7407" spans="1:1" s="447" customFormat="1" ht="12" hidden="1" customHeight="1">
      <c r="A7407" s="446"/>
    </row>
    <row r="7408" spans="1:1" s="447" customFormat="1" ht="12" hidden="1" customHeight="1">
      <c r="A7408" s="446"/>
    </row>
    <row r="7409" spans="1:1" s="447" customFormat="1" ht="12" hidden="1" customHeight="1">
      <c r="A7409" s="446"/>
    </row>
    <row r="7410" spans="1:1" s="447" customFormat="1" ht="12" hidden="1" customHeight="1">
      <c r="A7410" s="446"/>
    </row>
    <row r="7411" spans="1:1" s="447" customFormat="1" ht="12" hidden="1" customHeight="1">
      <c r="A7411" s="446"/>
    </row>
    <row r="7412" spans="1:1" s="447" customFormat="1" ht="12" hidden="1" customHeight="1">
      <c r="A7412" s="446"/>
    </row>
    <row r="7413" spans="1:1" s="447" customFormat="1" ht="12" hidden="1" customHeight="1">
      <c r="A7413" s="446"/>
    </row>
    <row r="7414" spans="1:1" s="447" customFormat="1" ht="12" hidden="1" customHeight="1">
      <c r="A7414" s="446"/>
    </row>
    <row r="7415" spans="1:1" s="447" customFormat="1" ht="12" hidden="1" customHeight="1">
      <c r="A7415" s="446"/>
    </row>
    <row r="7416" spans="1:1" s="447" customFormat="1" ht="12" hidden="1" customHeight="1">
      <c r="A7416" s="446"/>
    </row>
    <row r="7417" spans="1:1" s="447" customFormat="1" ht="12" hidden="1" customHeight="1">
      <c r="A7417" s="446"/>
    </row>
    <row r="7418" spans="1:1" s="447" customFormat="1" ht="12" hidden="1" customHeight="1">
      <c r="A7418" s="446"/>
    </row>
    <row r="7419" spans="1:1" s="447" customFormat="1" ht="12" hidden="1" customHeight="1">
      <c r="A7419" s="446"/>
    </row>
    <row r="7420" spans="1:1" s="447" customFormat="1" ht="12" hidden="1" customHeight="1">
      <c r="A7420" s="446"/>
    </row>
    <row r="7421" spans="1:1" s="447" customFormat="1" ht="12" hidden="1" customHeight="1">
      <c r="A7421" s="446"/>
    </row>
    <row r="7422" spans="1:1" s="447" customFormat="1" ht="12" hidden="1" customHeight="1">
      <c r="A7422" s="446"/>
    </row>
    <row r="7423" spans="1:1" s="447" customFormat="1" ht="12" hidden="1" customHeight="1">
      <c r="A7423" s="446"/>
    </row>
    <row r="7424" spans="1:1" s="447" customFormat="1" ht="12" hidden="1" customHeight="1">
      <c r="A7424" s="446"/>
    </row>
    <row r="7425" spans="1:1" s="447" customFormat="1" ht="12" hidden="1" customHeight="1">
      <c r="A7425" s="446"/>
    </row>
    <row r="7426" spans="1:1" s="447" customFormat="1" ht="12" hidden="1" customHeight="1">
      <c r="A7426" s="446"/>
    </row>
    <row r="7427" spans="1:1" s="447" customFormat="1" ht="12" hidden="1" customHeight="1">
      <c r="A7427" s="446"/>
    </row>
    <row r="7428" spans="1:1" s="447" customFormat="1" ht="12" hidden="1" customHeight="1">
      <c r="A7428" s="446"/>
    </row>
    <row r="7429" spans="1:1" s="447" customFormat="1" ht="12" hidden="1" customHeight="1">
      <c r="A7429" s="446"/>
    </row>
    <row r="7430" spans="1:1" s="447" customFormat="1" ht="12" hidden="1" customHeight="1">
      <c r="A7430" s="446"/>
    </row>
    <row r="7431" spans="1:1" s="447" customFormat="1" ht="12" hidden="1" customHeight="1">
      <c r="A7431" s="446"/>
    </row>
    <row r="7432" spans="1:1" s="447" customFormat="1" ht="12" hidden="1" customHeight="1">
      <c r="A7432" s="446"/>
    </row>
    <row r="7433" spans="1:1" s="447" customFormat="1" ht="12" hidden="1" customHeight="1">
      <c r="A7433" s="446"/>
    </row>
    <row r="7434" spans="1:1" s="447" customFormat="1" ht="12" hidden="1" customHeight="1">
      <c r="A7434" s="446"/>
    </row>
    <row r="7435" spans="1:1" s="447" customFormat="1" ht="12" hidden="1" customHeight="1">
      <c r="A7435" s="446"/>
    </row>
    <row r="7436" spans="1:1" s="447" customFormat="1" ht="12" hidden="1" customHeight="1">
      <c r="A7436" s="446"/>
    </row>
    <row r="7437" spans="1:1" s="447" customFormat="1" ht="12" hidden="1" customHeight="1">
      <c r="A7437" s="446"/>
    </row>
    <row r="7438" spans="1:1" s="447" customFormat="1" ht="12" hidden="1" customHeight="1">
      <c r="A7438" s="446"/>
    </row>
    <row r="7439" spans="1:1" s="447" customFormat="1" ht="12" hidden="1" customHeight="1">
      <c r="A7439" s="446"/>
    </row>
    <row r="7440" spans="1:1" s="447" customFormat="1" ht="12" hidden="1" customHeight="1">
      <c r="A7440" s="446"/>
    </row>
    <row r="7441" spans="1:1" s="447" customFormat="1" ht="12" hidden="1" customHeight="1">
      <c r="A7441" s="446"/>
    </row>
    <row r="7442" spans="1:1" s="447" customFormat="1" ht="12" hidden="1" customHeight="1">
      <c r="A7442" s="446"/>
    </row>
    <row r="7443" spans="1:1" s="447" customFormat="1" ht="12" hidden="1" customHeight="1">
      <c r="A7443" s="446"/>
    </row>
    <row r="7444" spans="1:1" s="447" customFormat="1" ht="12" hidden="1" customHeight="1">
      <c r="A7444" s="446"/>
    </row>
    <row r="7445" spans="1:1" s="447" customFormat="1" ht="12" hidden="1" customHeight="1">
      <c r="A7445" s="446"/>
    </row>
    <row r="7446" spans="1:1" s="447" customFormat="1" ht="12" hidden="1" customHeight="1">
      <c r="A7446" s="446"/>
    </row>
    <row r="7447" spans="1:1" s="447" customFormat="1" ht="12" hidden="1" customHeight="1">
      <c r="A7447" s="446"/>
    </row>
    <row r="7448" spans="1:1" s="447" customFormat="1" ht="12" hidden="1" customHeight="1">
      <c r="A7448" s="446"/>
    </row>
    <row r="7449" spans="1:1" s="447" customFormat="1" ht="12" hidden="1" customHeight="1">
      <c r="A7449" s="446"/>
    </row>
    <row r="7450" spans="1:1" s="447" customFormat="1" ht="12" hidden="1" customHeight="1">
      <c r="A7450" s="446"/>
    </row>
    <row r="7451" spans="1:1" s="447" customFormat="1" ht="12" hidden="1" customHeight="1">
      <c r="A7451" s="446"/>
    </row>
    <row r="7452" spans="1:1" s="447" customFormat="1" ht="12" hidden="1" customHeight="1">
      <c r="A7452" s="446"/>
    </row>
    <row r="7453" spans="1:1" s="447" customFormat="1" ht="12" hidden="1" customHeight="1">
      <c r="A7453" s="446"/>
    </row>
    <row r="7454" spans="1:1" s="447" customFormat="1" ht="12" hidden="1" customHeight="1">
      <c r="A7454" s="446"/>
    </row>
    <row r="7455" spans="1:1" s="447" customFormat="1" ht="12" hidden="1" customHeight="1">
      <c r="A7455" s="446"/>
    </row>
    <row r="7456" spans="1:1" s="447" customFormat="1" ht="12" hidden="1" customHeight="1">
      <c r="A7456" s="446"/>
    </row>
    <row r="7457" spans="1:1" s="447" customFormat="1" ht="12" hidden="1" customHeight="1">
      <c r="A7457" s="446"/>
    </row>
    <row r="7458" spans="1:1" s="447" customFormat="1" ht="12" hidden="1" customHeight="1">
      <c r="A7458" s="446"/>
    </row>
    <row r="7459" spans="1:1" s="447" customFormat="1" ht="12" hidden="1" customHeight="1">
      <c r="A7459" s="446"/>
    </row>
    <row r="7460" spans="1:1" s="447" customFormat="1" ht="12" hidden="1" customHeight="1">
      <c r="A7460" s="446"/>
    </row>
    <row r="7461" spans="1:1" s="447" customFormat="1" ht="12" hidden="1" customHeight="1">
      <c r="A7461" s="446"/>
    </row>
    <row r="7462" spans="1:1" s="447" customFormat="1" ht="12" hidden="1" customHeight="1">
      <c r="A7462" s="446"/>
    </row>
    <row r="7463" spans="1:1" s="447" customFormat="1" ht="12" hidden="1" customHeight="1">
      <c r="A7463" s="446"/>
    </row>
    <row r="7464" spans="1:1" s="447" customFormat="1" ht="12" hidden="1" customHeight="1">
      <c r="A7464" s="446"/>
    </row>
    <row r="7465" spans="1:1" s="447" customFormat="1" ht="12" hidden="1" customHeight="1">
      <c r="A7465" s="446"/>
    </row>
    <row r="7466" spans="1:1" s="447" customFormat="1" ht="12" hidden="1" customHeight="1">
      <c r="A7466" s="446"/>
    </row>
    <row r="7467" spans="1:1" s="447" customFormat="1" ht="12" hidden="1" customHeight="1">
      <c r="A7467" s="446"/>
    </row>
    <row r="7468" spans="1:1" s="447" customFormat="1" ht="12" hidden="1" customHeight="1">
      <c r="A7468" s="446"/>
    </row>
    <row r="7469" spans="1:1" s="447" customFormat="1" ht="12" hidden="1" customHeight="1">
      <c r="A7469" s="446"/>
    </row>
    <row r="7470" spans="1:1" s="447" customFormat="1" ht="12" hidden="1" customHeight="1">
      <c r="A7470" s="446"/>
    </row>
    <row r="7471" spans="1:1" s="447" customFormat="1" ht="12" hidden="1" customHeight="1">
      <c r="A7471" s="446"/>
    </row>
    <row r="7472" spans="1:1" s="447" customFormat="1" ht="12" hidden="1" customHeight="1">
      <c r="A7472" s="446"/>
    </row>
    <row r="7473" spans="1:1" s="447" customFormat="1" ht="12" hidden="1" customHeight="1">
      <c r="A7473" s="446"/>
    </row>
    <row r="7474" spans="1:1" s="447" customFormat="1" ht="12" hidden="1" customHeight="1">
      <c r="A7474" s="446"/>
    </row>
    <row r="7475" spans="1:1" s="447" customFormat="1" ht="12" hidden="1" customHeight="1">
      <c r="A7475" s="446"/>
    </row>
    <row r="7476" spans="1:1" s="447" customFormat="1" ht="12" hidden="1" customHeight="1">
      <c r="A7476" s="446"/>
    </row>
    <row r="7477" spans="1:1" s="447" customFormat="1" ht="12" hidden="1" customHeight="1">
      <c r="A7477" s="446"/>
    </row>
    <row r="7478" spans="1:1" s="447" customFormat="1" ht="12" hidden="1" customHeight="1">
      <c r="A7478" s="446"/>
    </row>
    <row r="7479" spans="1:1" s="447" customFormat="1" ht="12" hidden="1" customHeight="1">
      <c r="A7479" s="446"/>
    </row>
    <row r="7480" spans="1:1" s="447" customFormat="1" ht="12" hidden="1" customHeight="1">
      <c r="A7480" s="446"/>
    </row>
    <row r="7481" spans="1:1" s="447" customFormat="1" ht="12" hidden="1" customHeight="1">
      <c r="A7481" s="446"/>
    </row>
    <row r="7482" spans="1:1" s="447" customFormat="1" ht="12" hidden="1" customHeight="1">
      <c r="A7482" s="446"/>
    </row>
    <row r="7483" spans="1:1" s="447" customFormat="1" ht="12" hidden="1" customHeight="1">
      <c r="A7483" s="446"/>
    </row>
    <row r="7484" spans="1:1" s="447" customFormat="1" ht="12" hidden="1" customHeight="1">
      <c r="A7484" s="446"/>
    </row>
    <row r="7485" spans="1:1" s="447" customFormat="1" ht="12" hidden="1" customHeight="1">
      <c r="A7485" s="446"/>
    </row>
    <row r="7486" spans="1:1" s="447" customFormat="1" ht="12" hidden="1" customHeight="1">
      <c r="A7486" s="446"/>
    </row>
    <row r="7487" spans="1:1" s="447" customFormat="1" ht="12" hidden="1" customHeight="1">
      <c r="A7487" s="446"/>
    </row>
    <row r="7488" spans="1:1" s="447" customFormat="1" ht="12" hidden="1" customHeight="1">
      <c r="A7488" s="446"/>
    </row>
    <row r="7489" spans="1:1" s="447" customFormat="1" ht="12" hidden="1" customHeight="1">
      <c r="A7489" s="446"/>
    </row>
    <row r="7490" spans="1:1" s="447" customFormat="1" ht="12" hidden="1" customHeight="1">
      <c r="A7490" s="446"/>
    </row>
    <row r="7491" spans="1:1" s="447" customFormat="1" ht="12" hidden="1" customHeight="1">
      <c r="A7491" s="446"/>
    </row>
    <row r="7492" spans="1:1" s="447" customFormat="1" ht="12" hidden="1" customHeight="1">
      <c r="A7492" s="446"/>
    </row>
    <row r="7493" spans="1:1" s="447" customFormat="1" ht="12" hidden="1" customHeight="1">
      <c r="A7493" s="446"/>
    </row>
    <row r="7494" spans="1:1" s="447" customFormat="1" ht="12" hidden="1" customHeight="1">
      <c r="A7494" s="446"/>
    </row>
    <row r="7495" spans="1:1" s="447" customFormat="1" ht="12" hidden="1" customHeight="1">
      <c r="A7495" s="446"/>
    </row>
    <row r="7496" spans="1:1" s="447" customFormat="1" ht="12" hidden="1" customHeight="1">
      <c r="A7496" s="446"/>
    </row>
    <row r="7497" spans="1:1" s="447" customFormat="1" ht="12" hidden="1" customHeight="1">
      <c r="A7497" s="446"/>
    </row>
    <row r="7498" spans="1:1" s="447" customFormat="1" ht="12" hidden="1" customHeight="1">
      <c r="A7498" s="446"/>
    </row>
    <row r="7499" spans="1:1" s="447" customFormat="1" ht="12" hidden="1" customHeight="1">
      <c r="A7499" s="446"/>
    </row>
    <row r="7500" spans="1:1" s="447" customFormat="1" ht="12" hidden="1" customHeight="1">
      <c r="A7500" s="446"/>
    </row>
    <row r="7501" spans="1:1" s="447" customFormat="1" ht="12" hidden="1" customHeight="1">
      <c r="A7501" s="446"/>
    </row>
    <row r="7502" spans="1:1" s="447" customFormat="1" ht="12" hidden="1" customHeight="1">
      <c r="A7502" s="446"/>
    </row>
    <row r="7503" spans="1:1" s="447" customFormat="1" ht="12" hidden="1" customHeight="1">
      <c r="A7503" s="446"/>
    </row>
    <row r="7504" spans="1:1" s="447" customFormat="1" ht="12" hidden="1" customHeight="1">
      <c r="A7504" s="446"/>
    </row>
    <row r="7505" spans="1:1" s="447" customFormat="1" ht="12" hidden="1" customHeight="1">
      <c r="A7505" s="446"/>
    </row>
    <row r="7506" spans="1:1" s="447" customFormat="1" ht="12" hidden="1" customHeight="1">
      <c r="A7506" s="446"/>
    </row>
    <row r="7507" spans="1:1" s="447" customFormat="1" ht="12" hidden="1" customHeight="1">
      <c r="A7507" s="446"/>
    </row>
    <row r="7508" spans="1:1" s="447" customFormat="1" ht="12" hidden="1" customHeight="1">
      <c r="A7508" s="446"/>
    </row>
    <row r="7509" spans="1:1" s="447" customFormat="1" ht="12" hidden="1" customHeight="1">
      <c r="A7509" s="446"/>
    </row>
    <row r="7510" spans="1:1" s="447" customFormat="1" ht="12" hidden="1" customHeight="1">
      <c r="A7510" s="446"/>
    </row>
    <row r="7511" spans="1:1" s="447" customFormat="1" ht="12" hidden="1" customHeight="1">
      <c r="A7511" s="446"/>
    </row>
    <row r="7512" spans="1:1" s="447" customFormat="1" ht="12" hidden="1" customHeight="1">
      <c r="A7512" s="446"/>
    </row>
    <row r="7513" spans="1:1" s="447" customFormat="1" ht="12" hidden="1" customHeight="1">
      <c r="A7513" s="446"/>
    </row>
    <row r="7514" spans="1:1" s="447" customFormat="1" ht="12" hidden="1" customHeight="1">
      <c r="A7514" s="446"/>
    </row>
    <row r="7515" spans="1:1" s="447" customFormat="1" ht="12" hidden="1" customHeight="1">
      <c r="A7515" s="446"/>
    </row>
    <row r="7516" spans="1:1" s="447" customFormat="1" ht="12" hidden="1" customHeight="1">
      <c r="A7516" s="446"/>
    </row>
    <row r="7517" spans="1:1" s="447" customFormat="1" ht="12" hidden="1" customHeight="1">
      <c r="A7517" s="446"/>
    </row>
    <row r="7518" spans="1:1" s="447" customFormat="1" ht="12" hidden="1" customHeight="1">
      <c r="A7518" s="446"/>
    </row>
    <row r="7519" spans="1:1" s="447" customFormat="1" ht="12" hidden="1" customHeight="1">
      <c r="A7519" s="446"/>
    </row>
    <row r="7520" spans="1:1" s="447" customFormat="1" ht="12" hidden="1" customHeight="1">
      <c r="A7520" s="446"/>
    </row>
    <row r="7521" spans="1:1" s="447" customFormat="1" ht="12" hidden="1" customHeight="1">
      <c r="A7521" s="446"/>
    </row>
    <row r="7522" spans="1:1" s="447" customFormat="1" ht="12" hidden="1" customHeight="1">
      <c r="A7522" s="446"/>
    </row>
    <row r="7523" spans="1:1" s="447" customFormat="1" ht="12" hidden="1" customHeight="1">
      <c r="A7523" s="446"/>
    </row>
    <row r="7524" spans="1:1" s="447" customFormat="1" ht="12" hidden="1" customHeight="1">
      <c r="A7524" s="446"/>
    </row>
    <row r="7525" spans="1:1" s="447" customFormat="1" ht="12" hidden="1" customHeight="1">
      <c r="A7525" s="446"/>
    </row>
    <row r="7526" spans="1:1" s="447" customFormat="1" ht="12" hidden="1" customHeight="1">
      <c r="A7526" s="446"/>
    </row>
    <row r="7527" spans="1:1" s="447" customFormat="1" ht="12" hidden="1" customHeight="1">
      <c r="A7527" s="446"/>
    </row>
    <row r="7528" spans="1:1" s="447" customFormat="1" ht="12" hidden="1" customHeight="1">
      <c r="A7528" s="446"/>
    </row>
    <row r="7529" spans="1:1" s="447" customFormat="1" ht="12" hidden="1" customHeight="1">
      <c r="A7529" s="446"/>
    </row>
    <row r="7530" spans="1:1" s="447" customFormat="1" ht="12" hidden="1" customHeight="1">
      <c r="A7530" s="446"/>
    </row>
    <row r="7531" spans="1:1" s="447" customFormat="1" ht="12" hidden="1" customHeight="1">
      <c r="A7531" s="446"/>
    </row>
    <row r="7532" spans="1:1" s="447" customFormat="1" ht="12" hidden="1" customHeight="1">
      <c r="A7532" s="446"/>
    </row>
    <row r="7533" spans="1:1" s="447" customFormat="1" ht="12" hidden="1" customHeight="1">
      <c r="A7533" s="446"/>
    </row>
    <row r="7534" spans="1:1" s="447" customFormat="1" ht="12" hidden="1" customHeight="1">
      <c r="A7534" s="446"/>
    </row>
    <row r="7535" spans="1:1" s="447" customFormat="1" ht="12" hidden="1" customHeight="1">
      <c r="A7535" s="446"/>
    </row>
    <row r="7536" spans="1:1" s="447" customFormat="1" ht="12" hidden="1" customHeight="1">
      <c r="A7536" s="446"/>
    </row>
    <row r="7537" spans="1:1" s="447" customFormat="1" ht="12" hidden="1" customHeight="1">
      <c r="A7537" s="446"/>
    </row>
    <row r="7538" spans="1:1" s="447" customFormat="1" ht="12" hidden="1" customHeight="1">
      <c r="A7538" s="446"/>
    </row>
    <row r="7539" spans="1:1" s="447" customFormat="1" ht="12" hidden="1" customHeight="1">
      <c r="A7539" s="446"/>
    </row>
    <row r="7540" spans="1:1" s="447" customFormat="1" ht="12" hidden="1" customHeight="1">
      <c r="A7540" s="446"/>
    </row>
    <row r="7541" spans="1:1" s="447" customFormat="1" ht="12" hidden="1" customHeight="1">
      <c r="A7541" s="446"/>
    </row>
    <row r="7542" spans="1:1" s="447" customFormat="1" ht="12" hidden="1" customHeight="1">
      <c r="A7542" s="446"/>
    </row>
    <row r="7543" spans="1:1" s="447" customFormat="1" ht="12" hidden="1" customHeight="1">
      <c r="A7543" s="446"/>
    </row>
    <row r="7544" spans="1:1" s="447" customFormat="1" ht="12" hidden="1" customHeight="1">
      <c r="A7544" s="446"/>
    </row>
    <row r="7545" spans="1:1" s="447" customFormat="1" ht="12" hidden="1" customHeight="1">
      <c r="A7545" s="446"/>
    </row>
    <row r="7546" spans="1:1" s="447" customFormat="1" ht="12" hidden="1" customHeight="1">
      <c r="A7546" s="446"/>
    </row>
    <row r="7547" spans="1:1" s="447" customFormat="1" ht="12" hidden="1" customHeight="1">
      <c r="A7547" s="446"/>
    </row>
    <row r="7548" spans="1:1" s="447" customFormat="1" ht="12" hidden="1" customHeight="1">
      <c r="A7548" s="446"/>
    </row>
    <row r="7549" spans="1:1" s="447" customFormat="1" ht="12" hidden="1" customHeight="1">
      <c r="A7549" s="446"/>
    </row>
    <row r="7550" spans="1:1" s="447" customFormat="1" ht="12" hidden="1" customHeight="1">
      <c r="A7550" s="446"/>
    </row>
    <row r="7551" spans="1:1" s="447" customFormat="1" ht="12" hidden="1" customHeight="1">
      <c r="A7551" s="446"/>
    </row>
    <row r="7552" spans="1:1" s="447" customFormat="1" ht="12" hidden="1" customHeight="1">
      <c r="A7552" s="446"/>
    </row>
    <row r="7553" spans="1:1" s="447" customFormat="1" ht="12" hidden="1" customHeight="1">
      <c r="A7553" s="446"/>
    </row>
    <row r="7554" spans="1:1" s="447" customFormat="1" ht="12" hidden="1" customHeight="1">
      <c r="A7554" s="446"/>
    </row>
    <row r="7555" spans="1:1" s="447" customFormat="1" ht="12" hidden="1" customHeight="1">
      <c r="A7555" s="446"/>
    </row>
    <row r="7556" spans="1:1" s="447" customFormat="1" ht="12" hidden="1" customHeight="1">
      <c r="A7556" s="446"/>
    </row>
    <row r="7557" spans="1:1" s="447" customFormat="1" ht="12" hidden="1" customHeight="1">
      <c r="A7557" s="446"/>
    </row>
    <row r="7558" spans="1:1" s="447" customFormat="1" ht="12" hidden="1" customHeight="1">
      <c r="A7558" s="446"/>
    </row>
    <row r="7559" spans="1:1" s="447" customFormat="1" ht="12" hidden="1" customHeight="1">
      <c r="A7559" s="446"/>
    </row>
    <row r="7560" spans="1:1" s="447" customFormat="1" ht="12" hidden="1" customHeight="1">
      <c r="A7560" s="446"/>
    </row>
    <row r="7561" spans="1:1" s="447" customFormat="1" ht="12" hidden="1" customHeight="1">
      <c r="A7561" s="446"/>
    </row>
    <row r="7562" spans="1:1" s="447" customFormat="1" ht="12" hidden="1" customHeight="1">
      <c r="A7562" s="446"/>
    </row>
    <row r="7563" spans="1:1" s="447" customFormat="1" ht="12" hidden="1" customHeight="1">
      <c r="A7563" s="446"/>
    </row>
    <row r="7564" spans="1:1" s="447" customFormat="1" ht="12" hidden="1" customHeight="1">
      <c r="A7564" s="446"/>
    </row>
    <row r="7565" spans="1:1" s="447" customFormat="1" ht="12" hidden="1" customHeight="1">
      <c r="A7565" s="446"/>
    </row>
    <row r="7566" spans="1:1" s="447" customFormat="1" ht="12" hidden="1" customHeight="1">
      <c r="A7566" s="446"/>
    </row>
    <row r="7567" spans="1:1" s="447" customFormat="1" ht="12" hidden="1" customHeight="1">
      <c r="A7567" s="446"/>
    </row>
    <row r="7568" spans="1:1" s="447" customFormat="1" ht="12" hidden="1" customHeight="1">
      <c r="A7568" s="446"/>
    </row>
    <row r="7569" spans="1:1" s="447" customFormat="1" ht="12" hidden="1" customHeight="1">
      <c r="A7569" s="446"/>
    </row>
    <row r="7570" spans="1:1" s="447" customFormat="1" ht="12" hidden="1" customHeight="1">
      <c r="A7570" s="446"/>
    </row>
    <row r="7571" spans="1:1" s="447" customFormat="1" ht="12" hidden="1" customHeight="1">
      <c r="A7571" s="446"/>
    </row>
    <row r="7572" spans="1:1" s="447" customFormat="1" ht="12" hidden="1" customHeight="1">
      <c r="A7572" s="446"/>
    </row>
    <row r="7573" spans="1:1" s="447" customFormat="1" ht="12" hidden="1" customHeight="1">
      <c r="A7573" s="446"/>
    </row>
    <row r="7574" spans="1:1" s="447" customFormat="1" ht="12" hidden="1" customHeight="1">
      <c r="A7574" s="446"/>
    </row>
    <row r="7575" spans="1:1" s="447" customFormat="1" ht="12" hidden="1" customHeight="1">
      <c r="A7575" s="446"/>
    </row>
    <row r="7576" spans="1:1" s="447" customFormat="1" ht="12" hidden="1" customHeight="1">
      <c r="A7576" s="446"/>
    </row>
    <row r="7577" spans="1:1" s="447" customFormat="1" ht="12" hidden="1" customHeight="1">
      <c r="A7577" s="446"/>
    </row>
    <row r="7578" spans="1:1" s="447" customFormat="1" ht="12" hidden="1" customHeight="1">
      <c r="A7578" s="446"/>
    </row>
    <row r="7579" spans="1:1" s="447" customFormat="1" ht="12" hidden="1" customHeight="1">
      <c r="A7579" s="446"/>
    </row>
    <row r="7580" spans="1:1" s="447" customFormat="1" ht="12" hidden="1" customHeight="1">
      <c r="A7580" s="446"/>
    </row>
    <row r="7581" spans="1:1" s="447" customFormat="1" ht="12" hidden="1" customHeight="1">
      <c r="A7581" s="446"/>
    </row>
    <row r="7582" spans="1:1" s="447" customFormat="1" ht="12" hidden="1" customHeight="1">
      <c r="A7582" s="446"/>
    </row>
    <row r="7583" spans="1:1" s="447" customFormat="1" ht="12" hidden="1" customHeight="1">
      <c r="A7583" s="446"/>
    </row>
    <row r="7584" spans="1:1" s="447" customFormat="1" ht="12" hidden="1" customHeight="1">
      <c r="A7584" s="446"/>
    </row>
    <row r="7585" spans="1:1" s="447" customFormat="1" ht="12" hidden="1" customHeight="1">
      <c r="A7585" s="446"/>
    </row>
    <row r="7586" spans="1:1" s="447" customFormat="1" ht="12" hidden="1" customHeight="1">
      <c r="A7586" s="446"/>
    </row>
    <row r="7587" spans="1:1" s="447" customFormat="1" ht="12" hidden="1" customHeight="1">
      <c r="A7587" s="446"/>
    </row>
    <row r="7588" spans="1:1" s="447" customFormat="1" ht="12" hidden="1" customHeight="1">
      <c r="A7588" s="446"/>
    </row>
    <row r="7589" spans="1:1" s="447" customFormat="1" ht="12" hidden="1" customHeight="1">
      <c r="A7589" s="446"/>
    </row>
    <row r="7590" spans="1:1" s="447" customFormat="1" ht="12" hidden="1" customHeight="1">
      <c r="A7590" s="446"/>
    </row>
    <row r="7591" spans="1:1" s="447" customFormat="1" ht="12" hidden="1" customHeight="1">
      <c r="A7591" s="446"/>
    </row>
    <row r="7592" spans="1:1" s="447" customFormat="1" ht="12" hidden="1" customHeight="1">
      <c r="A7592" s="446"/>
    </row>
    <row r="7593" spans="1:1" s="447" customFormat="1" ht="12" hidden="1" customHeight="1">
      <c r="A7593" s="446"/>
    </row>
    <row r="7594" spans="1:1" s="447" customFormat="1" ht="12" hidden="1" customHeight="1">
      <c r="A7594" s="446"/>
    </row>
    <row r="7595" spans="1:1" s="447" customFormat="1" ht="12" hidden="1" customHeight="1">
      <c r="A7595" s="446"/>
    </row>
    <row r="7596" spans="1:1" s="447" customFormat="1" ht="12" hidden="1" customHeight="1">
      <c r="A7596" s="446"/>
    </row>
    <row r="7597" spans="1:1" s="447" customFormat="1" ht="12" hidden="1" customHeight="1">
      <c r="A7597" s="446"/>
    </row>
    <row r="7598" spans="1:1" s="447" customFormat="1" ht="12" hidden="1" customHeight="1">
      <c r="A7598" s="446"/>
    </row>
    <row r="7599" spans="1:1" s="447" customFormat="1" ht="12" hidden="1" customHeight="1">
      <c r="A7599" s="446"/>
    </row>
    <row r="7600" spans="1:1" s="447" customFormat="1" ht="12" hidden="1" customHeight="1">
      <c r="A7600" s="446"/>
    </row>
    <row r="7601" spans="1:1" s="447" customFormat="1" ht="12" hidden="1" customHeight="1">
      <c r="A7601" s="446"/>
    </row>
    <row r="7602" spans="1:1" s="447" customFormat="1" ht="12" hidden="1" customHeight="1">
      <c r="A7602" s="446"/>
    </row>
    <row r="7603" spans="1:1" s="447" customFormat="1" ht="12" hidden="1" customHeight="1">
      <c r="A7603" s="446"/>
    </row>
    <row r="7604" spans="1:1" s="447" customFormat="1" ht="12" hidden="1" customHeight="1">
      <c r="A7604" s="446"/>
    </row>
    <row r="7605" spans="1:1" s="447" customFormat="1" ht="12" hidden="1" customHeight="1">
      <c r="A7605" s="446"/>
    </row>
    <row r="7606" spans="1:1" s="447" customFormat="1" ht="12" hidden="1" customHeight="1">
      <c r="A7606" s="446"/>
    </row>
    <row r="7607" spans="1:1" s="447" customFormat="1" ht="12" hidden="1" customHeight="1">
      <c r="A7607" s="446"/>
    </row>
    <row r="7608" spans="1:1" s="447" customFormat="1" ht="12" hidden="1" customHeight="1">
      <c r="A7608" s="446"/>
    </row>
    <row r="7609" spans="1:1" s="447" customFormat="1" ht="12" hidden="1" customHeight="1">
      <c r="A7609" s="446"/>
    </row>
    <row r="7610" spans="1:1" s="447" customFormat="1" ht="12" hidden="1" customHeight="1">
      <c r="A7610" s="446"/>
    </row>
    <row r="7611" spans="1:1" s="447" customFormat="1" ht="12" hidden="1" customHeight="1">
      <c r="A7611" s="446"/>
    </row>
    <row r="7612" spans="1:1" s="447" customFormat="1" ht="12" hidden="1" customHeight="1">
      <c r="A7612" s="446"/>
    </row>
    <row r="7613" spans="1:1" s="447" customFormat="1" ht="12" hidden="1" customHeight="1">
      <c r="A7613" s="446"/>
    </row>
    <row r="7614" spans="1:1" s="447" customFormat="1" ht="12" hidden="1" customHeight="1">
      <c r="A7614" s="446"/>
    </row>
    <row r="7615" spans="1:1" s="447" customFormat="1" ht="12" hidden="1" customHeight="1">
      <c r="A7615" s="446"/>
    </row>
    <row r="7616" spans="1:1" s="447" customFormat="1" ht="12" hidden="1" customHeight="1">
      <c r="A7616" s="446"/>
    </row>
    <row r="7617" spans="1:1" s="447" customFormat="1" ht="12" hidden="1" customHeight="1">
      <c r="A7617" s="446"/>
    </row>
    <row r="7618" spans="1:1" s="447" customFormat="1" ht="12" hidden="1" customHeight="1">
      <c r="A7618" s="446"/>
    </row>
    <row r="7619" spans="1:1" s="447" customFormat="1" ht="12" hidden="1" customHeight="1">
      <c r="A7619" s="446"/>
    </row>
    <row r="7620" spans="1:1" s="447" customFormat="1" ht="12" hidden="1" customHeight="1">
      <c r="A7620" s="446"/>
    </row>
    <row r="7621" spans="1:1" s="447" customFormat="1" ht="12" hidden="1" customHeight="1">
      <c r="A7621" s="446"/>
    </row>
    <row r="7622" spans="1:1" s="447" customFormat="1" ht="12" hidden="1" customHeight="1">
      <c r="A7622" s="446"/>
    </row>
    <row r="7623" spans="1:1" s="447" customFormat="1" ht="12" hidden="1" customHeight="1">
      <c r="A7623" s="446"/>
    </row>
    <row r="7624" spans="1:1" s="447" customFormat="1" ht="12" hidden="1" customHeight="1">
      <c r="A7624" s="446"/>
    </row>
    <row r="7625" spans="1:1" s="447" customFormat="1" ht="12" hidden="1" customHeight="1">
      <c r="A7625" s="446"/>
    </row>
    <row r="7626" spans="1:1" s="447" customFormat="1" ht="12" hidden="1" customHeight="1">
      <c r="A7626" s="446"/>
    </row>
    <row r="7627" spans="1:1" s="447" customFormat="1" ht="12" hidden="1" customHeight="1">
      <c r="A7627" s="446"/>
    </row>
    <row r="7628" spans="1:1" s="447" customFormat="1" ht="12" hidden="1" customHeight="1">
      <c r="A7628" s="446"/>
    </row>
    <row r="7629" spans="1:1" s="447" customFormat="1" ht="12" hidden="1" customHeight="1">
      <c r="A7629" s="446"/>
    </row>
    <row r="7630" spans="1:1" s="447" customFormat="1" ht="12" hidden="1" customHeight="1">
      <c r="A7630" s="446"/>
    </row>
    <row r="7631" spans="1:1" s="447" customFormat="1" ht="12" hidden="1" customHeight="1">
      <c r="A7631" s="446"/>
    </row>
    <row r="7632" spans="1:1" s="447" customFormat="1" ht="12" hidden="1" customHeight="1">
      <c r="A7632" s="446"/>
    </row>
    <row r="7633" spans="1:1" s="447" customFormat="1" ht="12" hidden="1" customHeight="1">
      <c r="A7633" s="446"/>
    </row>
    <row r="7634" spans="1:1" s="447" customFormat="1" ht="12" hidden="1" customHeight="1">
      <c r="A7634" s="446"/>
    </row>
    <row r="7635" spans="1:1" s="447" customFormat="1" ht="12" hidden="1" customHeight="1">
      <c r="A7635" s="446"/>
    </row>
    <row r="7636" spans="1:1" s="447" customFormat="1" ht="12" hidden="1" customHeight="1">
      <c r="A7636" s="446"/>
    </row>
    <row r="7637" spans="1:1" s="447" customFormat="1" ht="12" hidden="1" customHeight="1">
      <c r="A7637" s="446"/>
    </row>
    <row r="7638" spans="1:1" s="447" customFormat="1" ht="12" hidden="1" customHeight="1">
      <c r="A7638" s="446"/>
    </row>
    <row r="7639" spans="1:1" s="447" customFormat="1" ht="12" hidden="1" customHeight="1">
      <c r="A7639" s="446"/>
    </row>
    <row r="7640" spans="1:1" s="447" customFormat="1" ht="12" hidden="1" customHeight="1">
      <c r="A7640" s="446"/>
    </row>
    <row r="7641" spans="1:1" s="447" customFormat="1" ht="12" hidden="1" customHeight="1">
      <c r="A7641" s="446"/>
    </row>
    <row r="7642" spans="1:1" s="447" customFormat="1" ht="12" hidden="1" customHeight="1">
      <c r="A7642" s="446"/>
    </row>
    <row r="7643" spans="1:1" s="447" customFormat="1" ht="12" hidden="1" customHeight="1">
      <c r="A7643" s="446"/>
    </row>
    <row r="7644" spans="1:1" s="447" customFormat="1" ht="12" hidden="1" customHeight="1">
      <c r="A7644" s="446"/>
    </row>
    <row r="7645" spans="1:1" s="447" customFormat="1" ht="12" hidden="1" customHeight="1">
      <c r="A7645" s="446"/>
    </row>
    <row r="7646" spans="1:1" s="447" customFormat="1" ht="12" hidden="1" customHeight="1">
      <c r="A7646" s="446"/>
    </row>
    <row r="7647" spans="1:1" s="447" customFormat="1" ht="12" hidden="1" customHeight="1">
      <c r="A7647" s="446"/>
    </row>
    <row r="7648" spans="1:1" s="447" customFormat="1" ht="12" hidden="1" customHeight="1">
      <c r="A7648" s="446"/>
    </row>
    <row r="7649" spans="1:1" s="447" customFormat="1" ht="12" hidden="1" customHeight="1">
      <c r="A7649" s="446"/>
    </row>
    <row r="7650" spans="1:1" s="447" customFormat="1" ht="12" hidden="1" customHeight="1">
      <c r="A7650" s="446"/>
    </row>
    <row r="7651" spans="1:1" s="447" customFormat="1" ht="12" hidden="1" customHeight="1">
      <c r="A7651" s="446"/>
    </row>
    <row r="7652" spans="1:1" s="447" customFormat="1" ht="12" hidden="1" customHeight="1">
      <c r="A7652" s="446"/>
    </row>
    <row r="7653" spans="1:1" s="447" customFormat="1" ht="12" hidden="1" customHeight="1">
      <c r="A7653" s="446"/>
    </row>
    <row r="7654" spans="1:1" s="447" customFormat="1" ht="12" hidden="1" customHeight="1">
      <c r="A7654" s="446"/>
    </row>
    <row r="7655" spans="1:1" s="447" customFormat="1" ht="12" hidden="1" customHeight="1">
      <c r="A7655" s="446"/>
    </row>
    <row r="7656" spans="1:1" s="447" customFormat="1" ht="12" hidden="1" customHeight="1">
      <c r="A7656" s="446"/>
    </row>
    <row r="7657" spans="1:1" s="447" customFormat="1" ht="12" hidden="1" customHeight="1">
      <c r="A7657" s="446"/>
    </row>
    <row r="7658" spans="1:1" s="447" customFormat="1" ht="12" hidden="1" customHeight="1">
      <c r="A7658" s="446"/>
    </row>
    <row r="7659" spans="1:1" s="447" customFormat="1" ht="12" hidden="1" customHeight="1">
      <c r="A7659" s="446"/>
    </row>
    <row r="7660" spans="1:1" s="447" customFormat="1" ht="12" hidden="1" customHeight="1">
      <c r="A7660" s="446"/>
    </row>
    <row r="7661" spans="1:1" s="447" customFormat="1" ht="12" hidden="1" customHeight="1">
      <c r="A7661" s="446"/>
    </row>
    <row r="7662" spans="1:1" s="447" customFormat="1" ht="12" hidden="1" customHeight="1">
      <c r="A7662" s="446"/>
    </row>
    <row r="7663" spans="1:1" s="447" customFormat="1" ht="12" hidden="1" customHeight="1">
      <c r="A7663" s="446"/>
    </row>
    <row r="7664" spans="1:1" s="447" customFormat="1" ht="12" hidden="1" customHeight="1">
      <c r="A7664" s="446"/>
    </row>
    <row r="7665" spans="1:1" s="447" customFormat="1" ht="12" hidden="1" customHeight="1">
      <c r="A7665" s="446"/>
    </row>
    <row r="7666" spans="1:1" s="447" customFormat="1" ht="12" hidden="1" customHeight="1">
      <c r="A7666" s="446"/>
    </row>
    <row r="7667" spans="1:1" s="447" customFormat="1" ht="12" hidden="1" customHeight="1">
      <c r="A7667" s="446"/>
    </row>
    <row r="7668" spans="1:1" s="447" customFormat="1" ht="12" hidden="1" customHeight="1">
      <c r="A7668" s="446"/>
    </row>
    <row r="7669" spans="1:1" s="447" customFormat="1" ht="12" hidden="1" customHeight="1">
      <c r="A7669" s="446"/>
    </row>
    <row r="7670" spans="1:1" s="447" customFormat="1" ht="12" hidden="1" customHeight="1">
      <c r="A7670" s="446"/>
    </row>
    <row r="7671" spans="1:1" s="447" customFormat="1" ht="12" hidden="1" customHeight="1">
      <c r="A7671" s="446"/>
    </row>
    <row r="7672" spans="1:1" s="447" customFormat="1" ht="12" hidden="1" customHeight="1">
      <c r="A7672" s="446"/>
    </row>
    <row r="7673" spans="1:1" s="447" customFormat="1" ht="12" hidden="1" customHeight="1">
      <c r="A7673" s="446"/>
    </row>
    <row r="7674" spans="1:1" s="447" customFormat="1" ht="12" hidden="1" customHeight="1">
      <c r="A7674" s="446"/>
    </row>
    <row r="7675" spans="1:1" s="447" customFormat="1" ht="12" hidden="1" customHeight="1">
      <c r="A7675" s="446"/>
    </row>
    <row r="7676" spans="1:1" s="447" customFormat="1" ht="12" hidden="1" customHeight="1">
      <c r="A7676" s="446"/>
    </row>
    <row r="7677" spans="1:1" s="447" customFormat="1" ht="12" hidden="1" customHeight="1">
      <c r="A7677" s="446"/>
    </row>
    <row r="7678" spans="1:1" s="447" customFormat="1" ht="12" hidden="1" customHeight="1">
      <c r="A7678" s="446"/>
    </row>
    <row r="7679" spans="1:1" s="447" customFormat="1" ht="12" hidden="1" customHeight="1">
      <c r="A7679" s="446"/>
    </row>
    <row r="7680" spans="1:1" s="447" customFormat="1" ht="12" hidden="1" customHeight="1">
      <c r="A7680" s="446"/>
    </row>
    <row r="7681" spans="1:1" s="447" customFormat="1" ht="12" hidden="1" customHeight="1">
      <c r="A7681" s="446"/>
    </row>
    <row r="7682" spans="1:1" s="447" customFormat="1" ht="12" hidden="1" customHeight="1">
      <c r="A7682" s="446"/>
    </row>
    <row r="7683" spans="1:1" s="447" customFormat="1" ht="12" hidden="1" customHeight="1">
      <c r="A7683" s="446"/>
    </row>
    <row r="7684" spans="1:1" s="447" customFormat="1" ht="12" hidden="1" customHeight="1">
      <c r="A7684" s="446"/>
    </row>
    <row r="7685" spans="1:1" s="447" customFormat="1" ht="12" hidden="1" customHeight="1">
      <c r="A7685" s="446"/>
    </row>
    <row r="7686" spans="1:1" s="447" customFormat="1" ht="12" hidden="1" customHeight="1">
      <c r="A7686" s="446"/>
    </row>
    <row r="7687" spans="1:1" s="447" customFormat="1" ht="12" hidden="1" customHeight="1">
      <c r="A7687" s="446"/>
    </row>
    <row r="7688" spans="1:1" s="447" customFormat="1" ht="12" hidden="1" customHeight="1">
      <c r="A7688" s="446"/>
    </row>
    <row r="7689" spans="1:1" s="447" customFormat="1" ht="12" hidden="1" customHeight="1">
      <c r="A7689" s="446"/>
    </row>
    <row r="7690" spans="1:1" s="447" customFormat="1" ht="12" hidden="1" customHeight="1">
      <c r="A7690" s="446"/>
    </row>
    <row r="7691" spans="1:1" s="447" customFormat="1" ht="12" hidden="1" customHeight="1">
      <c r="A7691" s="446"/>
    </row>
    <row r="7692" spans="1:1" s="447" customFormat="1" ht="12" hidden="1" customHeight="1">
      <c r="A7692" s="446"/>
    </row>
    <row r="7693" spans="1:1" s="447" customFormat="1" ht="12" hidden="1" customHeight="1">
      <c r="A7693" s="446"/>
    </row>
    <row r="7694" spans="1:1" s="447" customFormat="1" ht="12" hidden="1" customHeight="1">
      <c r="A7694" s="446"/>
    </row>
    <row r="7695" spans="1:1" s="447" customFormat="1" ht="12" hidden="1" customHeight="1">
      <c r="A7695" s="446"/>
    </row>
    <row r="7696" spans="1:1" s="447" customFormat="1" ht="12" hidden="1" customHeight="1">
      <c r="A7696" s="446"/>
    </row>
    <row r="7697" spans="1:1" s="447" customFormat="1" ht="12" hidden="1" customHeight="1">
      <c r="A7697" s="446"/>
    </row>
    <row r="7698" spans="1:1" s="447" customFormat="1" ht="12" hidden="1" customHeight="1">
      <c r="A7698" s="446"/>
    </row>
    <row r="7699" spans="1:1" s="447" customFormat="1" ht="12" hidden="1" customHeight="1">
      <c r="A7699" s="446"/>
    </row>
    <row r="7700" spans="1:1" s="447" customFormat="1" ht="12" hidden="1" customHeight="1">
      <c r="A7700" s="446"/>
    </row>
    <row r="7701" spans="1:1" s="447" customFormat="1" ht="12" hidden="1" customHeight="1">
      <c r="A7701" s="446"/>
    </row>
    <row r="7702" spans="1:1" s="447" customFormat="1" ht="12" hidden="1" customHeight="1">
      <c r="A7702" s="446"/>
    </row>
    <row r="7703" spans="1:1" s="447" customFormat="1" ht="12" hidden="1" customHeight="1">
      <c r="A7703" s="446"/>
    </row>
    <row r="7704" spans="1:1" s="447" customFormat="1" ht="12" hidden="1" customHeight="1">
      <c r="A7704" s="446"/>
    </row>
    <row r="7705" spans="1:1" s="447" customFormat="1" ht="12" hidden="1" customHeight="1">
      <c r="A7705" s="446"/>
    </row>
    <row r="7706" spans="1:1" s="447" customFormat="1" ht="12" hidden="1" customHeight="1">
      <c r="A7706" s="446"/>
    </row>
    <row r="7707" spans="1:1" s="447" customFormat="1" ht="12" hidden="1" customHeight="1">
      <c r="A7707" s="446"/>
    </row>
    <row r="7708" spans="1:1" s="447" customFormat="1" ht="12" hidden="1" customHeight="1">
      <c r="A7708" s="446"/>
    </row>
    <row r="7709" spans="1:1" s="447" customFormat="1" ht="12" hidden="1" customHeight="1">
      <c r="A7709" s="446"/>
    </row>
    <row r="7710" spans="1:1" s="447" customFormat="1" ht="12" hidden="1" customHeight="1">
      <c r="A7710" s="446"/>
    </row>
    <row r="7711" spans="1:1" s="447" customFormat="1" ht="12" hidden="1" customHeight="1">
      <c r="A7711" s="446"/>
    </row>
    <row r="7712" spans="1:1" s="447" customFormat="1" ht="12" hidden="1" customHeight="1">
      <c r="A7712" s="446"/>
    </row>
    <row r="7713" spans="1:1" s="447" customFormat="1" ht="12" hidden="1" customHeight="1">
      <c r="A7713" s="446"/>
    </row>
    <row r="7714" spans="1:1" s="447" customFormat="1" ht="12" hidden="1" customHeight="1">
      <c r="A7714" s="446"/>
    </row>
    <row r="7715" spans="1:1" s="447" customFormat="1" ht="12" hidden="1" customHeight="1">
      <c r="A7715" s="446"/>
    </row>
    <row r="7716" spans="1:1" s="447" customFormat="1" ht="12" hidden="1" customHeight="1">
      <c r="A7716" s="446"/>
    </row>
    <row r="7717" spans="1:1" s="447" customFormat="1" ht="12" hidden="1" customHeight="1">
      <c r="A7717" s="446"/>
    </row>
    <row r="7718" spans="1:1" s="447" customFormat="1" ht="12" hidden="1" customHeight="1">
      <c r="A7718" s="446"/>
    </row>
    <row r="7719" spans="1:1" s="447" customFormat="1" ht="12" hidden="1" customHeight="1">
      <c r="A7719" s="446"/>
    </row>
    <row r="7720" spans="1:1" s="447" customFormat="1" ht="12" hidden="1" customHeight="1">
      <c r="A7720" s="446"/>
    </row>
    <row r="7721" spans="1:1" s="447" customFormat="1" ht="12" hidden="1" customHeight="1">
      <c r="A7721" s="446"/>
    </row>
    <row r="7722" spans="1:1" s="447" customFormat="1" ht="12" hidden="1" customHeight="1">
      <c r="A7722" s="446"/>
    </row>
    <row r="7723" spans="1:1" s="447" customFormat="1" ht="12" hidden="1" customHeight="1">
      <c r="A7723" s="446"/>
    </row>
    <row r="7724" spans="1:1" s="447" customFormat="1" ht="12" hidden="1" customHeight="1">
      <c r="A7724" s="446"/>
    </row>
    <row r="7725" spans="1:1" s="447" customFormat="1" ht="12" hidden="1" customHeight="1">
      <c r="A7725" s="446"/>
    </row>
    <row r="7726" spans="1:1" s="447" customFormat="1" ht="12" hidden="1" customHeight="1">
      <c r="A7726" s="446"/>
    </row>
    <row r="7727" spans="1:1" s="447" customFormat="1" ht="12" hidden="1" customHeight="1">
      <c r="A7727" s="446"/>
    </row>
    <row r="7728" spans="1:1" s="447" customFormat="1" ht="12" hidden="1" customHeight="1">
      <c r="A7728" s="446"/>
    </row>
    <row r="7729" spans="1:1" s="447" customFormat="1" ht="12" hidden="1" customHeight="1">
      <c r="A7729" s="446"/>
    </row>
    <row r="7730" spans="1:1" s="447" customFormat="1" ht="12" hidden="1" customHeight="1">
      <c r="A7730" s="446"/>
    </row>
    <row r="7731" spans="1:1" s="447" customFormat="1" ht="12" hidden="1" customHeight="1">
      <c r="A7731" s="446"/>
    </row>
    <row r="7732" spans="1:1" s="447" customFormat="1" ht="12" hidden="1" customHeight="1">
      <c r="A7732" s="446"/>
    </row>
    <row r="7733" spans="1:1" s="447" customFormat="1" ht="12" hidden="1" customHeight="1">
      <c r="A7733" s="446"/>
    </row>
    <row r="7734" spans="1:1" s="447" customFormat="1" ht="12" hidden="1" customHeight="1">
      <c r="A7734" s="446"/>
    </row>
    <row r="7735" spans="1:1" s="447" customFormat="1" ht="12" hidden="1" customHeight="1">
      <c r="A7735" s="446"/>
    </row>
    <row r="7736" spans="1:1" s="447" customFormat="1" ht="12" hidden="1" customHeight="1">
      <c r="A7736" s="446"/>
    </row>
    <row r="7737" spans="1:1" s="447" customFormat="1" ht="12" hidden="1" customHeight="1">
      <c r="A7737" s="446"/>
    </row>
    <row r="7738" spans="1:1" s="447" customFormat="1" ht="12" hidden="1" customHeight="1">
      <c r="A7738" s="446"/>
    </row>
    <row r="7739" spans="1:1" s="447" customFormat="1" ht="12" hidden="1" customHeight="1">
      <c r="A7739" s="446"/>
    </row>
    <row r="7740" spans="1:1" s="447" customFormat="1" ht="12" hidden="1" customHeight="1">
      <c r="A7740" s="446"/>
    </row>
    <row r="7741" spans="1:1" s="447" customFormat="1" ht="12" hidden="1" customHeight="1">
      <c r="A7741" s="446"/>
    </row>
    <row r="7742" spans="1:1" s="447" customFormat="1" ht="12" hidden="1" customHeight="1">
      <c r="A7742" s="446"/>
    </row>
    <row r="7743" spans="1:1" s="447" customFormat="1" ht="12" hidden="1" customHeight="1">
      <c r="A7743" s="446"/>
    </row>
    <row r="7744" spans="1:1" s="447" customFormat="1" ht="12" hidden="1" customHeight="1">
      <c r="A7744" s="446"/>
    </row>
    <row r="7745" spans="1:1" s="447" customFormat="1" ht="12" hidden="1" customHeight="1">
      <c r="A7745" s="446"/>
    </row>
    <row r="7746" spans="1:1" s="447" customFormat="1" ht="12" hidden="1" customHeight="1">
      <c r="A7746" s="446"/>
    </row>
    <row r="7747" spans="1:1" s="447" customFormat="1" ht="12" hidden="1" customHeight="1">
      <c r="A7747" s="446"/>
    </row>
    <row r="7748" spans="1:1" s="447" customFormat="1" ht="12" hidden="1" customHeight="1">
      <c r="A7748" s="446"/>
    </row>
    <row r="7749" spans="1:1" s="447" customFormat="1" ht="12" hidden="1" customHeight="1">
      <c r="A7749" s="446"/>
    </row>
    <row r="7750" spans="1:1" s="447" customFormat="1" ht="12" hidden="1" customHeight="1">
      <c r="A7750" s="446"/>
    </row>
    <row r="7751" spans="1:1" s="447" customFormat="1" ht="12" hidden="1" customHeight="1">
      <c r="A7751" s="446"/>
    </row>
    <row r="7752" spans="1:1" s="447" customFormat="1" ht="12" hidden="1" customHeight="1">
      <c r="A7752" s="446"/>
    </row>
    <row r="7753" spans="1:1" s="447" customFormat="1" ht="12" hidden="1" customHeight="1">
      <c r="A7753" s="446"/>
    </row>
    <row r="7754" spans="1:1" s="447" customFormat="1" ht="12" hidden="1" customHeight="1">
      <c r="A7754" s="446"/>
    </row>
    <row r="7755" spans="1:1" s="447" customFormat="1" ht="12" hidden="1" customHeight="1">
      <c r="A7755" s="446"/>
    </row>
    <row r="7756" spans="1:1" s="447" customFormat="1" ht="12" hidden="1" customHeight="1">
      <c r="A7756" s="446"/>
    </row>
    <row r="7757" spans="1:1" s="447" customFormat="1" ht="12" hidden="1" customHeight="1">
      <c r="A7757" s="446"/>
    </row>
    <row r="7758" spans="1:1" s="447" customFormat="1" ht="12" hidden="1" customHeight="1">
      <c r="A7758" s="446"/>
    </row>
    <row r="7759" spans="1:1" s="447" customFormat="1" ht="12" hidden="1" customHeight="1">
      <c r="A7759" s="446"/>
    </row>
    <row r="7760" spans="1:1" s="447" customFormat="1" ht="12" hidden="1" customHeight="1">
      <c r="A7760" s="446"/>
    </row>
    <row r="7761" spans="1:1" s="447" customFormat="1" ht="12" hidden="1" customHeight="1">
      <c r="A7761" s="446"/>
    </row>
    <row r="7762" spans="1:1" s="447" customFormat="1" ht="12" hidden="1" customHeight="1">
      <c r="A7762" s="446"/>
    </row>
    <row r="7763" spans="1:1" s="447" customFormat="1" ht="12" hidden="1" customHeight="1">
      <c r="A7763" s="446"/>
    </row>
    <row r="7764" spans="1:1" s="447" customFormat="1" ht="12" hidden="1" customHeight="1">
      <c r="A7764" s="446"/>
    </row>
    <row r="7765" spans="1:1" s="447" customFormat="1" ht="12" hidden="1" customHeight="1">
      <c r="A7765" s="446"/>
    </row>
    <row r="7766" spans="1:1" s="447" customFormat="1" ht="12" hidden="1" customHeight="1">
      <c r="A7766" s="446"/>
    </row>
    <row r="7767" spans="1:1" s="447" customFormat="1" ht="12" hidden="1" customHeight="1">
      <c r="A7767" s="446"/>
    </row>
    <row r="7768" spans="1:1" s="447" customFormat="1" ht="12" hidden="1" customHeight="1">
      <c r="A7768" s="446"/>
    </row>
    <row r="7769" spans="1:1" s="447" customFormat="1" ht="12" hidden="1" customHeight="1">
      <c r="A7769" s="446"/>
    </row>
    <row r="7770" spans="1:1" s="447" customFormat="1" ht="12" hidden="1" customHeight="1">
      <c r="A7770" s="446"/>
    </row>
    <row r="7771" spans="1:1" s="447" customFormat="1" ht="12" hidden="1" customHeight="1">
      <c r="A7771" s="446"/>
    </row>
    <row r="7772" spans="1:1" s="447" customFormat="1" ht="12" hidden="1" customHeight="1">
      <c r="A7772" s="446"/>
    </row>
    <row r="7773" spans="1:1" s="447" customFormat="1" ht="12" hidden="1" customHeight="1">
      <c r="A7773" s="446"/>
    </row>
    <row r="7774" spans="1:1" s="447" customFormat="1" ht="12" hidden="1" customHeight="1">
      <c r="A7774" s="446"/>
    </row>
    <row r="7775" spans="1:1" s="447" customFormat="1" ht="12" hidden="1" customHeight="1">
      <c r="A7775" s="446"/>
    </row>
    <row r="7776" spans="1:1" s="447" customFormat="1" ht="12" hidden="1" customHeight="1">
      <c r="A7776" s="446"/>
    </row>
    <row r="7777" spans="1:1" s="447" customFormat="1" ht="12" hidden="1" customHeight="1">
      <c r="A7777" s="446"/>
    </row>
    <row r="7778" spans="1:1" s="447" customFormat="1" ht="12" hidden="1" customHeight="1">
      <c r="A7778" s="446"/>
    </row>
    <row r="7779" spans="1:1" s="447" customFormat="1" ht="12" hidden="1" customHeight="1">
      <c r="A7779" s="446"/>
    </row>
    <row r="7780" spans="1:1" s="447" customFormat="1" ht="12" hidden="1" customHeight="1">
      <c r="A7780" s="446"/>
    </row>
    <row r="7781" spans="1:1" s="447" customFormat="1" ht="12" hidden="1" customHeight="1">
      <c r="A7781" s="446"/>
    </row>
    <row r="7782" spans="1:1" s="447" customFormat="1" ht="12" hidden="1" customHeight="1">
      <c r="A7782" s="446"/>
    </row>
    <row r="7783" spans="1:1" s="447" customFormat="1" ht="12" hidden="1" customHeight="1">
      <c r="A7783" s="446"/>
    </row>
    <row r="7784" spans="1:1" s="447" customFormat="1" ht="12" hidden="1" customHeight="1">
      <c r="A7784" s="446"/>
    </row>
    <row r="7785" spans="1:1" s="447" customFormat="1" ht="12" hidden="1" customHeight="1">
      <c r="A7785" s="446"/>
    </row>
    <row r="7786" spans="1:1" s="447" customFormat="1" ht="12" hidden="1" customHeight="1">
      <c r="A7786" s="446"/>
    </row>
    <row r="7787" spans="1:1" s="447" customFormat="1" ht="12" hidden="1" customHeight="1">
      <c r="A7787" s="446"/>
    </row>
    <row r="7788" spans="1:1" s="447" customFormat="1" ht="12" hidden="1" customHeight="1">
      <c r="A7788" s="446"/>
    </row>
    <row r="7789" spans="1:1" s="447" customFormat="1" ht="12" hidden="1" customHeight="1">
      <c r="A7789" s="446"/>
    </row>
    <row r="7790" spans="1:1" s="447" customFormat="1" ht="12" hidden="1" customHeight="1">
      <c r="A7790" s="446"/>
    </row>
    <row r="7791" spans="1:1" s="447" customFormat="1" ht="12" hidden="1" customHeight="1">
      <c r="A7791" s="446"/>
    </row>
    <row r="7792" spans="1:1" s="447" customFormat="1" ht="12" hidden="1" customHeight="1">
      <c r="A7792" s="446"/>
    </row>
    <row r="7793" spans="1:1" s="447" customFormat="1" ht="12" hidden="1" customHeight="1">
      <c r="A7793" s="446"/>
    </row>
    <row r="7794" spans="1:1" s="447" customFormat="1" ht="12" hidden="1" customHeight="1">
      <c r="A7794" s="446"/>
    </row>
    <row r="7795" spans="1:1" s="447" customFormat="1" ht="12" hidden="1" customHeight="1">
      <c r="A7795" s="446"/>
    </row>
    <row r="7796" spans="1:1" s="447" customFormat="1" ht="12" hidden="1" customHeight="1">
      <c r="A7796" s="446"/>
    </row>
    <row r="7797" spans="1:1" s="447" customFormat="1" ht="12" hidden="1" customHeight="1">
      <c r="A7797" s="446"/>
    </row>
    <row r="7798" spans="1:1" s="447" customFormat="1" ht="12" hidden="1" customHeight="1">
      <c r="A7798" s="446"/>
    </row>
    <row r="7799" spans="1:1" s="447" customFormat="1" ht="12" hidden="1" customHeight="1">
      <c r="A7799" s="446"/>
    </row>
    <row r="7800" spans="1:1" s="447" customFormat="1" ht="12" hidden="1" customHeight="1">
      <c r="A7800" s="446"/>
    </row>
    <row r="7801" spans="1:1" s="447" customFormat="1" ht="12" hidden="1" customHeight="1">
      <c r="A7801" s="446"/>
    </row>
    <row r="7802" spans="1:1" s="447" customFormat="1" ht="12" hidden="1" customHeight="1">
      <c r="A7802" s="446"/>
    </row>
    <row r="7803" spans="1:1" s="447" customFormat="1" ht="12" hidden="1" customHeight="1">
      <c r="A7803" s="446"/>
    </row>
    <row r="7804" spans="1:1" s="447" customFormat="1" ht="12" hidden="1" customHeight="1">
      <c r="A7804" s="446"/>
    </row>
    <row r="7805" spans="1:1" s="447" customFormat="1" ht="12" hidden="1" customHeight="1">
      <c r="A7805" s="446"/>
    </row>
    <row r="7806" spans="1:1" s="447" customFormat="1" ht="12" hidden="1" customHeight="1">
      <c r="A7806" s="446"/>
    </row>
    <row r="7807" spans="1:1" s="447" customFormat="1" ht="12" hidden="1" customHeight="1">
      <c r="A7807" s="446"/>
    </row>
    <row r="7808" spans="1:1" s="447" customFormat="1" ht="12" hidden="1" customHeight="1">
      <c r="A7808" s="446"/>
    </row>
    <row r="7809" spans="1:1" s="447" customFormat="1" ht="12" hidden="1" customHeight="1">
      <c r="A7809" s="446"/>
    </row>
    <row r="7810" spans="1:1" s="447" customFormat="1" ht="12" hidden="1" customHeight="1">
      <c r="A7810" s="446"/>
    </row>
    <row r="7811" spans="1:1" s="447" customFormat="1" ht="12" hidden="1" customHeight="1">
      <c r="A7811" s="446"/>
    </row>
    <row r="7812" spans="1:1" s="447" customFormat="1" ht="12" hidden="1" customHeight="1">
      <c r="A7812" s="446"/>
    </row>
    <row r="7813" spans="1:1" s="447" customFormat="1" ht="12" hidden="1" customHeight="1">
      <c r="A7813" s="446"/>
    </row>
    <row r="7814" spans="1:1" s="447" customFormat="1" ht="12" hidden="1" customHeight="1">
      <c r="A7814" s="446"/>
    </row>
    <row r="7815" spans="1:1" s="447" customFormat="1" ht="12" hidden="1" customHeight="1">
      <c r="A7815" s="446"/>
    </row>
    <row r="7816" spans="1:1" s="447" customFormat="1" ht="12" hidden="1" customHeight="1">
      <c r="A7816" s="446"/>
    </row>
    <row r="7817" spans="1:1" s="447" customFormat="1" ht="12" hidden="1" customHeight="1">
      <c r="A7817" s="446"/>
    </row>
    <row r="7818" spans="1:1" s="447" customFormat="1" ht="12" hidden="1" customHeight="1">
      <c r="A7818" s="446"/>
    </row>
    <row r="7819" spans="1:1" s="447" customFormat="1" ht="12" hidden="1" customHeight="1">
      <c r="A7819" s="446"/>
    </row>
    <row r="7820" spans="1:1" s="447" customFormat="1" ht="12" hidden="1" customHeight="1">
      <c r="A7820" s="446"/>
    </row>
    <row r="7821" spans="1:1" s="447" customFormat="1" ht="12" hidden="1" customHeight="1">
      <c r="A7821" s="446"/>
    </row>
    <row r="7822" spans="1:1" s="447" customFormat="1" ht="12" hidden="1" customHeight="1">
      <c r="A7822" s="446"/>
    </row>
    <row r="7823" spans="1:1" s="447" customFormat="1" ht="12" hidden="1" customHeight="1">
      <c r="A7823" s="446"/>
    </row>
    <row r="7824" spans="1:1" s="447" customFormat="1" ht="12" hidden="1" customHeight="1">
      <c r="A7824" s="446"/>
    </row>
    <row r="7825" spans="1:1" s="447" customFormat="1" ht="12" hidden="1" customHeight="1">
      <c r="A7825" s="446"/>
    </row>
    <row r="7826" spans="1:1" s="447" customFormat="1" ht="12" hidden="1" customHeight="1">
      <c r="A7826" s="446"/>
    </row>
    <row r="7827" spans="1:1" s="447" customFormat="1" ht="12" hidden="1" customHeight="1">
      <c r="A7827" s="446"/>
    </row>
    <row r="7828" spans="1:1" s="447" customFormat="1" ht="12" hidden="1" customHeight="1">
      <c r="A7828" s="446"/>
    </row>
    <row r="7829" spans="1:1" s="447" customFormat="1" ht="12" hidden="1" customHeight="1">
      <c r="A7829" s="446"/>
    </row>
    <row r="7830" spans="1:1" s="447" customFormat="1" ht="12" hidden="1" customHeight="1">
      <c r="A7830" s="446"/>
    </row>
    <row r="7831" spans="1:1" s="447" customFormat="1" ht="12" hidden="1" customHeight="1">
      <c r="A7831" s="446"/>
    </row>
    <row r="7832" spans="1:1" s="447" customFormat="1" ht="12" hidden="1" customHeight="1">
      <c r="A7832" s="446"/>
    </row>
    <row r="7833" spans="1:1" s="447" customFormat="1" ht="12" hidden="1" customHeight="1">
      <c r="A7833" s="446"/>
    </row>
    <row r="7834" spans="1:1" s="447" customFormat="1" ht="12" hidden="1" customHeight="1">
      <c r="A7834" s="446"/>
    </row>
    <row r="7835" spans="1:1" s="447" customFormat="1" ht="12" hidden="1" customHeight="1">
      <c r="A7835" s="446"/>
    </row>
    <row r="7836" spans="1:1" s="447" customFormat="1" ht="12" hidden="1" customHeight="1">
      <c r="A7836" s="446"/>
    </row>
    <row r="7837" spans="1:1" s="447" customFormat="1" ht="12" hidden="1" customHeight="1">
      <c r="A7837" s="446"/>
    </row>
    <row r="7838" spans="1:1" s="447" customFormat="1" ht="12" hidden="1" customHeight="1">
      <c r="A7838" s="446"/>
    </row>
    <row r="7839" spans="1:1" s="447" customFormat="1" ht="12" hidden="1" customHeight="1">
      <c r="A7839" s="446"/>
    </row>
    <row r="7840" spans="1:1" s="447" customFormat="1" ht="12" hidden="1" customHeight="1">
      <c r="A7840" s="446"/>
    </row>
    <row r="7841" spans="1:1" s="447" customFormat="1" ht="12" hidden="1" customHeight="1">
      <c r="A7841" s="446"/>
    </row>
    <row r="7842" spans="1:1" s="447" customFormat="1" ht="12" hidden="1" customHeight="1">
      <c r="A7842" s="446"/>
    </row>
    <row r="7843" spans="1:1" s="447" customFormat="1" ht="12" hidden="1" customHeight="1">
      <c r="A7843" s="446"/>
    </row>
    <row r="7844" spans="1:1" s="447" customFormat="1" ht="12" hidden="1" customHeight="1">
      <c r="A7844" s="446"/>
    </row>
    <row r="7845" spans="1:1" s="447" customFormat="1" ht="12" hidden="1" customHeight="1">
      <c r="A7845" s="446"/>
    </row>
    <row r="7846" spans="1:1" s="447" customFormat="1" ht="12" hidden="1" customHeight="1">
      <c r="A7846" s="446"/>
    </row>
    <row r="7847" spans="1:1" s="447" customFormat="1" ht="12" hidden="1" customHeight="1">
      <c r="A7847" s="446"/>
    </row>
    <row r="7848" spans="1:1" s="447" customFormat="1" ht="12" hidden="1" customHeight="1">
      <c r="A7848" s="446"/>
    </row>
    <row r="7849" spans="1:1" s="447" customFormat="1" ht="12" hidden="1" customHeight="1">
      <c r="A7849" s="446"/>
    </row>
    <row r="7850" spans="1:1" s="447" customFormat="1" ht="12" hidden="1" customHeight="1">
      <c r="A7850" s="446"/>
    </row>
    <row r="7851" spans="1:1" s="447" customFormat="1" ht="12" hidden="1" customHeight="1">
      <c r="A7851" s="446"/>
    </row>
    <row r="7852" spans="1:1" s="447" customFormat="1" ht="12" hidden="1" customHeight="1">
      <c r="A7852" s="446"/>
    </row>
    <row r="7853" spans="1:1" s="447" customFormat="1" ht="12" hidden="1" customHeight="1">
      <c r="A7853" s="446"/>
    </row>
    <row r="7854" spans="1:1" s="447" customFormat="1" ht="12" hidden="1" customHeight="1">
      <c r="A7854" s="446"/>
    </row>
    <row r="7855" spans="1:1" s="447" customFormat="1" ht="12" hidden="1" customHeight="1">
      <c r="A7855" s="446"/>
    </row>
    <row r="7856" spans="1:1" s="447" customFormat="1" ht="12" hidden="1" customHeight="1">
      <c r="A7856" s="446"/>
    </row>
    <row r="7857" spans="1:1" s="447" customFormat="1" ht="12" hidden="1" customHeight="1">
      <c r="A7857" s="446"/>
    </row>
    <row r="7858" spans="1:1" s="447" customFormat="1" ht="12" hidden="1" customHeight="1">
      <c r="A7858" s="446"/>
    </row>
    <row r="7859" spans="1:1" s="447" customFormat="1" ht="12" hidden="1" customHeight="1">
      <c r="A7859" s="446"/>
    </row>
    <row r="7860" spans="1:1" s="447" customFormat="1" ht="12" hidden="1" customHeight="1">
      <c r="A7860" s="446"/>
    </row>
    <row r="7861" spans="1:1" s="447" customFormat="1" ht="12" hidden="1" customHeight="1">
      <c r="A7861" s="446"/>
    </row>
    <row r="7862" spans="1:1" s="447" customFormat="1" ht="12" hidden="1" customHeight="1">
      <c r="A7862" s="446"/>
    </row>
    <row r="7863" spans="1:1" s="447" customFormat="1" ht="12" hidden="1" customHeight="1">
      <c r="A7863" s="446"/>
    </row>
    <row r="7864" spans="1:1" s="447" customFormat="1" ht="12" hidden="1" customHeight="1">
      <c r="A7864" s="446"/>
    </row>
    <row r="7865" spans="1:1" s="447" customFormat="1" ht="12" hidden="1" customHeight="1">
      <c r="A7865" s="446"/>
    </row>
    <row r="7866" spans="1:1" s="447" customFormat="1" ht="12" hidden="1" customHeight="1">
      <c r="A7866" s="446"/>
    </row>
    <row r="7867" spans="1:1" s="447" customFormat="1" ht="12" hidden="1" customHeight="1">
      <c r="A7867" s="446"/>
    </row>
    <row r="7868" spans="1:1" s="447" customFormat="1" ht="12" hidden="1" customHeight="1">
      <c r="A7868" s="446"/>
    </row>
    <row r="7869" spans="1:1" s="447" customFormat="1" ht="12" hidden="1" customHeight="1">
      <c r="A7869" s="446"/>
    </row>
    <row r="7870" spans="1:1" s="447" customFormat="1" ht="12" hidden="1" customHeight="1">
      <c r="A7870" s="446"/>
    </row>
    <row r="7871" spans="1:1" s="447" customFormat="1" ht="12" hidden="1" customHeight="1">
      <c r="A7871" s="446"/>
    </row>
    <row r="7872" spans="1:1" s="447" customFormat="1" ht="12" hidden="1" customHeight="1">
      <c r="A7872" s="446"/>
    </row>
    <row r="7873" spans="1:1" s="447" customFormat="1" ht="12" hidden="1" customHeight="1">
      <c r="A7873" s="446"/>
    </row>
    <row r="7874" spans="1:1" s="447" customFormat="1" ht="12" hidden="1" customHeight="1">
      <c r="A7874" s="446"/>
    </row>
    <row r="7875" spans="1:1" s="447" customFormat="1" ht="12" hidden="1" customHeight="1">
      <c r="A7875" s="446"/>
    </row>
    <row r="7876" spans="1:1" s="447" customFormat="1" ht="12" hidden="1" customHeight="1">
      <c r="A7876" s="446"/>
    </row>
    <row r="7877" spans="1:1" s="447" customFormat="1" ht="12" hidden="1" customHeight="1">
      <c r="A7877" s="446"/>
    </row>
    <row r="7878" spans="1:1" s="447" customFormat="1" ht="12" hidden="1" customHeight="1">
      <c r="A7878" s="446"/>
    </row>
    <row r="7879" spans="1:1" s="447" customFormat="1" ht="12" hidden="1" customHeight="1">
      <c r="A7879" s="446"/>
    </row>
    <row r="7880" spans="1:1" s="447" customFormat="1" ht="12" hidden="1" customHeight="1">
      <c r="A7880" s="446"/>
    </row>
    <row r="7881" spans="1:1" s="447" customFormat="1" ht="12" hidden="1" customHeight="1">
      <c r="A7881" s="446"/>
    </row>
    <row r="7882" spans="1:1" s="447" customFormat="1" ht="12" hidden="1" customHeight="1">
      <c r="A7882" s="446"/>
    </row>
    <row r="7883" spans="1:1" s="447" customFormat="1" ht="12" hidden="1" customHeight="1">
      <c r="A7883" s="446"/>
    </row>
    <row r="7884" spans="1:1" s="447" customFormat="1" ht="12" hidden="1" customHeight="1">
      <c r="A7884" s="446"/>
    </row>
    <row r="7885" spans="1:1" s="447" customFormat="1" ht="12" hidden="1" customHeight="1">
      <c r="A7885" s="446"/>
    </row>
    <row r="7886" spans="1:1" s="447" customFormat="1" ht="12" hidden="1" customHeight="1">
      <c r="A7886" s="446"/>
    </row>
    <row r="7887" spans="1:1" s="447" customFormat="1" ht="12" hidden="1" customHeight="1">
      <c r="A7887" s="446"/>
    </row>
    <row r="7888" spans="1:1" s="447" customFormat="1" ht="12" hidden="1" customHeight="1">
      <c r="A7888" s="446"/>
    </row>
    <row r="7889" spans="1:1" s="447" customFormat="1" ht="12" hidden="1" customHeight="1">
      <c r="A7889" s="446"/>
    </row>
    <row r="7890" spans="1:1" s="447" customFormat="1" ht="12" hidden="1" customHeight="1">
      <c r="A7890" s="446"/>
    </row>
    <row r="7891" spans="1:1" s="447" customFormat="1" ht="12" hidden="1" customHeight="1">
      <c r="A7891" s="446"/>
    </row>
    <row r="7892" spans="1:1" s="447" customFormat="1" ht="12" hidden="1" customHeight="1">
      <c r="A7892" s="446"/>
    </row>
    <row r="7893" spans="1:1" s="447" customFormat="1" ht="12" hidden="1" customHeight="1">
      <c r="A7893" s="446"/>
    </row>
    <row r="7894" spans="1:1" s="447" customFormat="1" ht="12" hidden="1" customHeight="1">
      <c r="A7894" s="446"/>
    </row>
    <row r="7895" spans="1:1" s="447" customFormat="1" ht="12" hidden="1" customHeight="1">
      <c r="A7895" s="446"/>
    </row>
    <row r="7896" spans="1:1" s="447" customFormat="1" ht="12" hidden="1" customHeight="1">
      <c r="A7896" s="446"/>
    </row>
    <row r="7897" spans="1:1" s="447" customFormat="1" ht="12" hidden="1" customHeight="1">
      <c r="A7897" s="446"/>
    </row>
    <row r="7898" spans="1:1" s="447" customFormat="1" ht="12" hidden="1" customHeight="1">
      <c r="A7898" s="446"/>
    </row>
    <row r="7899" spans="1:1" s="447" customFormat="1" ht="12" hidden="1" customHeight="1">
      <c r="A7899" s="446"/>
    </row>
    <row r="7900" spans="1:1" s="447" customFormat="1" ht="12" hidden="1" customHeight="1">
      <c r="A7900" s="446"/>
    </row>
    <row r="7901" spans="1:1" s="447" customFormat="1" ht="12" hidden="1" customHeight="1">
      <c r="A7901" s="446"/>
    </row>
    <row r="7902" spans="1:1" s="447" customFormat="1" ht="12" hidden="1" customHeight="1">
      <c r="A7902" s="446"/>
    </row>
    <row r="7903" spans="1:1" s="447" customFormat="1" ht="12" hidden="1" customHeight="1">
      <c r="A7903" s="446"/>
    </row>
    <row r="7904" spans="1:1" s="447" customFormat="1" ht="12" hidden="1" customHeight="1">
      <c r="A7904" s="446"/>
    </row>
    <row r="7905" spans="1:1" s="447" customFormat="1" ht="12" hidden="1" customHeight="1">
      <c r="A7905" s="446"/>
    </row>
    <row r="7906" spans="1:1" s="447" customFormat="1" ht="12" hidden="1" customHeight="1">
      <c r="A7906" s="446"/>
    </row>
    <row r="7907" spans="1:1" s="447" customFormat="1" ht="12" hidden="1" customHeight="1">
      <c r="A7907" s="446"/>
    </row>
    <row r="7908" spans="1:1" s="447" customFormat="1" ht="12" hidden="1" customHeight="1">
      <c r="A7908" s="446"/>
    </row>
    <row r="7909" spans="1:1" s="447" customFormat="1" ht="12" hidden="1" customHeight="1">
      <c r="A7909" s="446"/>
    </row>
    <row r="7910" spans="1:1" s="447" customFormat="1" ht="12" hidden="1" customHeight="1">
      <c r="A7910" s="446"/>
    </row>
    <row r="7911" spans="1:1" s="447" customFormat="1" ht="12" hidden="1" customHeight="1">
      <c r="A7911" s="446"/>
    </row>
    <row r="7912" spans="1:1" s="447" customFormat="1" ht="12" hidden="1" customHeight="1">
      <c r="A7912" s="446"/>
    </row>
    <row r="7913" spans="1:1" s="447" customFormat="1" ht="12" hidden="1" customHeight="1">
      <c r="A7913" s="446"/>
    </row>
    <row r="7914" spans="1:1" s="447" customFormat="1" ht="12" hidden="1" customHeight="1">
      <c r="A7914" s="446"/>
    </row>
    <row r="7915" spans="1:1" s="447" customFormat="1" ht="12" hidden="1" customHeight="1">
      <c r="A7915" s="446"/>
    </row>
    <row r="7916" spans="1:1" s="447" customFormat="1" ht="12" hidden="1" customHeight="1">
      <c r="A7916" s="446"/>
    </row>
    <row r="7917" spans="1:1" s="447" customFormat="1" ht="12" hidden="1" customHeight="1">
      <c r="A7917" s="446"/>
    </row>
    <row r="7918" spans="1:1" s="447" customFormat="1" ht="12" hidden="1" customHeight="1">
      <c r="A7918" s="446"/>
    </row>
    <row r="7919" spans="1:1" s="447" customFormat="1" ht="12" hidden="1" customHeight="1">
      <c r="A7919" s="446"/>
    </row>
    <row r="7920" spans="1:1" s="447" customFormat="1" ht="12" hidden="1" customHeight="1">
      <c r="A7920" s="446"/>
    </row>
    <row r="7921" spans="1:1" s="447" customFormat="1" ht="12" hidden="1" customHeight="1">
      <c r="A7921" s="446"/>
    </row>
    <row r="7922" spans="1:1" s="447" customFormat="1" ht="12" hidden="1" customHeight="1">
      <c r="A7922" s="446"/>
    </row>
    <row r="7923" spans="1:1" s="447" customFormat="1" ht="12" hidden="1" customHeight="1">
      <c r="A7923" s="446"/>
    </row>
    <row r="7924" spans="1:1" s="447" customFormat="1" ht="12" hidden="1" customHeight="1">
      <c r="A7924" s="446"/>
    </row>
    <row r="7925" spans="1:1" s="447" customFormat="1" ht="12" hidden="1" customHeight="1">
      <c r="A7925" s="446"/>
    </row>
    <row r="7926" spans="1:1" s="447" customFormat="1" ht="12" hidden="1" customHeight="1">
      <c r="A7926" s="446"/>
    </row>
    <row r="7927" spans="1:1" s="447" customFormat="1" ht="12" hidden="1" customHeight="1">
      <c r="A7927" s="446"/>
    </row>
    <row r="7928" spans="1:1" s="447" customFormat="1" ht="12" hidden="1" customHeight="1">
      <c r="A7928" s="446"/>
    </row>
    <row r="7929" spans="1:1" s="447" customFormat="1" ht="12" hidden="1" customHeight="1">
      <c r="A7929" s="446"/>
    </row>
    <row r="7930" spans="1:1" s="447" customFormat="1" ht="12" hidden="1" customHeight="1">
      <c r="A7930" s="446"/>
    </row>
    <row r="7931" spans="1:1" s="447" customFormat="1" ht="12" hidden="1" customHeight="1">
      <c r="A7931" s="446"/>
    </row>
    <row r="7932" spans="1:1" s="447" customFormat="1" ht="12" hidden="1" customHeight="1">
      <c r="A7932" s="446"/>
    </row>
    <row r="7933" spans="1:1" s="447" customFormat="1" ht="12" hidden="1" customHeight="1">
      <c r="A7933" s="446"/>
    </row>
    <row r="7934" spans="1:1" s="447" customFormat="1" ht="12" hidden="1" customHeight="1">
      <c r="A7934" s="446"/>
    </row>
    <row r="7935" spans="1:1" s="447" customFormat="1" ht="12" hidden="1" customHeight="1">
      <c r="A7935" s="446"/>
    </row>
    <row r="7936" spans="1:1" s="447" customFormat="1" ht="12" hidden="1" customHeight="1">
      <c r="A7936" s="446"/>
    </row>
    <row r="7937" spans="1:1" s="447" customFormat="1" ht="12" hidden="1" customHeight="1">
      <c r="A7937" s="446"/>
    </row>
    <row r="7938" spans="1:1" s="447" customFormat="1" ht="12" hidden="1" customHeight="1">
      <c r="A7938" s="446"/>
    </row>
    <row r="7939" spans="1:1" s="447" customFormat="1" ht="12" hidden="1" customHeight="1">
      <c r="A7939" s="446"/>
    </row>
    <row r="7940" spans="1:1" s="447" customFormat="1" ht="12" hidden="1" customHeight="1">
      <c r="A7940" s="446"/>
    </row>
    <row r="7941" spans="1:1" s="447" customFormat="1" ht="12" hidden="1" customHeight="1">
      <c r="A7941" s="446"/>
    </row>
    <row r="7942" spans="1:1" s="447" customFormat="1" ht="12" hidden="1" customHeight="1">
      <c r="A7942" s="446"/>
    </row>
    <row r="7943" spans="1:1" s="447" customFormat="1" ht="12" hidden="1" customHeight="1">
      <c r="A7943" s="446"/>
    </row>
    <row r="7944" spans="1:1" s="447" customFormat="1" ht="12" hidden="1" customHeight="1">
      <c r="A7944" s="446"/>
    </row>
    <row r="7945" spans="1:1" s="447" customFormat="1" ht="12" hidden="1" customHeight="1">
      <c r="A7945" s="446"/>
    </row>
    <row r="7946" spans="1:1" s="447" customFormat="1" ht="12" hidden="1" customHeight="1">
      <c r="A7946" s="446"/>
    </row>
    <row r="7947" spans="1:1" s="447" customFormat="1" ht="12" hidden="1" customHeight="1">
      <c r="A7947" s="446"/>
    </row>
    <row r="7948" spans="1:1" s="447" customFormat="1" ht="12" hidden="1" customHeight="1">
      <c r="A7948" s="446"/>
    </row>
    <row r="7949" spans="1:1" s="447" customFormat="1" ht="12" hidden="1" customHeight="1">
      <c r="A7949" s="446"/>
    </row>
    <row r="7950" spans="1:1" s="447" customFormat="1" ht="12" hidden="1" customHeight="1">
      <c r="A7950" s="446"/>
    </row>
    <row r="7951" spans="1:1" s="447" customFormat="1" ht="12" hidden="1" customHeight="1">
      <c r="A7951" s="446"/>
    </row>
    <row r="7952" spans="1:1" s="447" customFormat="1" ht="12" hidden="1" customHeight="1">
      <c r="A7952" s="446"/>
    </row>
    <row r="7953" spans="1:1" s="447" customFormat="1" ht="12" hidden="1" customHeight="1">
      <c r="A7953" s="446"/>
    </row>
    <row r="7954" spans="1:1" s="447" customFormat="1" ht="12" hidden="1" customHeight="1">
      <c r="A7954" s="446"/>
    </row>
    <row r="7955" spans="1:1" s="447" customFormat="1" ht="12" hidden="1" customHeight="1">
      <c r="A7955" s="446"/>
    </row>
    <row r="7956" spans="1:1" s="447" customFormat="1" ht="12" hidden="1" customHeight="1">
      <c r="A7956" s="446"/>
    </row>
    <row r="7957" spans="1:1" s="447" customFormat="1" ht="12" hidden="1" customHeight="1">
      <c r="A7957" s="446"/>
    </row>
    <row r="7958" spans="1:1" s="447" customFormat="1" ht="12" hidden="1" customHeight="1">
      <c r="A7958" s="446"/>
    </row>
    <row r="7959" spans="1:1" s="447" customFormat="1" ht="12" hidden="1" customHeight="1">
      <c r="A7959" s="446"/>
    </row>
    <row r="7960" spans="1:1" s="447" customFormat="1" ht="12" hidden="1" customHeight="1">
      <c r="A7960" s="446"/>
    </row>
    <row r="7961" spans="1:1" s="447" customFormat="1" ht="12" hidden="1" customHeight="1">
      <c r="A7961" s="446"/>
    </row>
    <row r="7962" spans="1:1" s="447" customFormat="1" ht="12" hidden="1" customHeight="1">
      <c r="A7962" s="446"/>
    </row>
    <row r="7963" spans="1:1" s="447" customFormat="1" ht="12" hidden="1" customHeight="1">
      <c r="A7963" s="446"/>
    </row>
    <row r="7964" spans="1:1" s="447" customFormat="1" ht="12" hidden="1" customHeight="1">
      <c r="A7964" s="446"/>
    </row>
    <row r="7965" spans="1:1" s="447" customFormat="1" ht="12" hidden="1" customHeight="1">
      <c r="A7965" s="446"/>
    </row>
    <row r="7966" spans="1:1" s="447" customFormat="1" ht="12" hidden="1" customHeight="1">
      <c r="A7966" s="446"/>
    </row>
    <row r="7967" spans="1:1" s="447" customFormat="1" ht="12" hidden="1" customHeight="1">
      <c r="A7967" s="446"/>
    </row>
    <row r="7968" spans="1:1" s="447" customFormat="1" ht="12" hidden="1" customHeight="1">
      <c r="A7968" s="446"/>
    </row>
    <row r="7969" spans="1:1" s="447" customFormat="1" ht="12" hidden="1" customHeight="1">
      <c r="A7969" s="446"/>
    </row>
    <row r="7970" spans="1:1" s="447" customFormat="1" ht="12" hidden="1" customHeight="1">
      <c r="A7970" s="446"/>
    </row>
    <row r="7971" spans="1:1" s="447" customFormat="1" ht="12" hidden="1" customHeight="1">
      <c r="A7971" s="446"/>
    </row>
    <row r="7972" spans="1:1" s="447" customFormat="1" ht="12" hidden="1" customHeight="1">
      <c r="A7972" s="446"/>
    </row>
    <row r="7973" spans="1:1" s="447" customFormat="1" ht="12" hidden="1" customHeight="1">
      <c r="A7973" s="446"/>
    </row>
    <row r="7974" spans="1:1" s="447" customFormat="1" ht="12" hidden="1" customHeight="1">
      <c r="A7974" s="446"/>
    </row>
    <row r="7975" spans="1:1" s="447" customFormat="1" ht="12" hidden="1" customHeight="1">
      <c r="A7975" s="446"/>
    </row>
    <row r="7976" spans="1:1" s="447" customFormat="1" ht="12" hidden="1" customHeight="1">
      <c r="A7976" s="446"/>
    </row>
    <row r="7977" spans="1:1" s="447" customFormat="1" ht="12" hidden="1" customHeight="1">
      <c r="A7977" s="446"/>
    </row>
    <row r="7978" spans="1:1" s="447" customFormat="1" ht="12" hidden="1" customHeight="1">
      <c r="A7978" s="446"/>
    </row>
    <row r="7979" spans="1:1" s="447" customFormat="1" ht="12" hidden="1" customHeight="1">
      <c r="A7979" s="446"/>
    </row>
    <row r="7980" spans="1:1" s="447" customFormat="1" ht="12" hidden="1" customHeight="1">
      <c r="A7980" s="446"/>
    </row>
    <row r="7981" spans="1:1" s="447" customFormat="1" ht="12" hidden="1" customHeight="1">
      <c r="A7981" s="446"/>
    </row>
    <row r="7982" spans="1:1" s="447" customFormat="1" ht="12" hidden="1" customHeight="1">
      <c r="A7982" s="446"/>
    </row>
    <row r="7983" spans="1:1" s="447" customFormat="1" ht="12" hidden="1" customHeight="1">
      <c r="A7983" s="446"/>
    </row>
    <row r="7984" spans="1:1" s="447" customFormat="1" ht="12" hidden="1" customHeight="1">
      <c r="A7984" s="446"/>
    </row>
    <row r="7985" spans="1:1" s="447" customFormat="1" ht="12" hidden="1" customHeight="1">
      <c r="A7985" s="446"/>
    </row>
    <row r="7986" spans="1:1" s="447" customFormat="1" ht="12" hidden="1" customHeight="1">
      <c r="A7986" s="446"/>
    </row>
    <row r="7987" spans="1:1" s="447" customFormat="1" ht="12" hidden="1" customHeight="1">
      <c r="A7987" s="446"/>
    </row>
    <row r="7988" spans="1:1" s="447" customFormat="1" ht="12" hidden="1" customHeight="1">
      <c r="A7988" s="446"/>
    </row>
    <row r="7989" spans="1:1" s="447" customFormat="1" ht="12" hidden="1" customHeight="1">
      <c r="A7989" s="446"/>
    </row>
    <row r="7990" spans="1:1" s="447" customFormat="1" ht="12" hidden="1" customHeight="1">
      <c r="A7990" s="446"/>
    </row>
    <row r="7991" spans="1:1" s="447" customFormat="1" ht="12" hidden="1" customHeight="1">
      <c r="A7991" s="446"/>
    </row>
    <row r="7992" spans="1:1" s="447" customFormat="1" ht="12" hidden="1" customHeight="1">
      <c r="A7992" s="446"/>
    </row>
    <row r="7993" spans="1:1" s="447" customFormat="1" ht="12" hidden="1" customHeight="1">
      <c r="A7993" s="446"/>
    </row>
    <row r="7994" spans="1:1" s="447" customFormat="1" ht="12" hidden="1" customHeight="1">
      <c r="A7994" s="446"/>
    </row>
    <row r="7995" spans="1:1" s="447" customFormat="1" ht="12" hidden="1" customHeight="1">
      <c r="A7995" s="446"/>
    </row>
    <row r="7996" spans="1:1" s="447" customFormat="1" ht="12" hidden="1" customHeight="1">
      <c r="A7996" s="446"/>
    </row>
    <row r="7997" spans="1:1" s="447" customFormat="1" ht="12" hidden="1" customHeight="1">
      <c r="A7997" s="446"/>
    </row>
    <row r="7998" spans="1:1" s="447" customFormat="1" ht="12" hidden="1" customHeight="1">
      <c r="A7998" s="446"/>
    </row>
    <row r="7999" spans="1:1" s="447" customFormat="1" ht="12" hidden="1" customHeight="1">
      <c r="A7999" s="446"/>
    </row>
    <row r="8000" spans="1:1" s="447" customFormat="1" ht="12" hidden="1" customHeight="1">
      <c r="A8000" s="446"/>
    </row>
    <row r="8001" spans="1:1" s="447" customFormat="1" ht="12" hidden="1" customHeight="1">
      <c r="A8001" s="446"/>
    </row>
    <row r="8002" spans="1:1" s="447" customFormat="1" ht="12" hidden="1" customHeight="1">
      <c r="A8002" s="446"/>
    </row>
    <row r="8003" spans="1:1" s="447" customFormat="1" ht="12" hidden="1" customHeight="1">
      <c r="A8003" s="446"/>
    </row>
    <row r="8004" spans="1:1" s="447" customFormat="1" ht="12" hidden="1" customHeight="1">
      <c r="A8004" s="446"/>
    </row>
    <row r="8005" spans="1:1" s="447" customFormat="1" ht="12" hidden="1" customHeight="1">
      <c r="A8005" s="446"/>
    </row>
    <row r="8006" spans="1:1" s="447" customFormat="1" ht="12" hidden="1" customHeight="1">
      <c r="A8006" s="446"/>
    </row>
    <row r="8007" spans="1:1" s="447" customFormat="1" ht="12" hidden="1" customHeight="1">
      <c r="A8007" s="446"/>
    </row>
    <row r="8008" spans="1:1" s="447" customFormat="1" ht="12" hidden="1" customHeight="1">
      <c r="A8008" s="446"/>
    </row>
    <row r="8009" spans="1:1" s="447" customFormat="1" ht="12" hidden="1" customHeight="1">
      <c r="A8009" s="446"/>
    </row>
    <row r="8010" spans="1:1" s="447" customFormat="1" ht="12" hidden="1" customHeight="1">
      <c r="A8010" s="446"/>
    </row>
    <row r="8011" spans="1:1" s="447" customFormat="1" ht="12" hidden="1" customHeight="1">
      <c r="A8011" s="446"/>
    </row>
    <row r="8012" spans="1:1" s="447" customFormat="1" ht="12" hidden="1" customHeight="1">
      <c r="A8012" s="446"/>
    </row>
    <row r="8013" spans="1:1" s="447" customFormat="1" ht="12" hidden="1" customHeight="1">
      <c r="A8013" s="446"/>
    </row>
    <row r="8014" spans="1:1" s="447" customFormat="1" ht="12" hidden="1" customHeight="1">
      <c r="A8014" s="446"/>
    </row>
    <row r="8015" spans="1:1" s="447" customFormat="1" ht="12" hidden="1" customHeight="1">
      <c r="A8015" s="446"/>
    </row>
    <row r="8016" spans="1:1" s="447" customFormat="1" ht="12" hidden="1" customHeight="1">
      <c r="A8016" s="446"/>
    </row>
    <row r="8017" spans="1:1" s="447" customFormat="1" ht="12" hidden="1" customHeight="1">
      <c r="A8017" s="446"/>
    </row>
    <row r="8018" spans="1:1" s="447" customFormat="1" ht="12" hidden="1" customHeight="1">
      <c r="A8018" s="446"/>
    </row>
    <row r="8019" spans="1:1" s="447" customFormat="1" ht="12" hidden="1" customHeight="1">
      <c r="A8019" s="446"/>
    </row>
    <row r="8020" spans="1:1" s="447" customFormat="1" ht="12" hidden="1" customHeight="1">
      <c r="A8020" s="446"/>
    </row>
    <row r="8021" spans="1:1" s="447" customFormat="1" ht="12" hidden="1" customHeight="1">
      <c r="A8021" s="446"/>
    </row>
    <row r="8022" spans="1:1" s="447" customFormat="1" ht="12" hidden="1" customHeight="1">
      <c r="A8022" s="446"/>
    </row>
    <row r="8023" spans="1:1" s="447" customFormat="1" ht="12" hidden="1" customHeight="1">
      <c r="A8023" s="446"/>
    </row>
    <row r="8024" spans="1:1" s="447" customFormat="1" ht="12" hidden="1" customHeight="1">
      <c r="A8024" s="446"/>
    </row>
    <row r="8025" spans="1:1" s="447" customFormat="1" ht="12" hidden="1" customHeight="1">
      <c r="A8025" s="446"/>
    </row>
    <row r="8026" spans="1:1" s="447" customFormat="1" ht="12" hidden="1" customHeight="1">
      <c r="A8026" s="446"/>
    </row>
    <row r="8027" spans="1:1" s="447" customFormat="1" ht="12" hidden="1" customHeight="1">
      <c r="A8027" s="446"/>
    </row>
    <row r="8028" spans="1:1" s="447" customFormat="1" ht="12" hidden="1" customHeight="1">
      <c r="A8028" s="446"/>
    </row>
    <row r="8029" spans="1:1" s="447" customFormat="1" ht="12" hidden="1" customHeight="1">
      <c r="A8029" s="446"/>
    </row>
    <row r="8030" spans="1:1" s="447" customFormat="1" ht="12" hidden="1" customHeight="1">
      <c r="A8030" s="446"/>
    </row>
    <row r="8031" spans="1:1" s="447" customFormat="1" ht="12" hidden="1" customHeight="1">
      <c r="A8031" s="446"/>
    </row>
    <row r="8032" spans="1:1" s="447" customFormat="1" ht="12" hidden="1" customHeight="1">
      <c r="A8032" s="446"/>
    </row>
    <row r="8033" spans="1:1" s="447" customFormat="1" ht="12" hidden="1" customHeight="1">
      <c r="A8033" s="446"/>
    </row>
    <row r="8034" spans="1:1" s="447" customFormat="1" ht="12" hidden="1" customHeight="1">
      <c r="A8034" s="446"/>
    </row>
    <row r="8035" spans="1:1" s="447" customFormat="1" ht="12" hidden="1" customHeight="1">
      <c r="A8035" s="446"/>
    </row>
    <row r="8036" spans="1:1" s="447" customFormat="1" ht="12" hidden="1" customHeight="1">
      <c r="A8036" s="446"/>
    </row>
    <row r="8037" spans="1:1" s="447" customFormat="1" ht="12" hidden="1" customHeight="1">
      <c r="A8037" s="446"/>
    </row>
    <row r="8038" spans="1:1" s="447" customFormat="1" ht="12" hidden="1" customHeight="1">
      <c r="A8038" s="446"/>
    </row>
    <row r="8039" spans="1:1" s="447" customFormat="1" ht="12" hidden="1" customHeight="1">
      <c r="A8039" s="446"/>
    </row>
    <row r="8040" spans="1:1" s="447" customFormat="1" ht="12" hidden="1" customHeight="1">
      <c r="A8040" s="446"/>
    </row>
    <row r="8041" spans="1:1" s="447" customFormat="1" ht="12" hidden="1" customHeight="1">
      <c r="A8041" s="446"/>
    </row>
    <row r="8042" spans="1:1" s="447" customFormat="1" ht="12" hidden="1" customHeight="1">
      <c r="A8042" s="446"/>
    </row>
    <row r="8043" spans="1:1" s="447" customFormat="1" ht="12" hidden="1" customHeight="1">
      <c r="A8043" s="446"/>
    </row>
    <row r="8044" spans="1:1" s="447" customFormat="1" ht="12" hidden="1" customHeight="1">
      <c r="A8044" s="446"/>
    </row>
    <row r="8045" spans="1:1" s="447" customFormat="1" ht="12" hidden="1" customHeight="1">
      <c r="A8045" s="446"/>
    </row>
    <row r="8046" spans="1:1" s="447" customFormat="1" ht="12" hidden="1" customHeight="1">
      <c r="A8046" s="446"/>
    </row>
    <row r="8047" spans="1:1" s="447" customFormat="1" ht="12" hidden="1" customHeight="1">
      <c r="A8047" s="446"/>
    </row>
    <row r="8048" spans="1:1" s="447" customFormat="1" ht="12" hidden="1" customHeight="1">
      <c r="A8048" s="446"/>
    </row>
    <row r="8049" spans="1:1" s="447" customFormat="1" ht="12" hidden="1" customHeight="1">
      <c r="A8049" s="446"/>
    </row>
    <row r="8050" spans="1:1" s="447" customFormat="1" ht="12" hidden="1" customHeight="1">
      <c r="A8050" s="446"/>
    </row>
    <row r="8051" spans="1:1" s="447" customFormat="1" ht="12" hidden="1" customHeight="1">
      <c r="A8051" s="446"/>
    </row>
    <row r="8052" spans="1:1" s="447" customFormat="1" ht="12" hidden="1" customHeight="1">
      <c r="A8052" s="446"/>
    </row>
    <row r="8053" spans="1:1" s="447" customFormat="1" ht="12" hidden="1" customHeight="1">
      <c r="A8053" s="446"/>
    </row>
    <row r="8054" spans="1:1" s="447" customFormat="1" ht="12" hidden="1" customHeight="1">
      <c r="A8054" s="446"/>
    </row>
    <row r="8055" spans="1:1" s="447" customFormat="1" ht="12" hidden="1" customHeight="1">
      <c r="A8055" s="446"/>
    </row>
    <row r="8056" spans="1:1" s="447" customFormat="1" ht="12" hidden="1" customHeight="1">
      <c r="A8056" s="446"/>
    </row>
    <row r="8057" spans="1:1" s="447" customFormat="1" ht="12" hidden="1" customHeight="1">
      <c r="A8057" s="446"/>
    </row>
    <row r="8058" spans="1:1" s="447" customFormat="1" ht="12" hidden="1" customHeight="1">
      <c r="A8058" s="446"/>
    </row>
    <row r="8059" spans="1:1" s="447" customFormat="1" ht="12" hidden="1" customHeight="1">
      <c r="A8059" s="446"/>
    </row>
    <row r="8060" spans="1:1" s="447" customFormat="1" ht="12" hidden="1" customHeight="1">
      <c r="A8060" s="446"/>
    </row>
    <row r="8061" spans="1:1" s="447" customFormat="1" ht="12" hidden="1" customHeight="1">
      <c r="A8061" s="446"/>
    </row>
    <row r="8062" spans="1:1" s="447" customFormat="1" ht="12" hidden="1" customHeight="1">
      <c r="A8062" s="446"/>
    </row>
    <row r="8063" spans="1:1" s="447" customFormat="1" ht="12" hidden="1" customHeight="1">
      <c r="A8063" s="446"/>
    </row>
    <row r="8064" spans="1:1" s="447" customFormat="1" ht="12" hidden="1" customHeight="1">
      <c r="A8064" s="446"/>
    </row>
    <row r="8065" spans="1:1" s="447" customFormat="1" ht="12" hidden="1" customHeight="1">
      <c r="A8065" s="446"/>
    </row>
    <row r="8066" spans="1:1" s="447" customFormat="1" ht="12" hidden="1" customHeight="1">
      <c r="A8066" s="446"/>
    </row>
    <row r="8067" spans="1:1" s="447" customFormat="1" ht="12" hidden="1" customHeight="1">
      <c r="A8067" s="446"/>
    </row>
    <row r="8068" spans="1:1" s="447" customFormat="1" ht="12" hidden="1" customHeight="1">
      <c r="A8068" s="446"/>
    </row>
    <row r="8069" spans="1:1" s="447" customFormat="1" ht="12" hidden="1" customHeight="1">
      <c r="A8069" s="446"/>
    </row>
    <row r="8070" spans="1:1" s="447" customFormat="1" ht="12" hidden="1" customHeight="1">
      <c r="A8070" s="446"/>
    </row>
    <row r="8071" spans="1:1" s="447" customFormat="1" ht="12" hidden="1" customHeight="1">
      <c r="A8071" s="446"/>
    </row>
    <row r="8072" spans="1:1" s="447" customFormat="1" ht="12" hidden="1" customHeight="1">
      <c r="A8072" s="446"/>
    </row>
    <row r="8073" spans="1:1" s="447" customFormat="1" ht="12" hidden="1" customHeight="1">
      <c r="A8073" s="446"/>
    </row>
    <row r="8074" spans="1:1" s="447" customFormat="1" ht="12" hidden="1" customHeight="1">
      <c r="A8074" s="446"/>
    </row>
    <row r="8075" spans="1:1" s="447" customFormat="1" ht="12" hidden="1" customHeight="1">
      <c r="A8075" s="446"/>
    </row>
    <row r="8076" spans="1:1" s="447" customFormat="1" ht="12" hidden="1" customHeight="1">
      <c r="A8076" s="446"/>
    </row>
    <row r="8077" spans="1:1" s="447" customFormat="1" ht="12" hidden="1" customHeight="1">
      <c r="A8077" s="446"/>
    </row>
    <row r="8078" spans="1:1" s="447" customFormat="1" ht="12" hidden="1" customHeight="1">
      <c r="A8078" s="446"/>
    </row>
    <row r="8079" spans="1:1" s="447" customFormat="1" ht="12" hidden="1" customHeight="1">
      <c r="A8079" s="446"/>
    </row>
    <row r="8080" spans="1:1" s="447" customFormat="1" ht="12" hidden="1" customHeight="1">
      <c r="A8080" s="446"/>
    </row>
    <row r="8081" spans="1:1" s="447" customFormat="1" ht="12" hidden="1" customHeight="1">
      <c r="A8081" s="446"/>
    </row>
    <row r="8082" spans="1:1" s="447" customFormat="1" ht="12" hidden="1" customHeight="1">
      <c r="A8082" s="446"/>
    </row>
    <row r="8083" spans="1:1" s="447" customFormat="1" ht="12" hidden="1" customHeight="1">
      <c r="A8083" s="446"/>
    </row>
    <row r="8084" spans="1:1" s="447" customFormat="1" ht="12" hidden="1" customHeight="1">
      <c r="A8084" s="446"/>
    </row>
    <row r="8085" spans="1:1" s="447" customFormat="1" ht="12" hidden="1" customHeight="1">
      <c r="A8085" s="446"/>
    </row>
    <row r="8086" spans="1:1" s="447" customFormat="1" ht="12" hidden="1" customHeight="1">
      <c r="A8086" s="446"/>
    </row>
    <row r="8087" spans="1:1" s="447" customFormat="1" ht="12" hidden="1" customHeight="1">
      <c r="A8087" s="446"/>
    </row>
    <row r="8088" spans="1:1" s="447" customFormat="1" ht="12" hidden="1" customHeight="1">
      <c r="A8088" s="446"/>
    </row>
    <row r="8089" spans="1:1" s="447" customFormat="1" ht="12" hidden="1" customHeight="1">
      <c r="A8089" s="446"/>
    </row>
    <row r="8090" spans="1:1" s="447" customFormat="1" ht="12" hidden="1" customHeight="1">
      <c r="A8090" s="446"/>
    </row>
    <row r="8091" spans="1:1" s="447" customFormat="1" ht="12" hidden="1" customHeight="1">
      <c r="A8091" s="446"/>
    </row>
    <row r="8092" spans="1:1" s="447" customFormat="1" ht="12" hidden="1" customHeight="1">
      <c r="A8092" s="446"/>
    </row>
    <row r="8093" spans="1:1" s="447" customFormat="1" ht="12" hidden="1" customHeight="1">
      <c r="A8093" s="446"/>
    </row>
    <row r="8094" spans="1:1" s="447" customFormat="1" ht="12" hidden="1" customHeight="1">
      <c r="A8094" s="446"/>
    </row>
    <row r="8095" spans="1:1" s="447" customFormat="1" ht="12" hidden="1" customHeight="1">
      <c r="A8095" s="446"/>
    </row>
    <row r="8096" spans="1:1" s="447" customFormat="1" ht="12" hidden="1" customHeight="1">
      <c r="A8096" s="446"/>
    </row>
    <row r="8097" spans="1:1" s="447" customFormat="1" ht="12" hidden="1" customHeight="1">
      <c r="A8097" s="446"/>
    </row>
    <row r="8098" spans="1:1" s="447" customFormat="1" ht="12" hidden="1" customHeight="1">
      <c r="A8098" s="446"/>
    </row>
    <row r="8099" spans="1:1" s="447" customFormat="1" ht="12" hidden="1" customHeight="1">
      <c r="A8099" s="446"/>
    </row>
    <row r="8100" spans="1:1" s="447" customFormat="1" ht="12" hidden="1" customHeight="1">
      <c r="A8100" s="446"/>
    </row>
    <row r="8101" spans="1:1" s="447" customFormat="1" ht="12" hidden="1" customHeight="1">
      <c r="A8101" s="446"/>
    </row>
    <row r="8102" spans="1:1" s="447" customFormat="1" ht="12" hidden="1" customHeight="1">
      <c r="A8102" s="446"/>
    </row>
    <row r="8103" spans="1:1" s="447" customFormat="1" ht="12" hidden="1" customHeight="1">
      <c r="A8103" s="446"/>
    </row>
    <row r="8104" spans="1:1" s="447" customFormat="1" ht="12" hidden="1" customHeight="1">
      <c r="A8104" s="446"/>
    </row>
    <row r="8105" spans="1:1" s="447" customFormat="1" ht="12" hidden="1" customHeight="1">
      <c r="A8105" s="446"/>
    </row>
    <row r="8106" spans="1:1" s="447" customFormat="1" ht="12" hidden="1" customHeight="1">
      <c r="A8106" s="446"/>
    </row>
    <row r="8107" spans="1:1" s="447" customFormat="1" ht="12" hidden="1" customHeight="1">
      <c r="A8107" s="446"/>
    </row>
    <row r="8108" spans="1:1" s="447" customFormat="1" ht="12" hidden="1" customHeight="1">
      <c r="A8108" s="446"/>
    </row>
    <row r="8109" spans="1:1" s="447" customFormat="1" ht="12" hidden="1" customHeight="1">
      <c r="A8109" s="446"/>
    </row>
    <row r="8110" spans="1:1" s="447" customFormat="1" ht="12" hidden="1" customHeight="1">
      <c r="A8110" s="446"/>
    </row>
    <row r="8111" spans="1:1" s="447" customFormat="1" ht="12" hidden="1" customHeight="1">
      <c r="A8111" s="446"/>
    </row>
    <row r="8112" spans="1:1" s="447" customFormat="1" ht="12" hidden="1" customHeight="1">
      <c r="A8112" s="446"/>
    </row>
    <row r="8113" spans="1:1" s="447" customFormat="1" ht="12" hidden="1" customHeight="1">
      <c r="A8113" s="446"/>
    </row>
    <row r="8114" spans="1:1" s="447" customFormat="1" ht="12" hidden="1" customHeight="1">
      <c r="A8114" s="446"/>
    </row>
    <row r="8115" spans="1:1" s="447" customFormat="1" ht="12" hidden="1" customHeight="1">
      <c r="A8115" s="446"/>
    </row>
    <row r="8116" spans="1:1" s="447" customFormat="1" ht="12" hidden="1" customHeight="1">
      <c r="A8116" s="446"/>
    </row>
    <row r="8117" spans="1:1" s="447" customFormat="1" ht="12" hidden="1" customHeight="1">
      <c r="A8117" s="446"/>
    </row>
    <row r="8118" spans="1:1" s="447" customFormat="1" ht="12" hidden="1" customHeight="1">
      <c r="A8118" s="446"/>
    </row>
    <row r="8119" spans="1:1" s="447" customFormat="1" ht="12" hidden="1" customHeight="1">
      <c r="A8119" s="446"/>
    </row>
    <row r="8120" spans="1:1" s="447" customFormat="1" ht="12" hidden="1" customHeight="1">
      <c r="A8120" s="446"/>
    </row>
    <row r="8121" spans="1:1" s="447" customFormat="1" ht="12" hidden="1" customHeight="1">
      <c r="A8121" s="446"/>
    </row>
    <row r="8122" spans="1:1" s="447" customFormat="1" ht="12" hidden="1" customHeight="1">
      <c r="A8122" s="446"/>
    </row>
    <row r="8123" spans="1:1" s="447" customFormat="1" ht="12" hidden="1" customHeight="1">
      <c r="A8123" s="446"/>
    </row>
    <row r="8124" spans="1:1" s="447" customFormat="1" ht="12" hidden="1" customHeight="1">
      <c r="A8124" s="446"/>
    </row>
    <row r="8125" spans="1:1" s="447" customFormat="1" ht="12" hidden="1" customHeight="1">
      <c r="A8125" s="446"/>
    </row>
    <row r="8126" spans="1:1" s="447" customFormat="1" ht="12" hidden="1" customHeight="1">
      <c r="A8126" s="446"/>
    </row>
    <row r="8127" spans="1:1" s="447" customFormat="1" ht="12" hidden="1" customHeight="1">
      <c r="A8127" s="446"/>
    </row>
    <row r="8128" spans="1:1" s="447" customFormat="1" ht="12" hidden="1" customHeight="1">
      <c r="A8128" s="446"/>
    </row>
    <row r="8129" spans="1:1" s="447" customFormat="1" ht="12" hidden="1" customHeight="1">
      <c r="A8129" s="446"/>
    </row>
    <row r="8130" spans="1:1" s="447" customFormat="1" ht="12" hidden="1" customHeight="1">
      <c r="A8130" s="446"/>
    </row>
    <row r="8131" spans="1:1" s="447" customFormat="1" ht="12" hidden="1" customHeight="1">
      <c r="A8131" s="446"/>
    </row>
    <row r="8132" spans="1:1" s="447" customFormat="1" ht="12" hidden="1" customHeight="1">
      <c r="A8132" s="446"/>
    </row>
    <row r="8133" spans="1:1" s="447" customFormat="1" ht="12" hidden="1" customHeight="1">
      <c r="A8133" s="446"/>
    </row>
    <row r="8134" spans="1:1" s="447" customFormat="1" ht="12" hidden="1" customHeight="1">
      <c r="A8134" s="446"/>
    </row>
    <row r="8135" spans="1:1" s="447" customFormat="1" ht="12" hidden="1" customHeight="1">
      <c r="A8135" s="446"/>
    </row>
    <row r="8136" spans="1:1" s="447" customFormat="1" ht="12" hidden="1" customHeight="1">
      <c r="A8136" s="446"/>
    </row>
    <row r="8137" spans="1:1" s="447" customFormat="1" ht="12" hidden="1" customHeight="1">
      <c r="A8137" s="446"/>
    </row>
    <row r="8138" spans="1:1" s="447" customFormat="1" ht="12" hidden="1" customHeight="1">
      <c r="A8138" s="446"/>
    </row>
    <row r="8139" spans="1:1" s="447" customFormat="1" ht="12" hidden="1" customHeight="1">
      <c r="A8139" s="446"/>
    </row>
    <row r="8140" spans="1:1" s="447" customFormat="1" ht="12" hidden="1" customHeight="1">
      <c r="A8140" s="446"/>
    </row>
    <row r="8141" spans="1:1" s="447" customFormat="1" ht="12" hidden="1" customHeight="1">
      <c r="A8141" s="446"/>
    </row>
    <row r="8142" spans="1:1" s="447" customFormat="1" ht="12" hidden="1" customHeight="1">
      <c r="A8142" s="446"/>
    </row>
    <row r="8143" spans="1:1" s="447" customFormat="1" ht="12" hidden="1" customHeight="1">
      <c r="A8143" s="446"/>
    </row>
    <row r="8144" spans="1:1" s="447" customFormat="1" ht="12" hidden="1" customHeight="1">
      <c r="A8144" s="446"/>
    </row>
    <row r="8145" spans="1:1" s="447" customFormat="1" ht="12" hidden="1" customHeight="1">
      <c r="A8145" s="446"/>
    </row>
    <row r="8146" spans="1:1" s="447" customFormat="1" ht="12" hidden="1" customHeight="1">
      <c r="A8146" s="446"/>
    </row>
    <row r="8147" spans="1:1" s="447" customFormat="1" ht="12" hidden="1" customHeight="1">
      <c r="A8147" s="446"/>
    </row>
    <row r="8148" spans="1:1" s="447" customFormat="1" ht="12" hidden="1" customHeight="1">
      <c r="A8148" s="446"/>
    </row>
    <row r="8149" spans="1:1" s="447" customFormat="1" ht="12" hidden="1" customHeight="1">
      <c r="A8149" s="446"/>
    </row>
    <row r="8150" spans="1:1" s="447" customFormat="1" ht="12" hidden="1" customHeight="1">
      <c r="A8150" s="446"/>
    </row>
    <row r="8151" spans="1:1" s="447" customFormat="1" ht="12" hidden="1" customHeight="1">
      <c r="A8151" s="446"/>
    </row>
    <row r="8152" spans="1:1" s="447" customFormat="1" ht="12" hidden="1" customHeight="1">
      <c r="A8152" s="446"/>
    </row>
    <row r="8153" spans="1:1" s="447" customFormat="1" ht="12" hidden="1" customHeight="1">
      <c r="A8153" s="446"/>
    </row>
    <row r="8154" spans="1:1" s="447" customFormat="1" ht="12" hidden="1" customHeight="1">
      <c r="A8154" s="446"/>
    </row>
    <row r="8155" spans="1:1" s="447" customFormat="1" ht="12" hidden="1" customHeight="1">
      <c r="A8155" s="446"/>
    </row>
    <row r="8156" spans="1:1" s="447" customFormat="1" ht="12" hidden="1" customHeight="1">
      <c r="A8156" s="446"/>
    </row>
    <row r="8157" spans="1:1" s="447" customFormat="1" ht="12" hidden="1" customHeight="1">
      <c r="A8157" s="446"/>
    </row>
    <row r="8158" spans="1:1" s="447" customFormat="1" ht="12" hidden="1" customHeight="1">
      <c r="A8158" s="446"/>
    </row>
    <row r="8159" spans="1:1" s="447" customFormat="1" ht="12" hidden="1" customHeight="1">
      <c r="A8159" s="446"/>
    </row>
    <row r="8160" spans="1:1" s="447" customFormat="1" ht="12" hidden="1" customHeight="1">
      <c r="A8160" s="446"/>
    </row>
    <row r="8161" spans="1:1" s="447" customFormat="1" ht="12" hidden="1" customHeight="1">
      <c r="A8161" s="446"/>
    </row>
    <row r="8162" spans="1:1" s="447" customFormat="1" ht="12" hidden="1" customHeight="1">
      <c r="A8162" s="446"/>
    </row>
    <row r="8163" spans="1:1" s="447" customFormat="1" ht="12" hidden="1" customHeight="1">
      <c r="A8163" s="446"/>
    </row>
    <row r="8164" spans="1:1" s="447" customFormat="1" ht="12" hidden="1" customHeight="1">
      <c r="A8164" s="446"/>
    </row>
    <row r="8165" spans="1:1" s="447" customFormat="1" ht="12" hidden="1" customHeight="1">
      <c r="A8165" s="446"/>
    </row>
    <row r="8166" spans="1:1" s="447" customFormat="1" ht="12" hidden="1" customHeight="1">
      <c r="A8166" s="446"/>
    </row>
    <row r="8167" spans="1:1" s="447" customFormat="1" ht="12" hidden="1" customHeight="1">
      <c r="A8167" s="446"/>
    </row>
    <row r="8168" spans="1:1" s="447" customFormat="1" ht="12" hidden="1" customHeight="1">
      <c r="A8168" s="446"/>
    </row>
    <row r="8169" spans="1:1" s="447" customFormat="1" ht="12" hidden="1" customHeight="1">
      <c r="A8169" s="446"/>
    </row>
    <row r="8170" spans="1:1" s="447" customFormat="1" ht="12" hidden="1" customHeight="1">
      <c r="A8170" s="446"/>
    </row>
    <row r="8171" spans="1:1" s="447" customFormat="1" ht="12" hidden="1" customHeight="1">
      <c r="A8171" s="446"/>
    </row>
    <row r="8172" spans="1:1" s="447" customFormat="1" ht="12" hidden="1" customHeight="1">
      <c r="A8172" s="446"/>
    </row>
    <row r="8173" spans="1:1" s="447" customFormat="1" ht="12" hidden="1" customHeight="1">
      <c r="A8173" s="446"/>
    </row>
    <row r="8174" spans="1:1" s="447" customFormat="1" ht="12" hidden="1" customHeight="1">
      <c r="A8174" s="446"/>
    </row>
    <row r="8175" spans="1:1" s="447" customFormat="1" ht="12" hidden="1" customHeight="1">
      <c r="A8175" s="446"/>
    </row>
    <row r="8176" spans="1:1" s="447" customFormat="1" ht="12" hidden="1" customHeight="1">
      <c r="A8176" s="446"/>
    </row>
    <row r="8177" spans="1:1" s="447" customFormat="1" ht="12" hidden="1" customHeight="1">
      <c r="A8177" s="446"/>
    </row>
    <row r="8178" spans="1:1" s="447" customFormat="1" ht="12" hidden="1" customHeight="1">
      <c r="A8178" s="446"/>
    </row>
    <row r="8179" spans="1:1" s="447" customFormat="1" ht="12" hidden="1" customHeight="1">
      <c r="A8179" s="446"/>
    </row>
    <row r="8180" spans="1:1" s="447" customFormat="1" ht="12" hidden="1" customHeight="1">
      <c r="A8180" s="446"/>
    </row>
    <row r="8181" spans="1:1" s="447" customFormat="1" ht="12" hidden="1" customHeight="1">
      <c r="A8181" s="446"/>
    </row>
    <row r="8182" spans="1:1" s="447" customFormat="1" ht="12" hidden="1" customHeight="1">
      <c r="A8182" s="446"/>
    </row>
    <row r="8183" spans="1:1" s="447" customFormat="1" ht="12" hidden="1" customHeight="1">
      <c r="A8183" s="446"/>
    </row>
    <row r="8184" spans="1:1" s="447" customFormat="1" ht="12" hidden="1" customHeight="1">
      <c r="A8184" s="446"/>
    </row>
    <row r="8185" spans="1:1" s="447" customFormat="1" ht="12" hidden="1" customHeight="1">
      <c r="A8185" s="446"/>
    </row>
    <row r="8186" spans="1:1" s="447" customFormat="1" ht="12" hidden="1" customHeight="1">
      <c r="A8186" s="446"/>
    </row>
    <row r="8187" spans="1:1" s="447" customFormat="1" ht="12" hidden="1" customHeight="1">
      <c r="A8187" s="446"/>
    </row>
    <row r="8188" spans="1:1" s="447" customFormat="1" ht="12" hidden="1" customHeight="1">
      <c r="A8188" s="446"/>
    </row>
    <row r="8189" spans="1:1" s="447" customFormat="1" ht="12" hidden="1" customHeight="1">
      <c r="A8189" s="446"/>
    </row>
    <row r="8190" spans="1:1" s="447" customFormat="1" ht="12" hidden="1" customHeight="1">
      <c r="A8190" s="446"/>
    </row>
    <row r="8191" spans="1:1" s="447" customFormat="1" ht="12" hidden="1" customHeight="1">
      <c r="A8191" s="446"/>
    </row>
    <row r="8192" spans="1:1" s="447" customFormat="1" ht="12" hidden="1" customHeight="1">
      <c r="A8192" s="446"/>
    </row>
    <row r="8193" spans="1:1" s="447" customFormat="1" ht="12" hidden="1" customHeight="1">
      <c r="A8193" s="446"/>
    </row>
    <row r="8194" spans="1:1" s="447" customFormat="1" ht="12" hidden="1" customHeight="1">
      <c r="A8194" s="446"/>
    </row>
    <row r="8195" spans="1:1" s="447" customFormat="1" ht="12" hidden="1" customHeight="1">
      <c r="A8195" s="446"/>
    </row>
    <row r="8196" spans="1:1" s="447" customFormat="1" ht="12" hidden="1" customHeight="1">
      <c r="A8196" s="446"/>
    </row>
    <row r="8197" spans="1:1" s="447" customFormat="1" ht="12" hidden="1" customHeight="1">
      <c r="A8197" s="446"/>
    </row>
    <row r="8198" spans="1:1" s="447" customFormat="1" ht="12" hidden="1" customHeight="1">
      <c r="A8198" s="446"/>
    </row>
    <row r="8199" spans="1:1" s="447" customFormat="1" ht="12" hidden="1" customHeight="1">
      <c r="A8199" s="446"/>
    </row>
    <row r="8200" spans="1:1" s="447" customFormat="1" ht="12" hidden="1" customHeight="1">
      <c r="A8200" s="446"/>
    </row>
    <row r="8201" spans="1:1" s="447" customFormat="1" ht="12" hidden="1" customHeight="1">
      <c r="A8201" s="446"/>
    </row>
    <row r="8202" spans="1:1" s="447" customFormat="1" ht="12" hidden="1" customHeight="1">
      <c r="A8202" s="446"/>
    </row>
    <row r="8203" spans="1:1" s="447" customFormat="1" ht="12" hidden="1" customHeight="1">
      <c r="A8203" s="446"/>
    </row>
    <row r="8204" spans="1:1" s="447" customFormat="1" ht="12" hidden="1" customHeight="1">
      <c r="A8204" s="446"/>
    </row>
    <row r="8205" spans="1:1" s="447" customFormat="1" ht="12" hidden="1" customHeight="1">
      <c r="A8205" s="446"/>
    </row>
    <row r="8206" spans="1:1" s="447" customFormat="1" ht="12" hidden="1" customHeight="1">
      <c r="A8206" s="446"/>
    </row>
    <row r="8207" spans="1:1" s="447" customFormat="1" ht="12" hidden="1" customHeight="1">
      <c r="A8207" s="446"/>
    </row>
    <row r="8208" spans="1:1" s="447" customFormat="1" ht="12" hidden="1" customHeight="1">
      <c r="A8208" s="446"/>
    </row>
    <row r="8209" spans="1:1" s="447" customFormat="1" ht="12" hidden="1" customHeight="1">
      <c r="A8209" s="446"/>
    </row>
    <row r="8210" spans="1:1" s="447" customFormat="1" ht="12" hidden="1" customHeight="1">
      <c r="A8210" s="446"/>
    </row>
    <row r="8211" spans="1:1" s="447" customFormat="1" ht="12" hidden="1" customHeight="1">
      <c r="A8211" s="446"/>
    </row>
    <row r="8212" spans="1:1" s="447" customFormat="1" ht="12" hidden="1" customHeight="1">
      <c r="A8212" s="446"/>
    </row>
    <row r="8213" spans="1:1" s="447" customFormat="1" ht="12" hidden="1" customHeight="1">
      <c r="A8213" s="446"/>
    </row>
    <row r="8214" spans="1:1" s="447" customFormat="1" ht="12" hidden="1" customHeight="1">
      <c r="A8214" s="446"/>
    </row>
    <row r="8215" spans="1:1" s="447" customFormat="1" ht="12" hidden="1" customHeight="1">
      <c r="A8215" s="446"/>
    </row>
    <row r="8216" spans="1:1" s="447" customFormat="1" ht="12" hidden="1" customHeight="1">
      <c r="A8216" s="446"/>
    </row>
    <row r="8217" spans="1:1" s="447" customFormat="1" ht="12" hidden="1" customHeight="1">
      <c r="A8217" s="446"/>
    </row>
    <row r="8218" spans="1:1" s="447" customFormat="1" ht="12" hidden="1" customHeight="1">
      <c r="A8218" s="446"/>
    </row>
    <row r="8219" spans="1:1" s="447" customFormat="1" ht="12" hidden="1" customHeight="1">
      <c r="A8219" s="446"/>
    </row>
    <row r="8220" spans="1:1" s="447" customFormat="1" ht="12" hidden="1" customHeight="1">
      <c r="A8220" s="446"/>
    </row>
    <row r="8221" spans="1:1" s="447" customFormat="1" ht="12" hidden="1" customHeight="1">
      <c r="A8221" s="446"/>
    </row>
    <row r="8222" spans="1:1" s="447" customFormat="1" ht="12" hidden="1" customHeight="1">
      <c r="A8222" s="446"/>
    </row>
    <row r="8223" spans="1:1" s="447" customFormat="1" ht="12" hidden="1" customHeight="1">
      <c r="A8223" s="446"/>
    </row>
    <row r="8224" spans="1:1" s="447" customFormat="1" ht="12" hidden="1" customHeight="1">
      <c r="A8224" s="446"/>
    </row>
    <row r="8225" spans="1:1" s="447" customFormat="1" ht="12" hidden="1" customHeight="1">
      <c r="A8225" s="446"/>
    </row>
    <row r="8226" spans="1:1" s="447" customFormat="1" ht="12" hidden="1" customHeight="1">
      <c r="A8226" s="446"/>
    </row>
    <row r="8227" spans="1:1" s="447" customFormat="1" ht="12" hidden="1" customHeight="1">
      <c r="A8227" s="446"/>
    </row>
    <row r="8228" spans="1:1" s="447" customFormat="1" ht="12" hidden="1" customHeight="1">
      <c r="A8228" s="446"/>
    </row>
    <row r="8229" spans="1:1" s="447" customFormat="1" ht="12" hidden="1" customHeight="1">
      <c r="A8229" s="446"/>
    </row>
    <row r="8230" spans="1:1" s="447" customFormat="1" ht="12" hidden="1" customHeight="1">
      <c r="A8230" s="446"/>
    </row>
    <row r="8231" spans="1:1" s="447" customFormat="1" ht="12" hidden="1" customHeight="1">
      <c r="A8231" s="446"/>
    </row>
    <row r="8232" spans="1:1" s="447" customFormat="1" ht="12" hidden="1" customHeight="1">
      <c r="A8232" s="446"/>
    </row>
    <row r="8233" spans="1:1" s="447" customFormat="1" ht="12" hidden="1" customHeight="1">
      <c r="A8233" s="446"/>
    </row>
    <row r="8234" spans="1:1" s="447" customFormat="1" ht="12" hidden="1" customHeight="1">
      <c r="A8234" s="446"/>
    </row>
    <row r="8235" spans="1:1" s="447" customFormat="1" ht="12" hidden="1" customHeight="1">
      <c r="A8235" s="446"/>
    </row>
    <row r="8236" spans="1:1" s="447" customFormat="1" ht="12" hidden="1" customHeight="1">
      <c r="A8236" s="446"/>
    </row>
    <row r="8237" spans="1:1" s="447" customFormat="1" ht="12" hidden="1" customHeight="1">
      <c r="A8237" s="446"/>
    </row>
    <row r="8238" spans="1:1" s="447" customFormat="1" ht="12" hidden="1" customHeight="1">
      <c r="A8238" s="446"/>
    </row>
    <row r="8239" spans="1:1" s="447" customFormat="1" ht="12" hidden="1" customHeight="1">
      <c r="A8239" s="446"/>
    </row>
    <row r="8240" spans="1:1" s="447" customFormat="1" ht="12" hidden="1" customHeight="1">
      <c r="A8240" s="446"/>
    </row>
    <row r="8241" spans="1:1" s="447" customFormat="1" ht="12" hidden="1" customHeight="1">
      <c r="A8241" s="446"/>
    </row>
    <row r="8242" spans="1:1" s="447" customFormat="1" ht="12" hidden="1" customHeight="1">
      <c r="A8242" s="446"/>
    </row>
    <row r="8243" spans="1:1" s="447" customFormat="1" ht="12" hidden="1" customHeight="1">
      <c r="A8243" s="446"/>
    </row>
    <row r="8244" spans="1:1" s="447" customFormat="1" ht="12" hidden="1" customHeight="1">
      <c r="A8244" s="446"/>
    </row>
    <row r="8245" spans="1:1" s="447" customFormat="1" ht="12" hidden="1" customHeight="1">
      <c r="A8245" s="446"/>
    </row>
    <row r="8246" spans="1:1" s="447" customFormat="1" ht="12" hidden="1" customHeight="1">
      <c r="A8246" s="446"/>
    </row>
    <row r="8247" spans="1:1" s="447" customFormat="1" ht="12" hidden="1" customHeight="1">
      <c r="A8247" s="446"/>
    </row>
    <row r="8248" spans="1:1" s="447" customFormat="1" ht="12" hidden="1" customHeight="1">
      <c r="A8248" s="446"/>
    </row>
    <row r="8249" spans="1:1" s="447" customFormat="1" ht="12" hidden="1" customHeight="1">
      <c r="A8249" s="446"/>
    </row>
    <row r="8250" spans="1:1" s="447" customFormat="1" ht="12" hidden="1" customHeight="1">
      <c r="A8250" s="446"/>
    </row>
    <row r="8251" spans="1:1" s="447" customFormat="1" ht="12" hidden="1" customHeight="1">
      <c r="A8251" s="446"/>
    </row>
    <row r="8252" spans="1:1" s="447" customFormat="1" ht="12" hidden="1" customHeight="1">
      <c r="A8252" s="446"/>
    </row>
    <row r="8253" spans="1:1" s="447" customFormat="1" ht="12" hidden="1" customHeight="1">
      <c r="A8253" s="446"/>
    </row>
    <row r="8254" spans="1:1" s="447" customFormat="1" ht="12" hidden="1" customHeight="1">
      <c r="A8254" s="446"/>
    </row>
    <row r="8255" spans="1:1" s="447" customFormat="1" ht="12" hidden="1" customHeight="1">
      <c r="A8255" s="446"/>
    </row>
    <row r="8256" spans="1:1" s="447" customFormat="1" ht="12" hidden="1" customHeight="1">
      <c r="A8256" s="446"/>
    </row>
    <row r="8257" spans="1:1" s="447" customFormat="1" ht="12" hidden="1" customHeight="1">
      <c r="A8257" s="446"/>
    </row>
    <row r="8258" spans="1:1" s="447" customFormat="1" ht="12" hidden="1" customHeight="1">
      <c r="A8258" s="446"/>
    </row>
    <row r="8259" spans="1:1" s="447" customFormat="1" ht="12" hidden="1" customHeight="1">
      <c r="A8259" s="446"/>
    </row>
    <row r="8260" spans="1:1" s="447" customFormat="1" ht="12" hidden="1" customHeight="1">
      <c r="A8260" s="446"/>
    </row>
    <row r="8261" spans="1:1" s="447" customFormat="1" ht="12" hidden="1" customHeight="1">
      <c r="A8261" s="446"/>
    </row>
    <row r="8262" spans="1:1" s="447" customFormat="1" ht="12" hidden="1" customHeight="1">
      <c r="A8262" s="446"/>
    </row>
    <row r="8263" spans="1:1" s="447" customFormat="1" ht="12" hidden="1" customHeight="1">
      <c r="A8263" s="446"/>
    </row>
    <row r="8264" spans="1:1" s="447" customFormat="1" ht="12" hidden="1" customHeight="1">
      <c r="A8264" s="446"/>
    </row>
    <row r="8265" spans="1:1" s="447" customFormat="1" ht="12" hidden="1" customHeight="1">
      <c r="A8265" s="446"/>
    </row>
    <row r="8266" spans="1:1" s="447" customFormat="1" ht="12" hidden="1" customHeight="1">
      <c r="A8266" s="446"/>
    </row>
    <row r="8267" spans="1:1" s="447" customFormat="1" ht="12" hidden="1" customHeight="1">
      <c r="A8267" s="446"/>
    </row>
    <row r="8268" spans="1:1" s="447" customFormat="1" ht="12" hidden="1" customHeight="1">
      <c r="A8268" s="446"/>
    </row>
    <row r="8269" spans="1:1" s="447" customFormat="1" ht="12" hidden="1" customHeight="1">
      <c r="A8269" s="446"/>
    </row>
    <row r="8270" spans="1:1" s="447" customFormat="1" ht="12" hidden="1" customHeight="1">
      <c r="A8270" s="446"/>
    </row>
    <row r="8271" spans="1:1" s="447" customFormat="1" ht="12" hidden="1" customHeight="1">
      <c r="A8271" s="446"/>
    </row>
    <row r="8272" spans="1:1" s="447" customFormat="1" ht="12" hidden="1" customHeight="1">
      <c r="A8272" s="446"/>
    </row>
    <row r="8273" spans="1:1" s="447" customFormat="1" ht="12" hidden="1" customHeight="1">
      <c r="A8273" s="446"/>
    </row>
    <row r="8274" spans="1:1" s="447" customFormat="1" ht="12" hidden="1" customHeight="1">
      <c r="A8274" s="446"/>
    </row>
    <row r="8275" spans="1:1" s="447" customFormat="1" ht="12" hidden="1" customHeight="1">
      <c r="A8275" s="446"/>
    </row>
    <row r="8276" spans="1:1" s="447" customFormat="1" ht="12" hidden="1" customHeight="1">
      <c r="A8276" s="446"/>
    </row>
    <row r="8277" spans="1:1" s="447" customFormat="1" ht="12" hidden="1" customHeight="1">
      <c r="A8277" s="446"/>
    </row>
    <row r="8278" spans="1:1" s="447" customFormat="1" ht="12" hidden="1" customHeight="1">
      <c r="A8278" s="446"/>
    </row>
    <row r="8279" spans="1:1" s="447" customFormat="1" ht="12" hidden="1" customHeight="1">
      <c r="A8279" s="446"/>
    </row>
    <row r="8280" spans="1:1" s="447" customFormat="1" ht="12" hidden="1" customHeight="1">
      <c r="A8280" s="446"/>
    </row>
    <row r="8281" spans="1:1" s="447" customFormat="1" ht="12" hidden="1" customHeight="1">
      <c r="A8281" s="446"/>
    </row>
    <row r="8282" spans="1:1" s="447" customFormat="1" ht="12" hidden="1" customHeight="1">
      <c r="A8282" s="446"/>
    </row>
    <row r="8283" spans="1:1" s="447" customFormat="1" ht="12" hidden="1" customHeight="1">
      <c r="A8283" s="446"/>
    </row>
    <row r="8284" spans="1:1" s="447" customFormat="1" ht="12" hidden="1" customHeight="1">
      <c r="A8284" s="446"/>
    </row>
    <row r="8285" spans="1:1" s="447" customFormat="1" ht="12" hidden="1" customHeight="1">
      <c r="A8285" s="446"/>
    </row>
    <row r="8286" spans="1:1" s="447" customFormat="1" ht="12" hidden="1" customHeight="1">
      <c r="A8286" s="446"/>
    </row>
    <row r="8287" spans="1:1" s="447" customFormat="1" ht="12" hidden="1" customHeight="1">
      <c r="A8287" s="446"/>
    </row>
    <row r="8288" spans="1:1" s="447" customFormat="1" ht="12" hidden="1" customHeight="1">
      <c r="A8288" s="446"/>
    </row>
    <row r="8289" spans="1:1" s="447" customFormat="1" ht="12" hidden="1" customHeight="1">
      <c r="A8289" s="446"/>
    </row>
    <row r="8290" spans="1:1" s="447" customFormat="1" ht="12" hidden="1" customHeight="1">
      <c r="A8290" s="446"/>
    </row>
    <row r="8291" spans="1:1" s="447" customFormat="1" ht="12" hidden="1" customHeight="1">
      <c r="A8291" s="446"/>
    </row>
    <row r="8292" spans="1:1" s="447" customFormat="1" ht="12" hidden="1" customHeight="1">
      <c r="A8292" s="446"/>
    </row>
    <row r="8293" spans="1:1" s="447" customFormat="1" ht="12" hidden="1" customHeight="1">
      <c r="A8293" s="446"/>
    </row>
    <row r="8294" spans="1:1" s="447" customFormat="1" ht="12" hidden="1" customHeight="1">
      <c r="A8294" s="446"/>
    </row>
    <row r="8295" spans="1:1" s="447" customFormat="1" ht="12" hidden="1" customHeight="1">
      <c r="A8295" s="446"/>
    </row>
    <row r="8296" spans="1:1" s="447" customFormat="1" ht="12" hidden="1" customHeight="1">
      <c r="A8296" s="446"/>
    </row>
    <row r="8297" spans="1:1" s="447" customFormat="1" ht="12" hidden="1" customHeight="1">
      <c r="A8297" s="446"/>
    </row>
    <row r="8298" spans="1:1" s="447" customFormat="1" ht="12" hidden="1" customHeight="1">
      <c r="A8298" s="446"/>
    </row>
    <row r="8299" spans="1:1" s="447" customFormat="1" ht="12" hidden="1" customHeight="1">
      <c r="A8299" s="446"/>
    </row>
    <row r="8300" spans="1:1" s="447" customFormat="1" ht="12" hidden="1" customHeight="1">
      <c r="A8300" s="446"/>
    </row>
    <row r="8301" spans="1:1" s="447" customFormat="1" ht="12" hidden="1" customHeight="1">
      <c r="A8301" s="446"/>
    </row>
    <row r="8302" spans="1:1" s="447" customFormat="1" ht="12" hidden="1" customHeight="1">
      <c r="A8302" s="446"/>
    </row>
    <row r="8303" spans="1:1" s="447" customFormat="1" ht="12" hidden="1" customHeight="1">
      <c r="A8303" s="446"/>
    </row>
    <row r="8304" spans="1:1" s="447" customFormat="1" ht="12" hidden="1" customHeight="1">
      <c r="A8304" s="446"/>
    </row>
    <row r="8305" spans="1:1" s="447" customFormat="1" ht="12" hidden="1" customHeight="1">
      <c r="A8305" s="446"/>
    </row>
    <row r="8306" spans="1:1" s="447" customFormat="1" ht="12" hidden="1" customHeight="1">
      <c r="A8306" s="446"/>
    </row>
    <row r="8307" spans="1:1" s="447" customFormat="1" ht="12" hidden="1" customHeight="1">
      <c r="A8307" s="446"/>
    </row>
    <row r="8308" spans="1:1" s="447" customFormat="1" ht="12" hidden="1" customHeight="1">
      <c r="A8308" s="446"/>
    </row>
    <row r="8309" spans="1:1" s="447" customFormat="1" ht="12" hidden="1" customHeight="1">
      <c r="A8309" s="446"/>
    </row>
    <row r="8310" spans="1:1" s="447" customFormat="1" ht="12" hidden="1" customHeight="1">
      <c r="A8310" s="446"/>
    </row>
    <row r="8311" spans="1:1" s="447" customFormat="1" ht="12" hidden="1" customHeight="1">
      <c r="A8311" s="446"/>
    </row>
    <row r="8312" spans="1:1" s="447" customFormat="1" ht="12" hidden="1" customHeight="1">
      <c r="A8312" s="446"/>
    </row>
    <row r="8313" spans="1:1" s="447" customFormat="1" ht="12" hidden="1" customHeight="1">
      <c r="A8313" s="446"/>
    </row>
    <row r="8314" spans="1:1" s="447" customFormat="1" ht="12" hidden="1" customHeight="1">
      <c r="A8314" s="446"/>
    </row>
    <row r="8315" spans="1:1" s="447" customFormat="1" ht="12" hidden="1" customHeight="1">
      <c r="A8315" s="446"/>
    </row>
    <row r="8316" spans="1:1" s="447" customFormat="1" ht="12" hidden="1" customHeight="1">
      <c r="A8316" s="446"/>
    </row>
    <row r="8317" spans="1:1" s="447" customFormat="1" ht="12" hidden="1" customHeight="1">
      <c r="A8317" s="446"/>
    </row>
    <row r="8318" spans="1:1" s="447" customFormat="1" ht="12" hidden="1" customHeight="1">
      <c r="A8318" s="446"/>
    </row>
    <row r="8319" spans="1:1" s="447" customFormat="1" ht="12" hidden="1" customHeight="1">
      <c r="A8319" s="446"/>
    </row>
    <row r="8320" spans="1:1" s="447" customFormat="1" ht="12" hidden="1" customHeight="1">
      <c r="A8320" s="446"/>
    </row>
    <row r="8321" spans="1:1" s="447" customFormat="1" ht="12" hidden="1" customHeight="1">
      <c r="A8321" s="446"/>
    </row>
    <row r="8322" spans="1:1" s="447" customFormat="1" ht="12" hidden="1" customHeight="1">
      <c r="A8322" s="446"/>
    </row>
    <row r="8323" spans="1:1" s="447" customFormat="1" ht="12" hidden="1" customHeight="1">
      <c r="A8323" s="446"/>
    </row>
    <row r="8324" spans="1:1" s="447" customFormat="1" ht="12" hidden="1" customHeight="1">
      <c r="A8324" s="446"/>
    </row>
    <row r="8325" spans="1:1" s="447" customFormat="1" ht="12" hidden="1" customHeight="1">
      <c r="A8325" s="446"/>
    </row>
    <row r="8326" spans="1:1" s="447" customFormat="1" ht="12" hidden="1" customHeight="1">
      <c r="A8326" s="446"/>
    </row>
    <row r="8327" spans="1:1" s="447" customFormat="1" ht="12" hidden="1" customHeight="1">
      <c r="A8327" s="446"/>
    </row>
    <row r="8328" spans="1:1" s="447" customFormat="1" ht="12" hidden="1" customHeight="1">
      <c r="A8328" s="446"/>
    </row>
    <row r="8329" spans="1:1" s="447" customFormat="1" ht="12" hidden="1" customHeight="1">
      <c r="A8329" s="446"/>
    </row>
    <row r="8330" spans="1:1" s="447" customFormat="1" ht="12" hidden="1" customHeight="1">
      <c r="A8330" s="446"/>
    </row>
    <row r="8331" spans="1:1" s="447" customFormat="1" ht="12" hidden="1" customHeight="1">
      <c r="A8331" s="446"/>
    </row>
    <row r="8332" spans="1:1" s="447" customFormat="1" ht="12" hidden="1" customHeight="1">
      <c r="A8332" s="446"/>
    </row>
    <row r="8333" spans="1:1" s="447" customFormat="1" ht="12" hidden="1" customHeight="1">
      <c r="A8333" s="446"/>
    </row>
    <row r="8334" spans="1:1" s="447" customFormat="1" ht="12" hidden="1" customHeight="1">
      <c r="A8334" s="446"/>
    </row>
    <row r="8335" spans="1:1" s="447" customFormat="1" ht="12" hidden="1" customHeight="1">
      <c r="A8335" s="446"/>
    </row>
    <row r="8336" spans="1:1" s="447" customFormat="1" ht="12" hidden="1" customHeight="1">
      <c r="A8336" s="446"/>
    </row>
    <row r="8337" spans="1:1" s="447" customFormat="1" ht="12" hidden="1" customHeight="1">
      <c r="A8337" s="446"/>
    </row>
    <row r="8338" spans="1:1" s="447" customFormat="1" ht="12" hidden="1" customHeight="1">
      <c r="A8338" s="446"/>
    </row>
    <row r="8339" spans="1:1" s="447" customFormat="1" ht="12" hidden="1" customHeight="1">
      <c r="A8339" s="446"/>
    </row>
    <row r="8340" spans="1:1" s="447" customFormat="1" ht="12" hidden="1" customHeight="1">
      <c r="A8340" s="446"/>
    </row>
    <row r="8341" spans="1:1" s="447" customFormat="1" ht="12" hidden="1" customHeight="1">
      <c r="A8341" s="446"/>
    </row>
    <row r="8342" spans="1:1" s="447" customFormat="1" ht="12" hidden="1" customHeight="1">
      <c r="A8342" s="446"/>
    </row>
    <row r="8343" spans="1:1" s="447" customFormat="1" ht="12" hidden="1" customHeight="1">
      <c r="A8343" s="446"/>
    </row>
    <row r="8344" spans="1:1" s="447" customFormat="1" ht="12" hidden="1" customHeight="1">
      <c r="A8344" s="446"/>
    </row>
    <row r="8345" spans="1:1" s="447" customFormat="1" ht="12" hidden="1" customHeight="1">
      <c r="A8345" s="446"/>
    </row>
    <row r="8346" spans="1:1" s="447" customFormat="1" ht="12" hidden="1" customHeight="1">
      <c r="A8346" s="446"/>
    </row>
    <row r="8347" spans="1:1" s="447" customFormat="1" ht="12" hidden="1" customHeight="1">
      <c r="A8347" s="446"/>
    </row>
    <row r="8348" spans="1:1" s="447" customFormat="1" ht="12" hidden="1" customHeight="1">
      <c r="A8348" s="446"/>
    </row>
    <row r="8349" spans="1:1" s="447" customFormat="1" ht="12" hidden="1" customHeight="1">
      <c r="A8349" s="446"/>
    </row>
    <row r="8350" spans="1:1" s="447" customFormat="1" ht="12" hidden="1" customHeight="1">
      <c r="A8350" s="446"/>
    </row>
    <row r="8351" spans="1:1" s="447" customFormat="1" ht="12" hidden="1" customHeight="1">
      <c r="A8351" s="446"/>
    </row>
    <row r="8352" spans="1:1" s="447" customFormat="1" ht="12" hidden="1" customHeight="1">
      <c r="A8352" s="446"/>
    </row>
    <row r="8353" spans="1:1" s="447" customFormat="1" ht="12" hidden="1" customHeight="1">
      <c r="A8353" s="446"/>
    </row>
    <row r="8354" spans="1:1" s="447" customFormat="1" ht="12" hidden="1" customHeight="1">
      <c r="A8354" s="446"/>
    </row>
    <row r="8355" spans="1:1" s="447" customFormat="1" ht="12" hidden="1" customHeight="1">
      <c r="A8355" s="446"/>
    </row>
    <row r="8356" spans="1:1" s="447" customFormat="1" ht="12" hidden="1" customHeight="1">
      <c r="A8356" s="446"/>
    </row>
    <row r="8357" spans="1:1" s="447" customFormat="1" ht="12" hidden="1" customHeight="1">
      <c r="A8357" s="446"/>
    </row>
    <row r="8358" spans="1:1" s="447" customFormat="1" ht="12" hidden="1" customHeight="1">
      <c r="A8358" s="446"/>
    </row>
    <row r="8359" spans="1:1" s="447" customFormat="1" ht="12" hidden="1" customHeight="1">
      <c r="A8359" s="446"/>
    </row>
    <row r="8360" spans="1:1" s="447" customFormat="1" ht="12" hidden="1" customHeight="1">
      <c r="A8360" s="446"/>
    </row>
    <row r="8361" spans="1:1" s="447" customFormat="1" ht="12" hidden="1" customHeight="1">
      <c r="A8361" s="446"/>
    </row>
    <row r="8362" spans="1:1" s="447" customFormat="1" ht="12" hidden="1" customHeight="1">
      <c r="A8362" s="446"/>
    </row>
    <row r="8363" spans="1:1" s="447" customFormat="1" ht="12" hidden="1" customHeight="1">
      <c r="A8363" s="446"/>
    </row>
    <row r="8364" spans="1:1" s="447" customFormat="1" ht="12" hidden="1" customHeight="1">
      <c r="A8364" s="446"/>
    </row>
    <row r="8365" spans="1:1" s="447" customFormat="1" ht="12" hidden="1" customHeight="1">
      <c r="A8365" s="446"/>
    </row>
    <row r="8366" spans="1:1" s="447" customFormat="1" ht="12" hidden="1" customHeight="1">
      <c r="A8366" s="446"/>
    </row>
    <row r="8367" spans="1:1" s="447" customFormat="1" ht="12" hidden="1" customHeight="1">
      <c r="A8367" s="446"/>
    </row>
    <row r="8368" spans="1:1" s="447" customFormat="1" ht="12" hidden="1" customHeight="1">
      <c r="A8368" s="446"/>
    </row>
    <row r="8369" spans="1:1" s="447" customFormat="1" ht="12" hidden="1" customHeight="1">
      <c r="A8369" s="446"/>
    </row>
    <row r="8370" spans="1:1" s="447" customFormat="1" ht="12" hidden="1" customHeight="1">
      <c r="A8370" s="446"/>
    </row>
    <row r="8371" spans="1:1" s="447" customFormat="1" ht="12" hidden="1" customHeight="1">
      <c r="A8371" s="446"/>
    </row>
    <row r="8372" spans="1:1" s="447" customFormat="1" ht="12" hidden="1" customHeight="1">
      <c r="A8372" s="446"/>
    </row>
    <row r="8373" spans="1:1" s="447" customFormat="1" ht="12" hidden="1" customHeight="1">
      <c r="A8373" s="446"/>
    </row>
    <row r="8374" spans="1:1" s="447" customFormat="1" ht="12" hidden="1" customHeight="1">
      <c r="A8374" s="446"/>
    </row>
    <row r="8375" spans="1:1" s="447" customFormat="1" ht="12" hidden="1" customHeight="1">
      <c r="A8375" s="446"/>
    </row>
    <row r="8376" spans="1:1" s="447" customFormat="1" ht="12" hidden="1" customHeight="1">
      <c r="A8376" s="446"/>
    </row>
    <row r="8377" spans="1:1" s="447" customFormat="1" ht="12" hidden="1" customHeight="1">
      <c r="A8377" s="446"/>
    </row>
    <row r="8378" spans="1:1" s="447" customFormat="1" ht="12" hidden="1" customHeight="1">
      <c r="A8378" s="446"/>
    </row>
    <row r="8379" spans="1:1" s="447" customFormat="1" ht="12" hidden="1" customHeight="1">
      <c r="A8379" s="446"/>
    </row>
    <row r="8380" spans="1:1" s="447" customFormat="1" ht="12" hidden="1" customHeight="1">
      <c r="A8380" s="446"/>
    </row>
    <row r="8381" spans="1:1" s="447" customFormat="1" ht="12" hidden="1" customHeight="1">
      <c r="A8381" s="446"/>
    </row>
    <row r="8382" spans="1:1" s="447" customFormat="1" ht="12" hidden="1" customHeight="1">
      <c r="A8382" s="446"/>
    </row>
    <row r="8383" spans="1:1" s="447" customFormat="1" ht="12" hidden="1" customHeight="1">
      <c r="A8383" s="446"/>
    </row>
    <row r="8384" spans="1:1" s="447" customFormat="1" ht="12" hidden="1" customHeight="1">
      <c r="A8384" s="446"/>
    </row>
    <row r="8385" spans="1:1" s="447" customFormat="1" ht="12" hidden="1" customHeight="1">
      <c r="A8385" s="446"/>
    </row>
    <row r="8386" spans="1:1" s="447" customFormat="1" ht="12" hidden="1" customHeight="1">
      <c r="A8386" s="446"/>
    </row>
    <row r="8387" spans="1:1" s="447" customFormat="1" ht="12" hidden="1" customHeight="1">
      <c r="A8387" s="446"/>
    </row>
    <row r="8388" spans="1:1" s="447" customFormat="1" ht="12" hidden="1" customHeight="1">
      <c r="A8388" s="446"/>
    </row>
    <row r="8389" spans="1:1" s="447" customFormat="1" ht="12" hidden="1" customHeight="1">
      <c r="A8389" s="446"/>
    </row>
    <row r="8390" spans="1:1" s="447" customFormat="1" ht="12" hidden="1" customHeight="1">
      <c r="A8390" s="446"/>
    </row>
    <row r="8391" spans="1:1" s="447" customFormat="1" ht="12" hidden="1" customHeight="1">
      <c r="A8391" s="446"/>
    </row>
    <row r="8392" spans="1:1" s="447" customFormat="1" ht="12" hidden="1" customHeight="1">
      <c r="A8392" s="446"/>
    </row>
    <row r="8393" spans="1:1" s="447" customFormat="1" ht="12" hidden="1" customHeight="1">
      <c r="A8393" s="446"/>
    </row>
    <row r="8394" spans="1:1" s="447" customFormat="1" ht="12" hidden="1" customHeight="1">
      <c r="A8394" s="446"/>
    </row>
    <row r="8395" spans="1:1" s="447" customFormat="1" ht="12" hidden="1" customHeight="1">
      <c r="A8395" s="446"/>
    </row>
    <row r="8396" spans="1:1" s="447" customFormat="1" ht="12" hidden="1" customHeight="1">
      <c r="A8396" s="446"/>
    </row>
    <row r="8397" spans="1:1" s="447" customFormat="1" ht="12" hidden="1" customHeight="1">
      <c r="A8397" s="446"/>
    </row>
    <row r="8398" spans="1:1" s="447" customFormat="1" ht="12" hidden="1" customHeight="1">
      <c r="A8398" s="446"/>
    </row>
    <row r="8399" spans="1:1" s="447" customFormat="1" ht="12" hidden="1" customHeight="1">
      <c r="A8399" s="446"/>
    </row>
    <row r="8400" spans="1:1" s="447" customFormat="1" ht="12" hidden="1" customHeight="1">
      <c r="A8400" s="446"/>
    </row>
    <row r="8401" spans="1:1" s="447" customFormat="1" ht="12" hidden="1" customHeight="1">
      <c r="A8401" s="446"/>
    </row>
    <row r="8402" spans="1:1" s="447" customFormat="1" ht="12" hidden="1" customHeight="1">
      <c r="A8402" s="446"/>
    </row>
    <row r="8403" spans="1:1" s="447" customFormat="1" ht="12" hidden="1" customHeight="1">
      <c r="A8403" s="446"/>
    </row>
    <row r="8404" spans="1:1" s="447" customFormat="1" ht="12" hidden="1" customHeight="1">
      <c r="A8404" s="446"/>
    </row>
    <row r="8405" spans="1:1" s="447" customFormat="1" ht="12" hidden="1" customHeight="1">
      <c r="A8405" s="446"/>
    </row>
    <row r="8406" spans="1:1" s="447" customFormat="1" ht="12" hidden="1" customHeight="1">
      <c r="A8406" s="446"/>
    </row>
    <row r="8407" spans="1:1" s="447" customFormat="1" ht="12" hidden="1" customHeight="1">
      <c r="A8407" s="446"/>
    </row>
    <row r="8408" spans="1:1" s="447" customFormat="1" ht="12" hidden="1" customHeight="1">
      <c r="A8408" s="446"/>
    </row>
    <row r="8409" spans="1:1" s="447" customFormat="1" ht="12" hidden="1" customHeight="1">
      <c r="A8409" s="446"/>
    </row>
    <row r="8410" spans="1:1" s="447" customFormat="1" ht="12" hidden="1" customHeight="1">
      <c r="A8410" s="446"/>
    </row>
    <row r="8411" spans="1:1" s="447" customFormat="1" ht="12" hidden="1" customHeight="1">
      <c r="A8411" s="446"/>
    </row>
    <row r="8412" spans="1:1" s="447" customFormat="1" ht="12" hidden="1" customHeight="1">
      <c r="A8412" s="446"/>
    </row>
    <row r="8413" spans="1:1" s="447" customFormat="1" ht="12" hidden="1" customHeight="1">
      <c r="A8413" s="446"/>
    </row>
    <row r="8414" spans="1:1" s="447" customFormat="1" ht="12" hidden="1" customHeight="1">
      <c r="A8414" s="446"/>
    </row>
    <row r="8415" spans="1:1" s="447" customFormat="1" ht="12" hidden="1" customHeight="1">
      <c r="A8415" s="446"/>
    </row>
    <row r="8416" spans="1:1" s="447" customFormat="1" ht="12" hidden="1" customHeight="1">
      <c r="A8416" s="446"/>
    </row>
    <row r="8417" spans="1:1" s="447" customFormat="1" ht="12" hidden="1" customHeight="1">
      <c r="A8417" s="446"/>
    </row>
    <row r="8418" spans="1:1" s="447" customFormat="1" ht="12" hidden="1" customHeight="1">
      <c r="A8418" s="446"/>
    </row>
    <row r="8419" spans="1:1" s="447" customFormat="1" ht="12" hidden="1" customHeight="1">
      <c r="A8419" s="446"/>
    </row>
    <row r="8420" spans="1:1" s="447" customFormat="1" ht="12" hidden="1" customHeight="1">
      <c r="A8420" s="446"/>
    </row>
    <row r="8421" spans="1:1" s="447" customFormat="1" ht="12" hidden="1" customHeight="1">
      <c r="A8421" s="446"/>
    </row>
    <row r="8422" spans="1:1" s="447" customFormat="1" ht="12" hidden="1" customHeight="1">
      <c r="A8422" s="446"/>
    </row>
    <row r="8423" spans="1:1" s="447" customFormat="1" ht="12" hidden="1" customHeight="1">
      <c r="A8423" s="446"/>
    </row>
    <row r="8424" spans="1:1" s="447" customFormat="1" ht="12" hidden="1" customHeight="1">
      <c r="A8424" s="446"/>
    </row>
    <row r="8425" spans="1:1" s="447" customFormat="1" ht="12" hidden="1" customHeight="1">
      <c r="A8425" s="446"/>
    </row>
    <row r="8426" spans="1:1" s="447" customFormat="1" ht="12" hidden="1" customHeight="1">
      <c r="A8426" s="446"/>
    </row>
    <row r="8427" spans="1:1" s="447" customFormat="1" ht="12" hidden="1" customHeight="1">
      <c r="A8427" s="446"/>
    </row>
    <row r="8428" spans="1:1" s="447" customFormat="1" ht="12" hidden="1" customHeight="1">
      <c r="A8428" s="446"/>
    </row>
    <row r="8429" spans="1:1" s="447" customFormat="1" ht="12" hidden="1" customHeight="1">
      <c r="A8429" s="446"/>
    </row>
    <row r="8430" spans="1:1" s="447" customFormat="1" ht="12" hidden="1" customHeight="1">
      <c r="A8430" s="446"/>
    </row>
    <row r="8431" spans="1:1" s="447" customFormat="1" ht="12" hidden="1" customHeight="1">
      <c r="A8431" s="446"/>
    </row>
    <row r="8432" spans="1:1" s="447" customFormat="1" ht="12" hidden="1" customHeight="1">
      <c r="A8432" s="446"/>
    </row>
    <row r="8433" spans="1:1" s="447" customFormat="1" ht="12" hidden="1" customHeight="1">
      <c r="A8433" s="446"/>
    </row>
    <row r="8434" spans="1:1" s="447" customFormat="1" ht="12" hidden="1" customHeight="1">
      <c r="A8434" s="446"/>
    </row>
    <row r="8435" spans="1:1" s="447" customFormat="1" ht="12" hidden="1" customHeight="1">
      <c r="A8435" s="446"/>
    </row>
    <row r="8436" spans="1:1" s="447" customFormat="1" ht="12" hidden="1" customHeight="1">
      <c r="A8436" s="446"/>
    </row>
    <row r="8437" spans="1:1" s="447" customFormat="1" ht="12" hidden="1" customHeight="1">
      <c r="A8437" s="446"/>
    </row>
    <row r="8438" spans="1:1" s="447" customFormat="1" ht="12" hidden="1" customHeight="1">
      <c r="A8438" s="446"/>
    </row>
    <row r="8439" spans="1:1" s="447" customFormat="1" ht="12" hidden="1" customHeight="1">
      <c r="A8439" s="446"/>
    </row>
    <row r="8440" spans="1:1" s="447" customFormat="1" ht="12" hidden="1" customHeight="1">
      <c r="A8440" s="446"/>
    </row>
    <row r="8441" spans="1:1" s="447" customFormat="1" ht="12" hidden="1" customHeight="1">
      <c r="A8441" s="446"/>
    </row>
    <row r="8442" spans="1:1" s="447" customFormat="1" ht="12" hidden="1" customHeight="1">
      <c r="A8442" s="446"/>
    </row>
    <row r="8443" spans="1:1" s="447" customFormat="1" ht="12" hidden="1" customHeight="1">
      <c r="A8443" s="446"/>
    </row>
    <row r="8444" spans="1:1" s="447" customFormat="1" ht="12" hidden="1" customHeight="1">
      <c r="A8444" s="446"/>
    </row>
    <row r="8445" spans="1:1" s="447" customFormat="1" ht="12" hidden="1" customHeight="1">
      <c r="A8445" s="446"/>
    </row>
    <row r="8446" spans="1:1" s="447" customFormat="1" ht="12" hidden="1" customHeight="1">
      <c r="A8446" s="446"/>
    </row>
    <row r="8447" spans="1:1" s="447" customFormat="1" ht="12" hidden="1" customHeight="1">
      <c r="A8447" s="446"/>
    </row>
    <row r="8448" spans="1:1" s="447" customFormat="1" ht="12" hidden="1" customHeight="1">
      <c r="A8448" s="446"/>
    </row>
    <row r="8449" spans="1:1" s="447" customFormat="1" ht="12" hidden="1" customHeight="1">
      <c r="A8449" s="446"/>
    </row>
    <row r="8450" spans="1:1" s="447" customFormat="1" ht="12" hidden="1" customHeight="1">
      <c r="A8450" s="446"/>
    </row>
    <row r="8451" spans="1:1" s="447" customFormat="1" ht="12" hidden="1" customHeight="1">
      <c r="A8451" s="446"/>
    </row>
    <row r="8452" spans="1:1" s="447" customFormat="1" ht="12" hidden="1" customHeight="1">
      <c r="A8452" s="446"/>
    </row>
    <row r="8453" spans="1:1" s="447" customFormat="1" ht="12" hidden="1" customHeight="1">
      <c r="A8453" s="446"/>
    </row>
    <row r="8454" spans="1:1" s="447" customFormat="1" ht="12" hidden="1" customHeight="1">
      <c r="A8454" s="446"/>
    </row>
    <row r="8455" spans="1:1" s="447" customFormat="1" ht="12" hidden="1" customHeight="1">
      <c r="A8455" s="446"/>
    </row>
    <row r="8456" spans="1:1" s="447" customFormat="1" ht="12" hidden="1" customHeight="1">
      <c r="A8456" s="446"/>
    </row>
    <row r="8457" spans="1:1" s="447" customFormat="1" ht="12" hidden="1" customHeight="1">
      <c r="A8457" s="446"/>
    </row>
    <row r="8458" spans="1:1" s="447" customFormat="1" ht="12" hidden="1" customHeight="1">
      <c r="A8458" s="446"/>
    </row>
    <row r="8459" spans="1:1" s="447" customFormat="1" ht="12" hidden="1" customHeight="1">
      <c r="A8459" s="446"/>
    </row>
    <row r="8460" spans="1:1" s="447" customFormat="1" ht="12" hidden="1" customHeight="1">
      <c r="A8460" s="446"/>
    </row>
    <row r="8461" spans="1:1" s="447" customFormat="1" ht="12" hidden="1" customHeight="1">
      <c r="A8461" s="446"/>
    </row>
    <row r="8462" spans="1:1" s="447" customFormat="1" ht="12" hidden="1" customHeight="1">
      <c r="A8462" s="446"/>
    </row>
    <row r="8463" spans="1:1" s="447" customFormat="1" ht="12" hidden="1" customHeight="1">
      <c r="A8463" s="446"/>
    </row>
    <row r="8464" spans="1:1" s="447" customFormat="1" ht="12" hidden="1" customHeight="1">
      <c r="A8464" s="446"/>
    </row>
    <row r="8465" spans="1:1" s="447" customFormat="1" ht="12" hidden="1" customHeight="1">
      <c r="A8465" s="446"/>
    </row>
    <row r="8466" spans="1:1" s="447" customFormat="1" ht="12" hidden="1" customHeight="1">
      <c r="A8466" s="446"/>
    </row>
    <row r="8467" spans="1:1" s="447" customFormat="1" ht="12" hidden="1" customHeight="1">
      <c r="A8467" s="446"/>
    </row>
    <row r="8468" spans="1:1" s="447" customFormat="1" ht="12" hidden="1" customHeight="1">
      <c r="A8468" s="446"/>
    </row>
    <row r="8469" spans="1:1" s="447" customFormat="1" ht="12" hidden="1" customHeight="1">
      <c r="A8469" s="446"/>
    </row>
    <row r="8470" spans="1:1" s="447" customFormat="1" ht="12" hidden="1" customHeight="1">
      <c r="A8470" s="446"/>
    </row>
    <row r="8471" spans="1:1" s="447" customFormat="1" ht="12" hidden="1" customHeight="1">
      <c r="A8471" s="446"/>
    </row>
    <row r="8472" spans="1:1" s="447" customFormat="1" ht="12" hidden="1" customHeight="1">
      <c r="A8472" s="446"/>
    </row>
    <row r="8473" spans="1:1" s="447" customFormat="1" ht="12" hidden="1" customHeight="1">
      <c r="A8473" s="446"/>
    </row>
    <row r="8474" spans="1:1" s="447" customFormat="1" ht="12" hidden="1" customHeight="1">
      <c r="A8474" s="446"/>
    </row>
    <row r="8475" spans="1:1" s="447" customFormat="1" ht="12" hidden="1" customHeight="1">
      <c r="A8475" s="446"/>
    </row>
    <row r="8476" spans="1:1" s="447" customFormat="1" ht="12" hidden="1" customHeight="1">
      <c r="A8476" s="446"/>
    </row>
    <row r="8477" spans="1:1" s="447" customFormat="1" ht="12" hidden="1" customHeight="1">
      <c r="A8477" s="446"/>
    </row>
    <row r="8478" spans="1:1" s="447" customFormat="1" ht="12" hidden="1" customHeight="1">
      <c r="A8478" s="446"/>
    </row>
    <row r="8479" spans="1:1" s="447" customFormat="1" ht="12" hidden="1" customHeight="1">
      <c r="A8479" s="446"/>
    </row>
    <row r="8480" spans="1:1" s="447" customFormat="1" ht="12" hidden="1" customHeight="1">
      <c r="A8480" s="446"/>
    </row>
    <row r="8481" spans="1:1" s="447" customFormat="1" ht="12" hidden="1" customHeight="1">
      <c r="A8481" s="446"/>
    </row>
    <row r="8482" spans="1:1" s="447" customFormat="1" ht="12" hidden="1" customHeight="1">
      <c r="A8482" s="446"/>
    </row>
    <row r="8483" spans="1:1" s="447" customFormat="1" ht="12" hidden="1" customHeight="1">
      <c r="A8483" s="446"/>
    </row>
    <row r="8484" spans="1:1" s="447" customFormat="1" ht="12" hidden="1" customHeight="1">
      <c r="A8484" s="446"/>
    </row>
    <row r="8485" spans="1:1" s="447" customFormat="1" ht="12" hidden="1" customHeight="1">
      <c r="A8485" s="446"/>
    </row>
    <row r="8486" spans="1:1" s="447" customFormat="1" ht="12" hidden="1" customHeight="1">
      <c r="A8486" s="446"/>
    </row>
    <row r="8487" spans="1:1" s="447" customFormat="1" ht="12" hidden="1" customHeight="1">
      <c r="A8487" s="446"/>
    </row>
    <row r="8488" spans="1:1" s="447" customFormat="1" ht="12" hidden="1" customHeight="1">
      <c r="A8488" s="446"/>
    </row>
    <row r="8489" spans="1:1" s="447" customFormat="1" ht="12" hidden="1" customHeight="1">
      <c r="A8489" s="446"/>
    </row>
    <row r="8490" spans="1:1" s="447" customFormat="1" ht="12" hidden="1" customHeight="1">
      <c r="A8490" s="446"/>
    </row>
    <row r="8491" spans="1:1" s="447" customFormat="1" ht="12" hidden="1" customHeight="1">
      <c r="A8491" s="446"/>
    </row>
    <row r="8492" spans="1:1" s="447" customFormat="1" ht="12" hidden="1" customHeight="1">
      <c r="A8492" s="446"/>
    </row>
    <row r="8493" spans="1:1" s="447" customFormat="1" ht="12" hidden="1" customHeight="1">
      <c r="A8493" s="446"/>
    </row>
    <row r="8494" spans="1:1" s="447" customFormat="1" ht="12" hidden="1" customHeight="1">
      <c r="A8494" s="446"/>
    </row>
    <row r="8495" spans="1:1" s="447" customFormat="1" ht="12" hidden="1" customHeight="1">
      <c r="A8495" s="446"/>
    </row>
    <row r="8496" spans="1:1" s="447" customFormat="1" ht="12" hidden="1" customHeight="1">
      <c r="A8496" s="446"/>
    </row>
    <row r="8497" spans="1:1" s="447" customFormat="1" ht="12" hidden="1" customHeight="1">
      <c r="A8497" s="446"/>
    </row>
    <row r="8498" spans="1:1" s="447" customFormat="1" ht="12" hidden="1" customHeight="1">
      <c r="A8498" s="446"/>
    </row>
    <row r="8499" spans="1:1" s="447" customFormat="1" ht="12" hidden="1" customHeight="1">
      <c r="A8499" s="446"/>
    </row>
    <row r="8500" spans="1:1" s="447" customFormat="1" ht="12" hidden="1" customHeight="1">
      <c r="A8500" s="446"/>
    </row>
    <row r="8501" spans="1:1" s="447" customFormat="1" ht="12" hidden="1" customHeight="1">
      <c r="A8501" s="446"/>
    </row>
    <row r="8502" spans="1:1" s="447" customFormat="1" ht="12" hidden="1" customHeight="1">
      <c r="A8502" s="446"/>
    </row>
    <row r="8503" spans="1:1" s="447" customFormat="1" ht="12" hidden="1" customHeight="1">
      <c r="A8503" s="446"/>
    </row>
    <row r="8504" spans="1:1" s="447" customFormat="1" ht="12" hidden="1" customHeight="1">
      <c r="A8504" s="446"/>
    </row>
    <row r="8505" spans="1:1" s="447" customFormat="1" ht="12" hidden="1" customHeight="1">
      <c r="A8505" s="446"/>
    </row>
    <row r="8506" spans="1:1" s="447" customFormat="1" ht="12" hidden="1" customHeight="1">
      <c r="A8506" s="446"/>
    </row>
    <row r="8507" spans="1:1" s="447" customFormat="1" ht="12" hidden="1" customHeight="1">
      <c r="A8507" s="446"/>
    </row>
    <row r="8508" spans="1:1" s="447" customFormat="1" ht="12" hidden="1" customHeight="1">
      <c r="A8508" s="446"/>
    </row>
    <row r="8509" spans="1:1" s="447" customFormat="1" ht="12" hidden="1" customHeight="1">
      <c r="A8509" s="446"/>
    </row>
    <row r="8510" spans="1:1" s="447" customFormat="1" ht="12" hidden="1" customHeight="1">
      <c r="A8510" s="446"/>
    </row>
    <row r="8511" spans="1:1" s="447" customFormat="1" ht="12" hidden="1" customHeight="1">
      <c r="A8511" s="446"/>
    </row>
    <row r="8512" spans="1:1" s="447" customFormat="1" ht="12" hidden="1" customHeight="1">
      <c r="A8512" s="446"/>
    </row>
    <row r="8513" spans="1:1" s="447" customFormat="1" ht="12" hidden="1" customHeight="1">
      <c r="A8513" s="446"/>
    </row>
    <row r="8514" spans="1:1" s="447" customFormat="1" ht="12" hidden="1" customHeight="1">
      <c r="A8514" s="446"/>
    </row>
    <row r="8515" spans="1:1" s="447" customFormat="1" ht="12" hidden="1" customHeight="1">
      <c r="A8515" s="446"/>
    </row>
    <row r="8516" spans="1:1" s="447" customFormat="1" ht="12" hidden="1" customHeight="1">
      <c r="A8516" s="446"/>
    </row>
    <row r="8517" spans="1:1" s="447" customFormat="1" ht="12" hidden="1" customHeight="1">
      <c r="A8517" s="446"/>
    </row>
    <row r="8518" spans="1:1" s="447" customFormat="1" ht="12" hidden="1" customHeight="1">
      <c r="A8518" s="446"/>
    </row>
    <row r="8519" spans="1:1" s="447" customFormat="1" ht="12" hidden="1" customHeight="1">
      <c r="A8519" s="446"/>
    </row>
    <row r="8520" spans="1:1" s="447" customFormat="1" ht="12" hidden="1" customHeight="1">
      <c r="A8520" s="446"/>
    </row>
    <row r="8521" spans="1:1" s="447" customFormat="1" ht="12" hidden="1" customHeight="1">
      <c r="A8521" s="446"/>
    </row>
    <row r="8522" spans="1:1" s="447" customFormat="1" ht="12" hidden="1" customHeight="1">
      <c r="A8522" s="446"/>
    </row>
    <row r="8523" spans="1:1" s="447" customFormat="1" ht="12" hidden="1" customHeight="1">
      <c r="A8523" s="446"/>
    </row>
    <row r="8524" spans="1:1" s="447" customFormat="1" ht="12" hidden="1" customHeight="1">
      <c r="A8524" s="446"/>
    </row>
    <row r="8525" spans="1:1" s="447" customFormat="1" ht="12" hidden="1" customHeight="1">
      <c r="A8525" s="446"/>
    </row>
    <row r="8526" spans="1:1" s="447" customFormat="1" ht="12" hidden="1" customHeight="1">
      <c r="A8526" s="446"/>
    </row>
    <row r="8527" spans="1:1" s="447" customFormat="1" ht="12" hidden="1" customHeight="1">
      <c r="A8527" s="446"/>
    </row>
    <row r="8528" spans="1:1" s="447" customFormat="1" ht="12" hidden="1" customHeight="1">
      <c r="A8528" s="446"/>
    </row>
    <row r="8529" spans="1:1" s="447" customFormat="1" ht="12" hidden="1" customHeight="1">
      <c r="A8529" s="446"/>
    </row>
    <row r="8530" spans="1:1" s="447" customFormat="1" ht="12" hidden="1" customHeight="1">
      <c r="A8530" s="446"/>
    </row>
    <row r="8531" spans="1:1" s="447" customFormat="1" ht="12" hidden="1" customHeight="1">
      <c r="A8531" s="446"/>
    </row>
    <row r="8532" spans="1:1" s="447" customFormat="1" ht="12" hidden="1" customHeight="1">
      <c r="A8532" s="446"/>
    </row>
    <row r="8533" spans="1:1" s="447" customFormat="1" ht="12" hidden="1" customHeight="1">
      <c r="A8533" s="446"/>
    </row>
    <row r="8534" spans="1:1" s="447" customFormat="1" ht="12" hidden="1" customHeight="1">
      <c r="A8534" s="446"/>
    </row>
    <row r="8535" spans="1:1" s="447" customFormat="1" ht="12" hidden="1" customHeight="1">
      <c r="A8535" s="446"/>
    </row>
    <row r="8536" spans="1:1" s="447" customFormat="1" ht="12" hidden="1" customHeight="1">
      <c r="A8536" s="446"/>
    </row>
    <row r="8537" spans="1:1" s="447" customFormat="1" ht="12" hidden="1" customHeight="1">
      <c r="A8537" s="446"/>
    </row>
    <row r="8538" spans="1:1" s="447" customFormat="1" ht="12" hidden="1" customHeight="1">
      <c r="A8538" s="446"/>
    </row>
    <row r="8539" spans="1:1" s="447" customFormat="1" ht="12" hidden="1" customHeight="1">
      <c r="A8539" s="446"/>
    </row>
    <row r="8540" spans="1:1" s="447" customFormat="1" ht="12" hidden="1" customHeight="1">
      <c r="A8540" s="446"/>
    </row>
    <row r="8541" spans="1:1" s="447" customFormat="1" ht="12" hidden="1" customHeight="1">
      <c r="A8541" s="446"/>
    </row>
    <row r="8542" spans="1:1" s="447" customFormat="1" ht="12" hidden="1" customHeight="1">
      <c r="A8542" s="446"/>
    </row>
    <row r="8543" spans="1:1" s="447" customFormat="1" ht="12" hidden="1" customHeight="1">
      <c r="A8543" s="446"/>
    </row>
    <row r="8544" spans="1:1" s="447" customFormat="1" ht="12" hidden="1" customHeight="1">
      <c r="A8544" s="446"/>
    </row>
    <row r="8545" spans="1:1" s="447" customFormat="1" ht="12" hidden="1" customHeight="1">
      <c r="A8545" s="446"/>
    </row>
    <row r="8546" spans="1:1" s="447" customFormat="1" ht="12" hidden="1" customHeight="1">
      <c r="A8546" s="446"/>
    </row>
    <row r="8547" spans="1:1" s="447" customFormat="1" ht="12" hidden="1" customHeight="1">
      <c r="A8547" s="446"/>
    </row>
    <row r="8548" spans="1:1" s="447" customFormat="1" ht="12" hidden="1" customHeight="1">
      <c r="A8548" s="446"/>
    </row>
    <row r="8549" spans="1:1" s="447" customFormat="1" ht="12" hidden="1" customHeight="1">
      <c r="A8549" s="446"/>
    </row>
    <row r="8550" spans="1:1" s="447" customFormat="1" ht="12" hidden="1" customHeight="1">
      <c r="A8550" s="446"/>
    </row>
    <row r="8551" spans="1:1" s="447" customFormat="1" ht="12" hidden="1" customHeight="1">
      <c r="A8551" s="446"/>
    </row>
    <row r="8552" spans="1:1" s="447" customFormat="1" ht="12" hidden="1" customHeight="1">
      <c r="A8552" s="446"/>
    </row>
    <row r="8553" spans="1:1" s="447" customFormat="1" ht="12" hidden="1" customHeight="1">
      <c r="A8553" s="446"/>
    </row>
    <row r="8554" spans="1:1" s="447" customFormat="1" ht="12" hidden="1" customHeight="1">
      <c r="A8554" s="446"/>
    </row>
    <row r="8555" spans="1:1" s="447" customFormat="1" ht="12" hidden="1" customHeight="1">
      <c r="A8555" s="446"/>
    </row>
    <row r="8556" spans="1:1" s="447" customFormat="1" ht="12" hidden="1" customHeight="1">
      <c r="A8556" s="446"/>
    </row>
    <row r="8557" spans="1:1" s="447" customFormat="1" ht="12" hidden="1" customHeight="1">
      <c r="A8557" s="446"/>
    </row>
    <row r="8558" spans="1:1" s="447" customFormat="1" ht="12" hidden="1" customHeight="1">
      <c r="A8558" s="446"/>
    </row>
    <row r="8559" spans="1:1" s="447" customFormat="1" ht="12" hidden="1" customHeight="1">
      <c r="A8559" s="446"/>
    </row>
    <row r="8560" spans="1:1" s="447" customFormat="1" ht="12" hidden="1" customHeight="1">
      <c r="A8560" s="446"/>
    </row>
    <row r="8561" spans="1:1" s="447" customFormat="1" ht="12" hidden="1" customHeight="1">
      <c r="A8561" s="446"/>
    </row>
    <row r="8562" spans="1:1" s="447" customFormat="1" ht="12" hidden="1" customHeight="1">
      <c r="A8562" s="446"/>
    </row>
    <row r="8563" spans="1:1" s="447" customFormat="1" ht="12" hidden="1" customHeight="1">
      <c r="A8563" s="446"/>
    </row>
    <row r="8564" spans="1:1" s="447" customFormat="1" ht="12" hidden="1" customHeight="1">
      <c r="A8564" s="446"/>
    </row>
    <row r="8565" spans="1:1" s="447" customFormat="1" ht="12" hidden="1" customHeight="1">
      <c r="A8565" s="446"/>
    </row>
    <row r="8566" spans="1:1" s="447" customFormat="1" ht="12" hidden="1" customHeight="1">
      <c r="A8566" s="446"/>
    </row>
    <row r="8567" spans="1:1" s="447" customFormat="1" ht="12" hidden="1" customHeight="1">
      <c r="A8567" s="446"/>
    </row>
    <row r="8568" spans="1:1" s="447" customFormat="1" ht="12" hidden="1" customHeight="1">
      <c r="A8568" s="446"/>
    </row>
    <row r="8569" spans="1:1" s="447" customFormat="1" ht="12" hidden="1" customHeight="1">
      <c r="A8569" s="446"/>
    </row>
    <row r="8570" spans="1:1" s="447" customFormat="1" ht="12" hidden="1" customHeight="1">
      <c r="A8570" s="446"/>
    </row>
    <row r="8571" spans="1:1" s="447" customFormat="1" ht="12" hidden="1" customHeight="1">
      <c r="A8571" s="446"/>
    </row>
    <row r="8572" spans="1:1" s="447" customFormat="1" ht="12" hidden="1" customHeight="1">
      <c r="A8572" s="446"/>
    </row>
    <row r="8573" spans="1:1" s="447" customFormat="1" ht="12" hidden="1" customHeight="1">
      <c r="A8573" s="446"/>
    </row>
    <row r="8574" spans="1:1" s="447" customFormat="1" ht="12" hidden="1" customHeight="1">
      <c r="A8574" s="446"/>
    </row>
    <row r="8575" spans="1:1" s="447" customFormat="1" ht="12" hidden="1" customHeight="1">
      <c r="A8575" s="446"/>
    </row>
    <row r="8576" spans="1:1" s="447" customFormat="1" ht="12" hidden="1" customHeight="1">
      <c r="A8576" s="446"/>
    </row>
    <row r="8577" spans="1:1" s="447" customFormat="1" ht="12" hidden="1" customHeight="1">
      <c r="A8577" s="446"/>
    </row>
    <row r="8578" spans="1:1" s="447" customFormat="1" ht="12" hidden="1" customHeight="1">
      <c r="A8578" s="446"/>
    </row>
    <row r="8579" spans="1:1" s="447" customFormat="1" ht="12" hidden="1" customHeight="1">
      <c r="A8579" s="446"/>
    </row>
    <row r="8580" spans="1:1" s="447" customFormat="1" ht="12" hidden="1" customHeight="1">
      <c r="A8580" s="446"/>
    </row>
    <row r="8581" spans="1:1" s="447" customFormat="1" ht="12" hidden="1" customHeight="1">
      <c r="A8581" s="446"/>
    </row>
    <row r="8582" spans="1:1" s="447" customFormat="1" ht="12" hidden="1" customHeight="1">
      <c r="A8582" s="446"/>
    </row>
    <row r="8583" spans="1:1" s="447" customFormat="1" ht="12" hidden="1" customHeight="1">
      <c r="A8583" s="446"/>
    </row>
    <row r="8584" spans="1:1" s="447" customFormat="1" ht="12" hidden="1" customHeight="1">
      <c r="A8584" s="446"/>
    </row>
    <row r="8585" spans="1:1" s="447" customFormat="1" ht="12" hidden="1" customHeight="1">
      <c r="A8585" s="446"/>
    </row>
    <row r="8586" spans="1:1" s="447" customFormat="1" ht="12" hidden="1" customHeight="1">
      <c r="A8586" s="446"/>
    </row>
    <row r="8587" spans="1:1" s="447" customFormat="1" ht="12" hidden="1" customHeight="1">
      <c r="A8587" s="446"/>
    </row>
    <row r="8588" spans="1:1" s="447" customFormat="1" ht="12" hidden="1" customHeight="1">
      <c r="A8588" s="446"/>
    </row>
    <row r="8589" spans="1:1" s="447" customFormat="1" ht="12" hidden="1" customHeight="1">
      <c r="A8589" s="446"/>
    </row>
    <row r="8590" spans="1:1" s="447" customFormat="1" ht="12" hidden="1" customHeight="1">
      <c r="A8590" s="446"/>
    </row>
    <row r="8591" spans="1:1" s="447" customFormat="1" ht="12" hidden="1" customHeight="1">
      <c r="A8591" s="446"/>
    </row>
    <row r="8592" spans="1:1" s="447" customFormat="1" ht="12" hidden="1" customHeight="1">
      <c r="A8592" s="446"/>
    </row>
    <row r="8593" spans="1:1" s="447" customFormat="1" ht="12" hidden="1" customHeight="1">
      <c r="A8593" s="446"/>
    </row>
    <row r="8594" spans="1:1" s="447" customFormat="1" ht="12" hidden="1" customHeight="1">
      <c r="A8594" s="446"/>
    </row>
    <row r="8595" spans="1:1" s="447" customFormat="1" ht="12" hidden="1" customHeight="1">
      <c r="A8595" s="446"/>
    </row>
    <row r="8596" spans="1:1" s="447" customFormat="1" ht="12" hidden="1" customHeight="1">
      <c r="A8596" s="446"/>
    </row>
    <row r="8597" spans="1:1" s="447" customFormat="1" ht="12" hidden="1" customHeight="1">
      <c r="A8597" s="446"/>
    </row>
    <row r="8598" spans="1:1" s="447" customFormat="1" ht="12" hidden="1" customHeight="1">
      <c r="A8598" s="446"/>
    </row>
    <row r="8599" spans="1:1" s="447" customFormat="1" ht="12" hidden="1" customHeight="1">
      <c r="A8599" s="446"/>
    </row>
    <row r="8600" spans="1:1" s="447" customFormat="1" ht="12" hidden="1" customHeight="1">
      <c r="A8600" s="446"/>
    </row>
    <row r="8601" spans="1:1" s="447" customFormat="1" ht="12" hidden="1" customHeight="1">
      <c r="A8601" s="446"/>
    </row>
    <row r="8602" spans="1:1" s="447" customFormat="1" ht="12" hidden="1" customHeight="1">
      <c r="A8602" s="446"/>
    </row>
    <row r="8603" spans="1:1" s="447" customFormat="1" ht="12" hidden="1" customHeight="1">
      <c r="A8603" s="446"/>
    </row>
    <row r="8604" spans="1:1" s="447" customFormat="1" ht="12" hidden="1" customHeight="1">
      <c r="A8604" s="446"/>
    </row>
    <row r="8605" spans="1:1" s="447" customFormat="1" ht="12" hidden="1" customHeight="1">
      <c r="A8605" s="446"/>
    </row>
    <row r="8606" spans="1:1" s="447" customFormat="1" ht="12" hidden="1" customHeight="1">
      <c r="A8606" s="446"/>
    </row>
    <row r="8607" spans="1:1" s="447" customFormat="1" ht="12" hidden="1" customHeight="1">
      <c r="A8607" s="446"/>
    </row>
    <row r="8608" spans="1:1" s="447" customFormat="1" ht="12" hidden="1" customHeight="1">
      <c r="A8608" s="446"/>
    </row>
    <row r="8609" spans="1:1" s="447" customFormat="1" ht="12" hidden="1" customHeight="1">
      <c r="A8609" s="446"/>
    </row>
    <row r="8610" spans="1:1" s="447" customFormat="1" ht="12" hidden="1" customHeight="1">
      <c r="A8610" s="446"/>
    </row>
    <row r="8611" spans="1:1" s="447" customFormat="1" ht="12" hidden="1" customHeight="1">
      <c r="A8611" s="446"/>
    </row>
    <row r="8612" spans="1:1" s="447" customFormat="1" ht="12" hidden="1" customHeight="1">
      <c r="A8612" s="446"/>
    </row>
    <row r="8613" spans="1:1" s="447" customFormat="1" ht="12" hidden="1" customHeight="1">
      <c r="A8613" s="446"/>
    </row>
    <row r="8614" spans="1:1" s="447" customFormat="1" ht="12" hidden="1" customHeight="1">
      <c r="A8614" s="446"/>
    </row>
    <row r="8615" spans="1:1" s="447" customFormat="1" ht="12" hidden="1" customHeight="1">
      <c r="A8615" s="446"/>
    </row>
    <row r="8616" spans="1:1" s="447" customFormat="1" ht="12" hidden="1" customHeight="1">
      <c r="A8616" s="446"/>
    </row>
    <row r="8617" spans="1:1" s="447" customFormat="1" ht="12" hidden="1" customHeight="1">
      <c r="A8617" s="446"/>
    </row>
    <row r="8618" spans="1:1" s="447" customFormat="1" ht="12" hidden="1" customHeight="1">
      <c r="A8618" s="446"/>
    </row>
    <row r="8619" spans="1:1" s="447" customFormat="1" ht="12" hidden="1" customHeight="1">
      <c r="A8619" s="446"/>
    </row>
    <row r="8620" spans="1:1" s="447" customFormat="1" ht="12" hidden="1" customHeight="1">
      <c r="A8620" s="446"/>
    </row>
    <row r="8621" spans="1:1" s="447" customFormat="1" ht="12" hidden="1" customHeight="1">
      <c r="A8621" s="446"/>
    </row>
    <row r="8622" spans="1:1" s="447" customFormat="1" ht="12" hidden="1" customHeight="1">
      <c r="A8622" s="446"/>
    </row>
    <row r="8623" spans="1:1" s="447" customFormat="1" ht="12" hidden="1" customHeight="1">
      <c r="A8623" s="446"/>
    </row>
    <row r="8624" spans="1:1" s="447" customFormat="1" ht="12" hidden="1" customHeight="1">
      <c r="A8624" s="446"/>
    </row>
    <row r="8625" spans="1:1" s="447" customFormat="1" ht="12" hidden="1" customHeight="1">
      <c r="A8625" s="446"/>
    </row>
    <row r="8626" spans="1:1" s="447" customFormat="1" ht="12" hidden="1" customHeight="1">
      <c r="A8626" s="446"/>
    </row>
    <row r="8627" spans="1:1" s="447" customFormat="1" ht="12" hidden="1" customHeight="1">
      <c r="A8627" s="446"/>
    </row>
    <row r="8628" spans="1:1" s="447" customFormat="1" ht="12" hidden="1" customHeight="1">
      <c r="A8628" s="446"/>
    </row>
    <row r="8629" spans="1:1" s="447" customFormat="1" ht="12" hidden="1" customHeight="1">
      <c r="A8629" s="446"/>
    </row>
    <row r="8630" spans="1:1" s="447" customFormat="1" ht="12" hidden="1" customHeight="1">
      <c r="A8630" s="446"/>
    </row>
    <row r="8631" spans="1:1" s="447" customFormat="1" ht="12" hidden="1" customHeight="1">
      <c r="A8631" s="446"/>
    </row>
    <row r="8632" spans="1:1" s="447" customFormat="1" ht="12" hidden="1" customHeight="1">
      <c r="A8632" s="446"/>
    </row>
    <row r="8633" spans="1:1" s="447" customFormat="1" ht="12" hidden="1" customHeight="1">
      <c r="A8633" s="446"/>
    </row>
    <row r="8634" spans="1:1" s="447" customFormat="1" ht="12" hidden="1" customHeight="1">
      <c r="A8634" s="446"/>
    </row>
    <row r="8635" spans="1:1" s="447" customFormat="1" ht="12" hidden="1" customHeight="1">
      <c r="A8635" s="446"/>
    </row>
    <row r="8636" spans="1:1" s="447" customFormat="1" ht="12" hidden="1" customHeight="1">
      <c r="A8636" s="446"/>
    </row>
    <row r="8637" spans="1:1" s="447" customFormat="1" ht="12" hidden="1" customHeight="1">
      <c r="A8637" s="446"/>
    </row>
    <row r="8638" spans="1:1" s="447" customFormat="1" ht="12" hidden="1" customHeight="1">
      <c r="A8638" s="446"/>
    </row>
    <row r="8639" spans="1:1" s="447" customFormat="1" ht="12" hidden="1" customHeight="1">
      <c r="A8639" s="446"/>
    </row>
    <row r="8640" spans="1:1" s="447" customFormat="1" ht="12" hidden="1" customHeight="1">
      <c r="A8640" s="446"/>
    </row>
    <row r="8641" spans="1:1" s="447" customFormat="1" ht="12" hidden="1" customHeight="1">
      <c r="A8641" s="446"/>
    </row>
    <row r="8642" spans="1:1" s="447" customFormat="1" ht="12" hidden="1" customHeight="1">
      <c r="A8642" s="446"/>
    </row>
    <row r="8643" spans="1:1" s="447" customFormat="1" ht="12" hidden="1" customHeight="1">
      <c r="A8643" s="446"/>
    </row>
    <row r="8644" spans="1:1" s="447" customFormat="1" ht="12" hidden="1" customHeight="1">
      <c r="A8644" s="446"/>
    </row>
    <row r="8645" spans="1:1" s="447" customFormat="1" ht="12" hidden="1" customHeight="1">
      <c r="A8645" s="446"/>
    </row>
    <row r="8646" spans="1:1" s="447" customFormat="1" ht="12" hidden="1" customHeight="1">
      <c r="A8646" s="446"/>
    </row>
    <row r="8647" spans="1:1" s="447" customFormat="1" ht="12" hidden="1" customHeight="1">
      <c r="A8647" s="446"/>
    </row>
    <row r="8648" spans="1:1" s="447" customFormat="1" ht="12" hidden="1" customHeight="1">
      <c r="A8648" s="446"/>
    </row>
    <row r="8649" spans="1:1" s="447" customFormat="1" ht="12" hidden="1" customHeight="1">
      <c r="A8649" s="446"/>
    </row>
    <row r="8650" spans="1:1" s="447" customFormat="1" ht="12" hidden="1" customHeight="1">
      <c r="A8650" s="446"/>
    </row>
    <row r="8651" spans="1:1" s="447" customFormat="1" ht="12" hidden="1" customHeight="1">
      <c r="A8651" s="446"/>
    </row>
    <row r="8652" spans="1:1" s="447" customFormat="1" ht="12" hidden="1" customHeight="1">
      <c r="A8652" s="446"/>
    </row>
    <row r="8653" spans="1:1" s="447" customFormat="1" ht="12" hidden="1" customHeight="1">
      <c r="A8653" s="446"/>
    </row>
    <row r="8654" spans="1:1" s="447" customFormat="1" ht="12" hidden="1" customHeight="1">
      <c r="A8654" s="446"/>
    </row>
    <row r="8655" spans="1:1" s="447" customFormat="1" ht="12" hidden="1" customHeight="1">
      <c r="A8655" s="446"/>
    </row>
    <row r="8656" spans="1:1" s="447" customFormat="1" ht="12" hidden="1" customHeight="1">
      <c r="A8656" s="446"/>
    </row>
    <row r="8657" spans="1:1" s="447" customFormat="1" ht="12" hidden="1" customHeight="1">
      <c r="A8657" s="446"/>
    </row>
    <row r="8658" spans="1:1" s="447" customFormat="1" ht="12" hidden="1" customHeight="1">
      <c r="A8658" s="446"/>
    </row>
    <row r="8659" spans="1:1" s="447" customFormat="1" ht="12" hidden="1" customHeight="1">
      <c r="A8659" s="446"/>
    </row>
    <row r="8660" spans="1:1" s="447" customFormat="1" ht="12" hidden="1" customHeight="1">
      <c r="A8660" s="446"/>
    </row>
    <row r="8661" spans="1:1" s="447" customFormat="1" ht="12" hidden="1" customHeight="1">
      <c r="A8661" s="446"/>
    </row>
    <row r="8662" spans="1:1" s="447" customFormat="1" ht="12" hidden="1" customHeight="1">
      <c r="A8662" s="446"/>
    </row>
    <row r="8663" spans="1:1" s="447" customFormat="1" ht="12" hidden="1" customHeight="1">
      <c r="A8663" s="446"/>
    </row>
    <row r="8664" spans="1:1" s="447" customFormat="1" ht="12" hidden="1" customHeight="1">
      <c r="A8664" s="446"/>
    </row>
    <row r="8665" spans="1:1" s="447" customFormat="1" ht="12" hidden="1" customHeight="1">
      <c r="A8665" s="446"/>
    </row>
    <row r="8666" spans="1:1" s="447" customFormat="1" ht="12" hidden="1" customHeight="1">
      <c r="A8666" s="446"/>
    </row>
    <row r="8667" spans="1:1" s="447" customFormat="1" ht="12" hidden="1" customHeight="1">
      <c r="A8667" s="446"/>
    </row>
    <row r="8668" spans="1:1" s="447" customFormat="1" ht="12" hidden="1" customHeight="1">
      <c r="A8668" s="446"/>
    </row>
    <row r="8669" spans="1:1" s="447" customFormat="1" ht="12" hidden="1" customHeight="1">
      <c r="A8669" s="446"/>
    </row>
    <row r="8670" spans="1:1" s="447" customFormat="1" ht="12" hidden="1" customHeight="1">
      <c r="A8670" s="446"/>
    </row>
    <row r="8671" spans="1:1" s="447" customFormat="1" ht="12" hidden="1" customHeight="1">
      <c r="A8671" s="446"/>
    </row>
    <row r="8672" spans="1:1" s="447" customFormat="1" ht="12" hidden="1" customHeight="1">
      <c r="A8672" s="446"/>
    </row>
    <row r="8673" spans="1:1" s="447" customFormat="1" ht="12" hidden="1" customHeight="1">
      <c r="A8673" s="446"/>
    </row>
    <row r="8674" spans="1:1" s="447" customFormat="1" ht="12" hidden="1" customHeight="1">
      <c r="A8674" s="446"/>
    </row>
    <row r="8675" spans="1:1" s="447" customFormat="1" ht="12" hidden="1" customHeight="1">
      <c r="A8675" s="446"/>
    </row>
    <row r="8676" spans="1:1" s="447" customFormat="1" ht="12" hidden="1" customHeight="1">
      <c r="A8676" s="446"/>
    </row>
    <row r="8677" spans="1:1" s="447" customFormat="1" ht="12" hidden="1" customHeight="1">
      <c r="A8677" s="446"/>
    </row>
    <row r="8678" spans="1:1" s="447" customFormat="1" ht="12" hidden="1" customHeight="1">
      <c r="A8678" s="446"/>
    </row>
    <row r="8679" spans="1:1" s="447" customFormat="1" ht="12" hidden="1" customHeight="1">
      <c r="A8679" s="446"/>
    </row>
    <row r="8680" spans="1:1" s="447" customFormat="1" ht="12" hidden="1" customHeight="1">
      <c r="A8680" s="446"/>
    </row>
    <row r="8681" spans="1:1" s="447" customFormat="1" ht="12" hidden="1" customHeight="1">
      <c r="A8681" s="446"/>
    </row>
    <row r="8682" spans="1:1" s="447" customFormat="1" ht="12" hidden="1" customHeight="1">
      <c r="A8682" s="446"/>
    </row>
    <row r="8683" spans="1:1" s="447" customFormat="1" ht="12" hidden="1" customHeight="1">
      <c r="A8683" s="446"/>
    </row>
    <row r="8684" spans="1:1" s="447" customFormat="1" ht="12" hidden="1" customHeight="1">
      <c r="A8684" s="446"/>
    </row>
    <row r="8685" spans="1:1" s="447" customFormat="1" ht="12" hidden="1" customHeight="1">
      <c r="A8685" s="446"/>
    </row>
    <row r="8686" spans="1:1" s="447" customFormat="1" ht="12" hidden="1" customHeight="1">
      <c r="A8686" s="446"/>
    </row>
    <row r="8687" spans="1:1" s="447" customFormat="1" ht="12" hidden="1" customHeight="1">
      <c r="A8687" s="446"/>
    </row>
    <row r="8688" spans="1:1" s="447" customFormat="1" ht="12" hidden="1" customHeight="1">
      <c r="A8688" s="446"/>
    </row>
    <row r="8689" spans="1:1" s="447" customFormat="1" ht="12" hidden="1" customHeight="1">
      <c r="A8689" s="446"/>
    </row>
    <row r="8690" spans="1:1" s="447" customFormat="1" ht="12" hidden="1" customHeight="1">
      <c r="A8690" s="446"/>
    </row>
    <row r="8691" spans="1:1" s="447" customFormat="1" ht="12" hidden="1" customHeight="1">
      <c r="A8691" s="446"/>
    </row>
    <row r="8692" spans="1:1" s="447" customFormat="1" ht="12" hidden="1" customHeight="1">
      <c r="A8692" s="446"/>
    </row>
    <row r="8693" spans="1:1" s="447" customFormat="1" ht="12" hidden="1" customHeight="1">
      <c r="A8693" s="446"/>
    </row>
    <row r="8694" spans="1:1" s="447" customFormat="1" ht="12" hidden="1" customHeight="1">
      <c r="A8694" s="446"/>
    </row>
    <row r="8695" spans="1:1" s="447" customFormat="1" ht="12" hidden="1" customHeight="1">
      <c r="A8695" s="446"/>
    </row>
    <row r="8696" spans="1:1" s="447" customFormat="1" ht="12" hidden="1" customHeight="1">
      <c r="A8696" s="446"/>
    </row>
    <row r="8697" spans="1:1" s="447" customFormat="1" ht="12" hidden="1" customHeight="1">
      <c r="A8697" s="446"/>
    </row>
    <row r="8698" spans="1:1" s="447" customFormat="1" ht="12" hidden="1" customHeight="1">
      <c r="A8698" s="446"/>
    </row>
    <row r="8699" spans="1:1" s="447" customFormat="1" ht="12" hidden="1" customHeight="1">
      <c r="A8699" s="446"/>
    </row>
    <row r="8700" spans="1:1" s="447" customFormat="1" ht="12" hidden="1" customHeight="1">
      <c r="A8700" s="446"/>
    </row>
    <row r="8701" spans="1:1" s="447" customFormat="1" ht="12" hidden="1" customHeight="1">
      <c r="A8701" s="446"/>
    </row>
    <row r="8702" spans="1:1" s="447" customFormat="1" ht="12" hidden="1" customHeight="1">
      <c r="A8702" s="446"/>
    </row>
    <row r="8703" spans="1:1" s="447" customFormat="1" ht="12" hidden="1" customHeight="1">
      <c r="A8703" s="446"/>
    </row>
    <row r="8704" spans="1:1" s="447" customFormat="1" ht="12" hidden="1" customHeight="1">
      <c r="A8704" s="446"/>
    </row>
    <row r="8705" spans="1:1" s="447" customFormat="1" ht="12" hidden="1" customHeight="1">
      <c r="A8705" s="446"/>
    </row>
    <row r="8706" spans="1:1" s="447" customFormat="1" ht="12" hidden="1" customHeight="1">
      <c r="A8706" s="446"/>
    </row>
    <row r="8707" spans="1:1" s="447" customFormat="1" ht="12" hidden="1" customHeight="1">
      <c r="A8707" s="446"/>
    </row>
    <row r="8708" spans="1:1" s="447" customFormat="1" ht="12" hidden="1" customHeight="1">
      <c r="A8708" s="446"/>
    </row>
    <row r="8709" spans="1:1" s="447" customFormat="1" ht="12" hidden="1" customHeight="1">
      <c r="A8709" s="446"/>
    </row>
    <row r="8710" spans="1:1" s="447" customFormat="1" ht="12" hidden="1" customHeight="1">
      <c r="A8710" s="446"/>
    </row>
    <row r="8711" spans="1:1" s="447" customFormat="1" ht="12" hidden="1" customHeight="1">
      <c r="A8711" s="446"/>
    </row>
    <row r="8712" spans="1:1" s="447" customFormat="1" ht="12" hidden="1" customHeight="1">
      <c r="A8712" s="446"/>
    </row>
    <row r="8713" spans="1:1" s="447" customFormat="1" ht="12" hidden="1" customHeight="1">
      <c r="A8713" s="446"/>
    </row>
    <row r="8714" spans="1:1" s="447" customFormat="1" ht="12" hidden="1" customHeight="1">
      <c r="A8714" s="446"/>
    </row>
    <row r="8715" spans="1:1" s="447" customFormat="1" ht="12" hidden="1" customHeight="1">
      <c r="A8715" s="446"/>
    </row>
    <row r="8716" spans="1:1" s="447" customFormat="1" ht="12" hidden="1" customHeight="1">
      <c r="A8716" s="446"/>
    </row>
    <row r="8717" spans="1:1" s="447" customFormat="1" ht="12" hidden="1" customHeight="1">
      <c r="A8717" s="446"/>
    </row>
    <row r="8718" spans="1:1" s="447" customFormat="1" ht="12" hidden="1" customHeight="1">
      <c r="A8718" s="446"/>
    </row>
    <row r="8719" spans="1:1" s="447" customFormat="1" ht="12" hidden="1" customHeight="1">
      <c r="A8719" s="446"/>
    </row>
    <row r="8720" spans="1:1" s="447" customFormat="1" ht="12" hidden="1" customHeight="1">
      <c r="A8720" s="446"/>
    </row>
    <row r="8721" spans="1:1" s="447" customFormat="1" ht="12" hidden="1" customHeight="1">
      <c r="A8721" s="446"/>
    </row>
    <row r="8722" spans="1:1" s="447" customFormat="1" ht="12" hidden="1" customHeight="1">
      <c r="A8722" s="446"/>
    </row>
    <row r="8723" spans="1:1" s="447" customFormat="1" ht="12" hidden="1" customHeight="1">
      <c r="A8723" s="446"/>
    </row>
    <row r="8724" spans="1:1" s="447" customFormat="1" ht="12" hidden="1" customHeight="1">
      <c r="A8724" s="446"/>
    </row>
    <row r="8725" spans="1:1" s="447" customFormat="1" ht="12" hidden="1" customHeight="1">
      <c r="A8725" s="446"/>
    </row>
    <row r="8726" spans="1:1" s="447" customFormat="1" ht="12" hidden="1" customHeight="1">
      <c r="A8726" s="446"/>
    </row>
    <row r="8727" spans="1:1" s="447" customFormat="1" ht="12" hidden="1" customHeight="1">
      <c r="A8727" s="446"/>
    </row>
    <row r="8728" spans="1:1" s="447" customFormat="1" ht="12" hidden="1" customHeight="1">
      <c r="A8728" s="446"/>
    </row>
    <row r="8729" spans="1:1" s="447" customFormat="1" ht="12" hidden="1" customHeight="1">
      <c r="A8729" s="446"/>
    </row>
    <row r="8730" spans="1:1" s="447" customFormat="1" ht="12" hidden="1" customHeight="1">
      <c r="A8730" s="446"/>
    </row>
    <row r="8731" spans="1:1" s="447" customFormat="1" ht="12" hidden="1" customHeight="1">
      <c r="A8731" s="446"/>
    </row>
    <row r="8732" spans="1:1" s="447" customFormat="1" ht="12" hidden="1" customHeight="1">
      <c r="A8732" s="446"/>
    </row>
    <row r="8733" spans="1:1" s="447" customFormat="1" ht="12" hidden="1" customHeight="1">
      <c r="A8733" s="446"/>
    </row>
    <row r="8734" spans="1:1" s="447" customFormat="1" ht="12" hidden="1" customHeight="1">
      <c r="A8734" s="446"/>
    </row>
    <row r="8735" spans="1:1" s="447" customFormat="1" ht="12" hidden="1" customHeight="1">
      <c r="A8735" s="446"/>
    </row>
    <row r="8736" spans="1:1" s="447" customFormat="1" ht="12" hidden="1" customHeight="1">
      <c r="A8736" s="446"/>
    </row>
    <row r="8737" spans="1:1" s="447" customFormat="1" ht="12" hidden="1" customHeight="1">
      <c r="A8737" s="446"/>
    </row>
    <row r="8738" spans="1:1" s="447" customFormat="1" ht="12" hidden="1" customHeight="1">
      <c r="A8738" s="446"/>
    </row>
    <row r="8739" spans="1:1" s="447" customFormat="1" ht="12" hidden="1" customHeight="1">
      <c r="A8739" s="446"/>
    </row>
    <row r="8740" spans="1:1" s="447" customFormat="1" ht="12" hidden="1" customHeight="1">
      <c r="A8740" s="446"/>
    </row>
    <row r="8741" spans="1:1" s="447" customFormat="1" ht="12" hidden="1" customHeight="1">
      <c r="A8741" s="446"/>
    </row>
    <row r="8742" spans="1:1" s="447" customFormat="1" ht="12" hidden="1" customHeight="1">
      <c r="A8742" s="446"/>
    </row>
    <row r="8743" spans="1:1" s="447" customFormat="1" ht="12" hidden="1" customHeight="1">
      <c r="A8743" s="446"/>
    </row>
    <row r="8744" spans="1:1" s="447" customFormat="1" ht="12" hidden="1" customHeight="1">
      <c r="A8744" s="446"/>
    </row>
    <row r="8745" spans="1:1" s="447" customFormat="1" ht="12" hidden="1" customHeight="1">
      <c r="A8745" s="446"/>
    </row>
    <row r="8746" spans="1:1" s="447" customFormat="1" ht="12" hidden="1" customHeight="1">
      <c r="A8746" s="446"/>
    </row>
    <row r="8747" spans="1:1" s="447" customFormat="1" ht="12" hidden="1" customHeight="1">
      <c r="A8747" s="446"/>
    </row>
    <row r="8748" spans="1:1" s="447" customFormat="1" ht="12" hidden="1" customHeight="1">
      <c r="A8748" s="446"/>
    </row>
    <row r="8749" spans="1:1" s="447" customFormat="1" ht="12" hidden="1" customHeight="1">
      <c r="A8749" s="446"/>
    </row>
    <row r="8750" spans="1:1" s="447" customFormat="1" ht="12" hidden="1" customHeight="1">
      <c r="A8750" s="446"/>
    </row>
    <row r="8751" spans="1:1" s="447" customFormat="1" ht="12" hidden="1" customHeight="1">
      <c r="A8751" s="446"/>
    </row>
    <row r="8752" spans="1:1" s="447" customFormat="1" ht="12" hidden="1" customHeight="1">
      <c r="A8752" s="446"/>
    </row>
    <row r="8753" spans="1:1" s="447" customFormat="1" ht="12" hidden="1" customHeight="1">
      <c r="A8753" s="446"/>
    </row>
    <row r="8754" spans="1:1" s="447" customFormat="1" ht="12" hidden="1" customHeight="1">
      <c r="A8754" s="446"/>
    </row>
    <row r="8755" spans="1:1" s="447" customFormat="1" ht="12" hidden="1" customHeight="1">
      <c r="A8755" s="446"/>
    </row>
    <row r="8756" spans="1:1" s="447" customFormat="1" ht="12" hidden="1" customHeight="1">
      <c r="A8756" s="446"/>
    </row>
    <row r="8757" spans="1:1" s="447" customFormat="1" ht="12" hidden="1" customHeight="1">
      <c r="A8757" s="446"/>
    </row>
    <row r="8758" spans="1:1" s="447" customFormat="1" ht="12" hidden="1" customHeight="1">
      <c r="A8758" s="446"/>
    </row>
    <row r="8759" spans="1:1" s="447" customFormat="1" ht="12" hidden="1" customHeight="1">
      <c r="A8759" s="446"/>
    </row>
    <row r="8760" spans="1:1" s="447" customFormat="1" ht="12" hidden="1" customHeight="1">
      <c r="A8760" s="446"/>
    </row>
    <row r="8761" spans="1:1" s="447" customFormat="1" ht="12" hidden="1" customHeight="1">
      <c r="A8761" s="446"/>
    </row>
    <row r="8762" spans="1:1" s="447" customFormat="1" ht="12" hidden="1" customHeight="1">
      <c r="A8762" s="446"/>
    </row>
    <row r="8763" spans="1:1" s="447" customFormat="1" ht="12" hidden="1" customHeight="1">
      <c r="A8763" s="446"/>
    </row>
    <row r="8764" spans="1:1" s="447" customFormat="1" ht="12" hidden="1" customHeight="1">
      <c r="A8764" s="446"/>
    </row>
    <row r="8765" spans="1:1" s="447" customFormat="1" ht="12" hidden="1" customHeight="1">
      <c r="A8765" s="446"/>
    </row>
    <row r="8766" spans="1:1" s="447" customFormat="1" ht="12" hidden="1" customHeight="1">
      <c r="A8766" s="446"/>
    </row>
    <row r="8767" spans="1:1" s="447" customFormat="1" ht="12" hidden="1" customHeight="1">
      <c r="A8767" s="446"/>
    </row>
    <row r="8768" spans="1:1" s="447" customFormat="1" ht="12" hidden="1" customHeight="1">
      <c r="A8768" s="446"/>
    </row>
    <row r="8769" spans="1:1" s="447" customFormat="1" ht="12" hidden="1" customHeight="1">
      <c r="A8769" s="446"/>
    </row>
    <row r="8770" spans="1:1" s="447" customFormat="1" ht="12" hidden="1" customHeight="1">
      <c r="A8770" s="446"/>
    </row>
    <row r="8771" spans="1:1" s="447" customFormat="1" ht="12" hidden="1" customHeight="1">
      <c r="A8771" s="446"/>
    </row>
    <row r="8772" spans="1:1" s="447" customFormat="1" ht="12" hidden="1" customHeight="1">
      <c r="A8772" s="446"/>
    </row>
    <row r="8773" spans="1:1" s="447" customFormat="1" ht="12" hidden="1" customHeight="1">
      <c r="A8773" s="446"/>
    </row>
    <row r="8774" spans="1:1" s="447" customFormat="1" ht="12" hidden="1" customHeight="1">
      <c r="A8774" s="446"/>
    </row>
    <row r="8775" spans="1:1" s="447" customFormat="1" ht="12" hidden="1" customHeight="1">
      <c r="A8775" s="446"/>
    </row>
    <row r="8776" spans="1:1" s="447" customFormat="1" ht="12" hidden="1" customHeight="1">
      <c r="A8776" s="446"/>
    </row>
    <row r="8777" spans="1:1" s="447" customFormat="1" ht="12" hidden="1" customHeight="1">
      <c r="A8777" s="446"/>
    </row>
    <row r="8778" spans="1:1" s="447" customFormat="1" ht="12" hidden="1" customHeight="1">
      <c r="A8778" s="446"/>
    </row>
    <row r="8779" spans="1:1" s="447" customFormat="1" ht="12" hidden="1" customHeight="1">
      <c r="A8779" s="446"/>
    </row>
    <row r="8780" spans="1:1" s="447" customFormat="1" ht="12" hidden="1" customHeight="1">
      <c r="A8780" s="446"/>
    </row>
    <row r="8781" spans="1:1" s="447" customFormat="1" ht="12" hidden="1" customHeight="1">
      <c r="A8781" s="446"/>
    </row>
    <row r="8782" spans="1:1" s="447" customFormat="1" ht="12" hidden="1" customHeight="1">
      <c r="A8782" s="446"/>
    </row>
    <row r="8783" spans="1:1" s="447" customFormat="1" ht="12" hidden="1" customHeight="1">
      <c r="A8783" s="446"/>
    </row>
    <row r="8784" spans="1:1" s="447" customFormat="1" ht="12" hidden="1" customHeight="1">
      <c r="A8784" s="446"/>
    </row>
    <row r="8785" spans="1:1" s="447" customFormat="1" ht="12" hidden="1" customHeight="1">
      <c r="A8785" s="446"/>
    </row>
    <row r="8786" spans="1:1" s="447" customFormat="1" ht="12" hidden="1" customHeight="1">
      <c r="A8786" s="446"/>
    </row>
    <row r="8787" spans="1:1" s="447" customFormat="1" ht="12" hidden="1" customHeight="1">
      <c r="A8787" s="446"/>
    </row>
    <row r="8788" spans="1:1" s="447" customFormat="1" ht="12" hidden="1" customHeight="1">
      <c r="A8788" s="446"/>
    </row>
    <row r="8789" spans="1:1" s="447" customFormat="1" ht="12" hidden="1" customHeight="1">
      <c r="A8789" s="446"/>
    </row>
    <row r="8790" spans="1:1" s="447" customFormat="1" ht="12" hidden="1" customHeight="1">
      <c r="A8790" s="446"/>
    </row>
    <row r="8791" spans="1:1" s="447" customFormat="1" ht="12" hidden="1" customHeight="1">
      <c r="A8791" s="446"/>
    </row>
    <row r="8792" spans="1:1" s="447" customFormat="1" ht="12" hidden="1" customHeight="1">
      <c r="A8792" s="446"/>
    </row>
    <row r="8793" spans="1:1" s="447" customFormat="1" ht="12" hidden="1" customHeight="1">
      <c r="A8793" s="446"/>
    </row>
    <row r="8794" spans="1:1" s="447" customFormat="1" ht="12" hidden="1" customHeight="1">
      <c r="A8794" s="446"/>
    </row>
    <row r="8795" spans="1:1" s="447" customFormat="1" ht="12" hidden="1" customHeight="1">
      <c r="A8795" s="446"/>
    </row>
    <row r="8796" spans="1:1" s="447" customFormat="1" ht="12" hidden="1" customHeight="1">
      <c r="A8796" s="446"/>
    </row>
    <row r="8797" spans="1:1" s="447" customFormat="1" ht="12" hidden="1" customHeight="1">
      <c r="A8797" s="446"/>
    </row>
    <row r="8798" spans="1:1" s="447" customFormat="1" ht="12" hidden="1" customHeight="1">
      <c r="A8798" s="446"/>
    </row>
    <row r="8799" spans="1:1" s="447" customFormat="1" ht="12" hidden="1" customHeight="1">
      <c r="A8799" s="446"/>
    </row>
    <row r="8800" spans="1:1" s="447" customFormat="1" ht="12" hidden="1" customHeight="1">
      <c r="A8800" s="446"/>
    </row>
    <row r="8801" spans="1:1" s="447" customFormat="1" ht="12" hidden="1" customHeight="1">
      <c r="A8801" s="446"/>
    </row>
    <row r="8802" spans="1:1" s="447" customFormat="1" ht="12" hidden="1" customHeight="1">
      <c r="A8802" s="446"/>
    </row>
    <row r="8803" spans="1:1" s="447" customFormat="1" ht="12" hidden="1" customHeight="1">
      <c r="A8803" s="446"/>
    </row>
    <row r="8804" spans="1:1" s="447" customFormat="1" ht="12" hidden="1" customHeight="1">
      <c r="A8804" s="446"/>
    </row>
    <row r="8805" spans="1:1" s="447" customFormat="1" ht="12" hidden="1" customHeight="1">
      <c r="A8805" s="446"/>
    </row>
    <row r="8806" spans="1:1" s="447" customFormat="1" ht="12" hidden="1" customHeight="1">
      <c r="A8806" s="446"/>
    </row>
    <row r="8807" spans="1:1" s="447" customFormat="1" ht="12" hidden="1" customHeight="1">
      <c r="A8807" s="446"/>
    </row>
    <row r="8808" spans="1:1" s="447" customFormat="1" ht="12" hidden="1" customHeight="1">
      <c r="A8808" s="446"/>
    </row>
    <row r="8809" spans="1:1" s="447" customFormat="1" ht="12" hidden="1" customHeight="1">
      <c r="A8809" s="446"/>
    </row>
    <row r="8810" spans="1:1" s="447" customFormat="1" ht="12" hidden="1" customHeight="1">
      <c r="A8810" s="446"/>
    </row>
    <row r="8811" spans="1:1" s="447" customFormat="1" ht="12" hidden="1" customHeight="1">
      <c r="A8811" s="446"/>
    </row>
    <row r="8812" spans="1:1" s="447" customFormat="1" ht="12" hidden="1" customHeight="1">
      <c r="A8812" s="446"/>
    </row>
    <row r="8813" spans="1:1" s="447" customFormat="1" ht="12" hidden="1" customHeight="1">
      <c r="A8813" s="446"/>
    </row>
    <row r="8814" spans="1:1" s="447" customFormat="1" ht="12" hidden="1" customHeight="1">
      <c r="A8814" s="446"/>
    </row>
    <row r="8815" spans="1:1" s="447" customFormat="1" ht="12" hidden="1" customHeight="1">
      <c r="A8815" s="446"/>
    </row>
    <row r="8816" spans="1:1" s="447" customFormat="1" ht="12" hidden="1" customHeight="1">
      <c r="A8816" s="446"/>
    </row>
    <row r="8817" spans="1:1" s="447" customFormat="1" ht="12" hidden="1" customHeight="1">
      <c r="A8817" s="446"/>
    </row>
    <row r="8818" spans="1:1" s="447" customFormat="1" ht="12" hidden="1" customHeight="1">
      <c r="A8818" s="446"/>
    </row>
    <row r="8819" spans="1:1" s="447" customFormat="1" ht="12" hidden="1" customHeight="1">
      <c r="A8819" s="446"/>
    </row>
    <row r="8820" spans="1:1" s="447" customFormat="1" ht="12" hidden="1" customHeight="1">
      <c r="A8820" s="446"/>
    </row>
    <row r="8821" spans="1:1" s="447" customFormat="1" ht="12" hidden="1" customHeight="1">
      <c r="A8821" s="446"/>
    </row>
    <row r="8822" spans="1:1" s="447" customFormat="1" ht="12" hidden="1" customHeight="1">
      <c r="A8822" s="446"/>
    </row>
    <row r="8823" spans="1:1" s="447" customFormat="1" ht="12" hidden="1" customHeight="1">
      <c r="A8823" s="446"/>
    </row>
    <row r="8824" spans="1:1" s="447" customFormat="1" ht="12" hidden="1" customHeight="1">
      <c r="A8824" s="446"/>
    </row>
    <row r="8825" spans="1:1" s="447" customFormat="1" ht="12" hidden="1" customHeight="1">
      <c r="A8825" s="446"/>
    </row>
    <row r="8826" spans="1:1" s="447" customFormat="1" ht="12" hidden="1" customHeight="1">
      <c r="A8826" s="446"/>
    </row>
    <row r="8827" spans="1:1" s="447" customFormat="1" ht="12" hidden="1" customHeight="1">
      <c r="A8827" s="446"/>
    </row>
    <row r="8828" spans="1:1" s="447" customFormat="1" ht="12" hidden="1" customHeight="1">
      <c r="A8828" s="446"/>
    </row>
    <row r="8829" spans="1:1" s="447" customFormat="1" ht="12" hidden="1" customHeight="1">
      <c r="A8829" s="446"/>
    </row>
    <row r="8830" spans="1:1" s="447" customFormat="1" ht="12" hidden="1" customHeight="1">
      <c r="A8830" s="446"/>
    </row>
    <row r="8831" spans="1:1" s="447" customFormat="1" ht="12" hidden="1" customHeight="1">
      <c r="A8831" s="446"/>
    </row>
    <row r="8832" spans="1:1" s="447" customFormat="1" ht="12" hidden="1" customHeight="1">
      <c r="A8832" s="446"/>
    </row>
    <row r="8833" spans="1:1" s="447" customFormat="1" ht="12" hidden="1" customHeight="1">
      <c r="A8833" s="446"/>
    </row>
    <row r="8834" spans="1:1" s="447" customFormat="1" ht="12" hidden="1" customHeight="1">
      <c r="A8834" s="446"/>
    </row>
    <row r="8835" spans="1:1" s="447" customFormat="1" ht="12" hidden="1" customHeight="1">
      <c r="A8835" s="446"/>
    </row>
    <row r="8836" spans="1:1" s="447" customFormat="1" ht="12" hidden="1" customHeight="1">
      <c r="A8836" s="446"/>
    </row>
    <row r="8837" spans="1:1" s="447" customFormat="1" ht="12" hidden="1" customHeight="1">
      <c r="A8837" s="446"/>
    </row>
    <row r="8838" spans="1:1" s="447" customFormat="1" ht="12" hidden="1" customHeight="1">
      <c r="A8838" s="446"/>
    </row>
    <row r="8839" spans="1:1" s="447" customFormat="1" ht="12" hidden="1" customHeight="1">
      <c r="A8839" s="446"/>
    </row>
    <row r="8840" spans="1:1" s="447" customFormat="1" ht="12" hidden="1" customHeight="1">
      <c r="A8840" s="446"/>
    </row>
    <row r="8841" spans="1:1" s="447" customFormat="1" ht="12" hidden="1" customHeight="1">
      <c r="A8841" s="446"/>
    </row>
    <row r="8842" spans="1:1" s="447" customFormat="1" ht="12" hidden="1" customHeight="1">
      <c r="A8842" s="446"/>
    </row>
    <row r="8843" spans="1:1" s="447" customFormat="1" ht="12" hidden="1" customHeight="1">
      <c r="A8843" s="446"/>
    </row>
    <row r="8844" spans="1:1" s="447" customFormat="1" ht="12" hidden="1" customHeight="1">
      <c r="A8844" s="446"/>
    </row>
    <row r="8845" spans="1:1" s="447" customFormat="1" ht="12" hidden="1" customHeight="1">
      <c r="A8845" s="446"/>
    </row>
    <row r="8846" spans="1:1" s="447" customFormat="1" ht="12" hidden="1" customHeight="1">
      <c r="A8846" s="446"/>
    </row>
    <row r="8847" spans="1:1" s="447" customFormat="1" ht="12" hidden="1" customHeight="1">
      <c r="A8847" s="446"/>
    </row>
    <row r="8848" spans="1:1" s="447" customFormat="1" ht="12" hidden="1" customHeight="1">
      <c r="A8848" s="446"/>
    </row>
    <row r="8849" spans="1:1" s="447" customFormat="1" ht="12" hidden="1" customHeight="1">
      <c r="A8849" s="446"/>
    </row>
    <row r="8850" spans="1:1" s="447" customFormat="1" ht="12" hidden="1" customHeight="1">
      <c r="A8850" s="446"/>
    </row>
    <row r="8851" spans="1:1" s="447" customFormat="1" ht="12" hidden="1" customHeight="1">
      <c r="A8851" s="446"/>
    </row>
    <row r="8852" spans="1:1" s="447" customFormat="1" ht="12" hidden="1" customHeight="1">
      <c r="A8852" s="446"/>
    </row>
    <row r="8853" spans="1:1" s="447" customFormat="1" ht="12" hidden="1" customHeight="1">
      <c r="A8853" s="446"/>
    </row>
    <row r="8854" spans="1:1" s="447" customFormat="1" ht="12" hidden="1" customHeight="1">
      <c r="A8854" s="446"/>
    </row>
    <row r="8855" spans="1:1" s="447" customFormat="1" ht="12" hidden="1" customHeight="1">
      <c r="A8855" s="446"/>
    </row>
    <row r="8856" spans="1:1" s="447" customFormat="1" ht="12" hidden="1" customHeight="1">
      <c r="A8856" s="446"/>
    </row>
    <row r="8857" spans="1:1" s="447" customFormat="1" ht="12" hidden="1" customHeight="1">
      <c r="A8857" s="446"/>
    </row>
    <row r="8858" spans="1:1" s="447" customFormat="1" ht="12" hidden="1" customHeight="1">
      <c r="A8858" s="446"/>
    </row>
    <row r="8859" spans="1:1" s="447" customFormat="1" ht="12" hidden="1" customHeight="1">
      <c r="A8859" s="446"/>
    </row>
    <row r="8860" spans="1:1" s="447" customFormat="1" ht="12" hidden="1" customHeight="1">
      <c r="A8860" s="446"/>
    </row>
    <row r="8861" spans="1:1" s="447" customFormat="1" ht="12" hidden="1" customHeight="1">
      <c r="A8861" s="446"/>
    </row>
    <row r="8862" spans="1:1" s="447" customFormat="1" ht="12" hidden="1" customHeight="1">
      <c r="A8862" s="446"/>
    </row>
    <row r="8863" spans="1:1" s="447" customFormat="1" ht="12" hidden="1" customHeight="1">
      <c r="A8863" s="446"/>
    </row>
    <row r="8864" spans="1:1" s="447" customFormat="1" ht="12" hidden="1" customHeight="1">
      <c r="A8864" s="446"/>
    </row>
    <row r="8865" spans="1:1" s="447" customFormat="1" ht="12" hidden="1" customHeight="1">
      <c r="A8865" s="446"/>
    </row>
    <row r="8866" spans="1:1" s="447" customFormat="1" ht="12" hidden="1" customHeight="1">
      <c r="A8866" s="446"/>
    </row>
    <row r="8867" spans="1:1" s="447" customFormat="1" ht="12" hidden="1" customHeight="1">
      <c r="A8867" s="446"/>
    </row>
    <row r="8868" spans="1:1" s="447" customFormat="1" ht="12" hidden="1" customHeight="1">
      <c r="A8868" s="446"/>
    </row>
    <row r="8869" spans="1:1" s="447" customFormat="1" ht="12" hidden="1" customHeight="1">
      <c r="A8869" s="446"/>
    </row>
    <row r="8870" spans="1:1" s="447" customFormat="1" ht="12" hidden="1" customHeight="1">
      <c r="A8870" s="446"/>
    </row>
    <row r="8871" spans="1:1" s="447" customFormat="1" ht="12" hidden="1" customHeight="1">
      <c r="A8871" s="446"/>
    </row>
    <row r="8872" spans="1:1" s="447" customFormat="1" ht="12" hidden="1" customHeight="1">
      <c r="A8872" s="446"/>
    </row>
    <row r="8873" spans="1:1" s="447" customFormat="1" ht="12" hidden="1" customHeight="1">
      <c r="A8873" s="446"/>
    </row>
    <row r="8874" spans="1:1" s="447" customFormat="1" ht="12" hidden="1" customHeight="1">
      <c r="A8874" s="446"/>
    </row>
    <row r="8875" spans="1:1" s="447" customFormat="1" ht="12" hidden="1" customHeight="1">
      <c r="A8875" s="446"/>
    </row>
    <row r="8876" spans="1:1" s="447" customFormat="1" ht="12" hidden="1" customHeight="1">
      <c r="A8876" s="446"/>
    </row>
    <row r="8877" spans="1:1" s="447" customFormat="1" ht="12" hidden="1" customHeight="1">
      <c r="A8877" s="446"/>
    </row>
    <row r="8878" spans="1:1" s="447" customFormat="1" ht="12" hidden="1" customHeight="1">
      <c r="A8878" s="446"/>
    </row>
    <row r="8879" spans="1:1" s="447" customFormat="1" ht="12" hidden="1" customHeight="1">
      <c r="A8879" s="446"/>
    </row>
    <row r="8880" spans="1:1" s="447" customFormat="1" ht="12" hidden="1" customHeight="1">
      <c r="A8880" s="446"/>
    </row>
    <row r="8881" spans="1:1" s="447" customFormat="1" ht="12" hidden="1" customHeight="1">
      <c r="A8881" s="446"/>
    </row>
    <row r="8882" spans="1:1" s="447" customFormat="1" ht="12" hidden="1" customHeight="1">
      <c r="A8882" s="446"/>
    </row>
    <row r="8883" spans="1:1" s="447" customFormat="1" ht="12" hidden="1" customHeight="1">
      <c r="A8883" s="446"/>
    </row>
    <row r="8884" spans="1:1" s="447" customFormat="1" ht="12" hidden="1" customHeight="1">
      <c r="A8884" s="446"/>
    </row>
    <row r="8885" spans="1:1" s="447" customFormat="1" ht="12" hidden="1" customHeight="1">
      <c r="A8885" s="446"/>
    </row>
    <row r="8886" spans="1:1" s="447" customFormat="1" ht="12" hidden="1" customHeight="1">
      <c r="A8886" s="446"/>
    </row>
    <row r="8887" spans="1:1" s="447" customFormat="1" ht="12" hidden="1" customHeight="1">
      <c r="A8887" s="446"/>
    </row>
    <row r="8888" spans="1:1" s="447" customFormat="1" ht="12" hidden="1" customHeight="1">
      <c r="A8888" s="446"/>
    </row>
    <row r="8889" spans="1:1" s="447" customFormat="1" ht="12" hidden="1" customHeight="1">
      <c r="A8889" s="446"/>
    </row>
    <row r="8890" spans="1:1" s="447" customFormat="1" ht="12" hidden="1" customHeight="1">
      <c r="A8890" s="446"/>
    </row>
    <row r="8891" spans="1:1" s="447" customFormat="1" ht="12" hidden="1" customHeight="1">
      <c r="A8891" s="446"/>
    </row>
    <row r="8892" spans="1:1" s="447" customFormat="1" ht="12" hidden="1" customHeight="1">
      <c r="A8892" s="446"/>
    </row>
    <row r="8893" spans="1:1" s="447" customFormat="1" ht="12" hidden="1" customHeight="1">
      <c r="A8893" s="446"/>
    </row>
    <row r="8894" spans="1:1" s="447" customFormat="1" ht="12" hidden="1" customHeight="1">
      <c r="A8894" s="446"/>
    </row>
    <row r="8895" spans="1:1" s="447" customFormat="1" ht="12" hidden="1" customHeight="1">
      <c r="A8895" s="446"/>
    </row>
    <row r="8896" spans="1:1" s="447" customFormat="1" ht="12" hidden="1" customHeight="1">
      <c r="A8896" s="446"/>
    </row>
    <row r="8897" spans="1:1" s="447" customFormat="1" ht="12" hidden="1" customHeight="1">
      <c r="A8897" s="446"/>
    </row>
    <row r="8898" spans="1:1" s="447" customFormat="1" ht="12" hidden="1" customHeight="1">
      <c r="A8898" s="446"/>
    </row>
    <row r="8899" spans="1:1" s="447" customFormat="1" ht="12" hidden="1" customHeight="1">
      <c r="A8899" s="446"/>
    </row>
    <row r="8900" spans="1:1" s="447" customFormat="1" ht="12" hidden="1" customHeight="1">
      <c r="A8900" s="446"/>
    </row>
    <row r="8901" spans="1:1" s="447" customFormat="1" ht="12" hidden="1" customHeight="1">
      <c r="A8901" s="446"/>
    </row>
    <row r="8902" spans="1:1" s="447" customFormat="1" ht="12" hidden="1" customHeight="1">
      <c r="A8902" s="446"/>
    </row>
    <row r="8903" spans="1:1" s="447" customFormat="1" ht="12" hidden="1" customHeight="1">
      <c r="A8903" s="446"/>
    </row>
    <row r="8904" spans="1:1" s="447" customFormat="1" ht="12" hidden="1" customHeight="1">
      <c r="A8904" s="446"/>
    </row>
    <row r="8905" spans="1:1" s="447" customFormat="1" ht="12" hidden="1" customHeight="1">
      <c r="A8905" s="446"/>
    </row>
    <row r="8906" spans="1:1" s="447" customFormat="1" ht="12" hidden="1" customHeight="1">
      <c r="A8906" s="446"/>
    </row>
    <row r="8907" spans="1:1" s="447" customFormat="1" ht="12" hidden="1" customHeight="1">
      <c r="A8907" s="446"/>
    </row>
    <row r="8908" spans="1:1" s="447" customFormat="1" ht="12" hidden="1" customHeight="1">
      <c r="A8908" s="446"/>
    </row>
    <row r="8909" spans="1:1" s="447" customFormat="1" ht="12" hidden="1" customHeight="1">
      <c r="A8909" s="446"/>
    </row>
    <row r="8910" spans="1:1" s="447" customFormat="1" ht="12" hidden="1" customHeight="1">
      <c r="A8910" s="446"/>
    </row>
    <row r="8911" spans="1:1" s="447" customFormat="1" ht="12" hidden="1" customHeight="1">
      <c r="A8911" s="446"/>
    </row>
    <row r="8912" spans="1:1" s="447" customFormat="1" ht="12" hidden="1" customHeight="1">
      <c r="A8912" s="446"/>
    </row>
    <row r="8913" spans="1:1" s="447" customFormat="1" ht="12" hidden="1" customHeight="1">
      <c r="A8913" s="446"/>
    </row>
    <row r="8914" spans="1:1" s="447" customFormat="1" ht="12" hidden="1" customHeight="1">
      <c r="A8914" s="446"/>
    </row>
    <row r="8915" spans="1:1" s="447" customFormat="1" ht="12" hidden="1" customHeight="1">
      <c r="A8915" s="446"/>
    </row>
    <row r="8916" spans="1:1" s="447" customFormat="1" ht="12" hidden="1" customHeight="1">
      <c r="A8916" s="446"/>
    </row>
    <row r="8917" spans="1:1" s="447" customFormat="1" ht="12" hidden="1" customHeight="1">
      <c r="A8917" s="446"/>
    </row>
    <row r="8918" spans="1:1" s="447" customFormat="1" ht="12" hidden="1" customHeight="1">
      <c r="A8918" s="446"/>
    </row>
    <row r="8919" spans="1:1" s="447" customFormat="1" ht="12" hidden="1" customHeight="1">
      <c r="A8919" s="446"/>
    </row>
    <row r="8920" spans="1:1" s="447" customFormat="1" ht="12" hidden="1" customHeight="1">
      <c r="A8920" s="446"/>
    </row>
    <row r="8921" spans="1:1" s="447" customFormat="1" ht="12" hidden="1" customHeight="1">
      <c r="A8921" s="446"/>
    </row>
    <row r="8922" spans="1:1" s="447" customFormat="1" ht="12" hidden="1" customHeight="1">
      <c r="A8922" s="446"/>
    </row>
    <row r="8923" spans="1:1" s="447" customFormat="1" ht="12" hidden="1" customHeight="1">
      <c r="A8923" s="446"/>
    </row>
    <row r="8924" spans="1:1" s="447" customFormat="1" ht="12" hidden="1" customHeight="1">
      <c r="A8924" s="446"/>
    </row>
    <row r="8925" spans="1:1" s="447" customFormat="1" ht="12" hidden="1" customHeight="1">
      <c r="A8925" s="446"/>
    </row>
    <row r="8926" spans="1:1" s="447" customFormat="1" ht="12" hidden="1" customHeight="1">
      <c r="A8926" s="446"/>
    </row>
    <row r="8927" spans="1:1" s="447" customFormat="1" ht="12" hidden="1" customHeight="1">
      <c r="A8927" s="446"/>
    </row>
    <row r="8928" spans="1:1" s="447" customFormat="1" ht="12" hidden="1" customHeight="1">
      <c r="A8928" s="446"/>
    </row>
    <row r="8929" spans="1:1" s="447" customFormat="1" ht="12" hidden="1" customHeight="1">
      <c r="A8929" s="446"/>
    </row>
    <row r="8930" spans="1:1" s="447" customFormat="1" ht="12" hidden="1" customHeight="1">
      <c r="A8930" s="446"/>
    </row>
    <row r="8931" spans="1:1" s="447" customFormat="1" ht="12" hidden="1" customHeight="1">
      <c r="A8931" s="446"/>
    </row>
    <row r="8932" spans="1:1" s="447" customFormat="1" ht="12" hidden="1" customHeight="1">
      <c r="A8932" s="446"/>
    </row>
    <row r="8933" spans="1:1" s="447" customFormat="1" ht="12" hidden="1" customHeight="1">
      <c r="A8933" s="446"/>
    </row>
    <row r="8934" spans="1:1" s="447" customFormat="1" ht="12" hidden="1" customHeight="1">
      <c r="A8934" s="446"/>
    </row>
    <row r="8935" spans="1:1" s="447" customFormat="1" ht="12" hidden="1" customHeight="1">
      <c r="A8935" s="446"/>
    </row>
    <row r="8936" spans="1:1" s="447" customFormat="1" ht="12" hidden="1" customHeight="1">
      <c r="A8936" s="446"/>
    </row>
    <row r="8937" spans="1:1" s="447" customFormat="1" ht="12" hidden="1" customHeight="1">
      <c r="A8937" s="446"/>
    </row>
    <row r="8938" spans="1:1" s="447" customFormat="1" ht="12" hidden="1" customHeight="1">
      <c r="A8938" s="446"/>
    </row>
    <row r="8939" spans="1:1" s="447" customFormat="1" ht="12" hidden="1" customHeight="1">
      <c r="A8939" s="446"/>
    </row>
    <row r="8940" spans="1:1" s="447" customFormat="1" ht="12" hidden="1" customHeight="1">
      <c r="A8940" s="446"/>
    </row>
    <row r="8941" spans="1:1" s="447" customFormat="1" ht="12" hidden="1" customHeight="1">
      <c r="A8941" s="446"/>
    </row>
    <row r="8942" spans="1:1" s="447" customFormat="1" ht="12" hidden="1" customHeight="1">
      <c r="A8942" s="446"/>
    </row>
    <row r="8943" spans="1:1" s="447" customFormat="1" ht="12" hidden="1" customHeight="1">
      <c r="A8943" s="446"/>
    </row>
    <row r="8944" spans="1:1" s="447" customFormat="1" ht="12" hidden="1" customHeight="1">
      <c r="A8944" s="446"/>
    </row>
    <row r="8945" spans="1:1" s="447" customFormat="1" ht="12" hidden="1" customHeight="1">
      <c r="A8945" s="446"/>
    </row>
    <row r="8946" spans="1:1" s="447" customFormat="1" ht="12" hidden="1" customHeight="1">
      <c r="A8946" s="446"/>
    </row>
    <row r="8947" spans="1:1" s="447" customFormat="1" ht="12" hidden="1" customHeight="1">
      <c r="A8947" s="446"/>
    </row>
    <row r="8948" spans="1:1" s="447" customFormat="1" ht="12" hidden="1" customHeight="1">
      <c r="A8948" s="446"/>
    </row>
    <row r="8949" spans="1:1" s="447" customFormat="1" ht="12" hidden="1" customHeight="1">
      <c r="A8949" s="446"/>
    </row>
    <row r="8950" spans="1:1" s="447" customFormat="1" ht="12" hidden="1" customHeight="1">
      <c r="A8950" s="446"/>
    </row>
    <row r="8951" spans="1:1" s="447" customFormat="1" ht="12" hidden="1" customHeight="1">
      <c r="A8951" s="446"/>
    </row>
    <row r="8952" spans="1:1" s="447" customFormat="1" ht="12" hidden="1" customHeight="1">
      <c r="A8952" s="446"/>
    </row>
    <row r="8953" spans="1:1" s="447" customFormat="1" ht="12" hidden="1" customHeight="1">
      <c r="A8953" s="446"/>
    </row>
    <row r="8954" spans="1:1" s="447" customFormat="1" ht="12" hidden="1" customHeight="1">
      <c r="A8954" s="446"/>
    </row>
    <row r="8955" spans="1:1" s="447" customFormat="1" ht="12" hidden="1" customHeight="1">
      <c r="A8955" s="446"/>
    </row>
    <row r="8956" spans="1:1" s="447" customFormat="1" ht="12" hidden="1" customHeight="1">
      <c r="A8956" s="446"/>
    </row>
    <row r="8957" spans="1:1" s="447" customFormat="1" ht="12" hidden="1" customHeight="1">
      <c r="A8957" s="446"/>
    </row>
    <row r="8958" spans="1:1" s="447" customFormat="1" ht="12" hidden="1" customHeight="1">
      <c r="A8958" s="446"/>
    </row>
    <row r="8959" spans="1:1" s="447" customFormat="1" ht="12" hidden="1" customHeight="1">
      <c r="A8959" s="446"/>
    </row>
    <row r="8960" spans="1:1" s="447" customFormat="1" ht="12" hidden="1" customHeight="1">
      <c r="A8960" s="446"/>
    </row>
    <row r="8961" spans="1:1" s="447" customFormat="1" ht="12" hidden="1" customHeight="1">
      <c r="A8961" s="446"/>
    </row>
    <row r="8962" spans="1:1" s="447" customFormat="1" ht="12" hidden="1" customHeight="1">
      <c r="A8962" s="446"/>
    </row>
    <row r="8963" spans="1:1" s="447" customFormat="1" ht="12" hidden="1" customHeight="1">
      <c r="A8963" s="446"/>
    </row>
    <row r="8964" spans="1:1" s="447" customFormat="1" ht="12" hidden="1" customHeight="1">
      <c r="A8964" s="446"/>
    </row>
    <row r="8965" spans="1:1" s="447" customFormat="1" ht="12" hidden="1" customHeight="1">
      <c r="A8965" s="446"/>
    </row>
    <row r="8966" spans="1:1" s="447" customFormat="1" ht="12" hidden="1" customHeight="1">
      <c r="A8966" s="446"/>
    </row>
    <row r="8967" spans="1:1" s="447" customFormat="1" ht="12" hidden="1" customHeight="1">
      <c r="A8967" s="446"/>
    </row>
    <row r="8968" spans="1:1" s="447" customFormat="1" ht="12" hidden="1" customHeight="1">
      <c r="A8968" s="446"/>
    </row>
    <row r="8969" spans="1:1" s="447" customFormat="1" ht="12" hidden="1" customHeight="1">
      <c r="A8969" s="446"/>
    </row>
    <row r="8970" spans="1:1" s="447" customFormat="1" ht="12" hidden="1" customHeight="1">
      <c r="A8970" s="446"/>
    </row>
    <row r="8971" spans="1:1" s="447" customFormat="1" ht="12" hidden="1" customHeight="1">
      <c r="A8971" s="446"/>
    </row>
    <row r="8972" spans="1:1" s="447" customFormat="1" ht="12" hidden="1" customHeight="1">
      <c r="A8972" s="446"/>
    </row>
    <row r="8973" spans="1:1" s="447" customFormat="1" ht="12" hidden="1" customHeight="1">
      <c r="A8973" s="446"/>
    </row>
    <row r="8974" spans="1:1" s="447" customFormat="1" ht="12" hidden="1" customHeight="1">
      <c r="A8974" s="446"/>
    </row>
    <row r="8975" spans="1:1" s="447" customFormat="1" ht="12" hidden="1" customHeight="1">
      <c r="A8975" s="446"/>
    </row>
    <row r="8976" spans="1:1" s="447" customFormat="1" ht="12" hidden="1" customHeight="1">
      <c r="A8976" s="446"/>
    </row>
    <row r="8977" spans="1:1" s="447" customFormat="1" ht="12" hidden="1" customHeight="1">
      <c r="A8977" s="446"/>
    </row>
    <row r="8978" spans="1:1" s="447" customFormat="1" ht="12" hidden="1" customHeight="1">
      <c r="A8978" s="446"/>
    </row>
    <row r="8979" spans="1:1" s="447" customFormat="1" ht="12" hidden="1" customHeight="1">
      <c r="A8979" s="446"/>
    </row>
    <row r="8980" spans="1:1" s="447" customFormat="1" ht="12" hidden="1" customHeight="1">
      <c r="A8980" s="446"/>
    </row>
    <row r="8981" spans="1:1" s="447" customFormat="1" ht="12" hidden="1" customHeight="1">
      <c r="A8981" s="446"/>
    </row>
    <row r="8982" spans="1:1" s="447" customFormat="1" ht="12" hidden="1" customHeight="1">
      <c r="A8982" s="446"/>
    </row>
    <row r="8983" spans="1:1" s="447" customFormat="1" ht="12" hidden="1" customHeight="1">
      <c r="A8983" s="446"/>
    </row>
    <row r="8984" spans="1:1" s="447" customFormat="1" ht="12" hidden="1" customHeight="1">
      <c r="A8984" s="446"/>
    </row>
    <row r="8985" spans="1:1" s="447" customFormat="1" ht="12" hidden="1" customHeight="1">
      <c r="A8985" s="446"/>
    </row>
    <row r="8986" spans="1:1" s="447" customFormat="1" ht="12" hidden="1" customHeight="1">
      <c r="A8986" s="446"/>
    </row>
    <row r="8987" spans="1:1" s="447" customFormat="1" ht="12" hidden="1" customHeight="1">
      <c r="A8987" s="446"/>
    </row>
    <row r="8988" spans="1:1" s="447" customFormat="1" ht="12" hidden="1" customHeight="1">
      <c r="A8988" s="446"/>
    </row>
    <row r="8989" spans="1:1" s="447" customFormat="1" ht="12" hidden="1" customHeight="1">
      <c r="A8989" s="446"/>
    </row>
    <row r="8990" spans="1:1" s="447" customFormat="1" ht="12" hidden="1" customHeight="1">
      <c r="A8990" s="446"/>
    </row>
    <row r="8991" spans="1:1" s="447" customFormat="1" ht="12" hidden="1" customHeight="1">
      <c r="A8991" s="446"/>
    </row>
    <row r="8992" spans="1:1" s="447" customFormat="1" ht="12" hidden="1" customHeight="1">
      <c r="A8992" s="446"/>
    </row>
    <row r="8993" spans="1:1" s="447" customFormat="1" ht="12" hidden="1" customHeight="1">
      <c r="A8993" s="446"/>
    </row>
    <row r="8994" spans="1:1" s="447" customFormat="1" ht="12" hidden="1" customHeight="1">
      <c r="A8994" s="446"/>
    </row>
    <row r="8995" spans="1:1" s="447" customFormat="1" ht="12" hidden="1" customHeight="1">
      <c r="A8995" s="446"/>
    </row>
    <row r="8996" spans="1:1" s="447" customFormat="1" ht="12" hidden="1" customHeight="1">
      <c r="A8996" s="446"/>
    </row>
    <row r="8997" spans="1:1" s="447" customFormat="1" ht="12" hidden="1" customHeight="1">
      <c r="A8997" s="446"/>
    </row>
    <row r="8998" spans="1:1" s="447" customFormat="1" ht="12" hidden="1" customHeight="1">
      <c r="A8998" s="446"/>
    </row>
    <row r="8999" spans="1:1" s="447" customFormat="1" ht="12" hidden="1" customHeight="1">
      <c r="A8999" s="446"/>
    </row>
    <row r="9000" spans="1:1" s="447" customFormat="1" ht="12" hidden="1" customHeight="1">
      <c r="A9000" s="446"/>
    </row>
    <row r="9001" spans="1:1" s="447" customFormat="1" ht="12" hidden="1" customHeight="1">
      <c r="A9001" s="446"/>
    </row>
    <row r="9002" spans="1:1" s="447" customFormat="1" ht="12" hidden="1" customHeight="1">
      <c r="A9002" s="446"/>
    </row>
    <row r="9003" spans="1:1" s="447" customFormat="1" ht="12" hidden="1" customHeight="1">
      <c r="A9003" s="446"/>
    </row>
    <row r="9004" spans="1:1" s="447" customFormat="1" ht="12" hidden="1" customHeight="1">
      <c r="A9004" s="446"/>
    </row>
    <row r="9005" spans="1:1" s="447" customFormat="1" ht="12" hidden="1" customHeight="1">
      <c r="A9005" s="446"/>
    </row>
    <row r="9006" spans="1:1" s="447" customFormat="1" ht="12" hidden="1" customHeight="1">
      <c r="A9006" s="446"/>
    </row>
    <row r="9007" spans="1:1" s="447" customFormat="1" ht="12" hidden="1" customHeight="1">
      <c r="A9007" s="446"/>
    </row>
    <row r="9008" spans="1:1" s="447" customFormat="1" ht="12" hidden="1" customHeight="1">
      <c r="A9008" s="446"/>
    </row>
    <row r="9009" spans="1:1" s="447" customFormat="1" ht="12" hidden="1" customHeight="1">
      <c r="A9009" s="446"/>
    </row>
    <row r="9010" spans="1:1" s="447" customFormat="1" ht="12" hidden="1" customHeight="1">
      <c r="A9010" s="446"/>
    </row>
    <row r="9011" spans="1:1" s="447" customFormat="1" ht="12" hidden="1" customHeight="1">
      <c r="A9011" s="446"/>
    </row>
    <row r="9012" spans="1:1" s="447" customFormat="1" ht="12" hidden="1" customHeight="1">
      <c r="A9012" s="446"/>
    </row>
    <row r="9013" spans="1:1" s="447" customFormat="1" ht="12" hidden="1" customHeight="1">
      <c r="A9013" s="446"/>
    </row>
    <row r="9014" spans="1:1" s="447" customFormat="1" ht="12" hidden="1" customHeight="1">
      <c r="A9014" s="446"/>
    </row>
    <row r="9015" spans="1:1" s="447" customFormat="1" ht="12" hidden="1" customHeight="1">
      <c r="A9015" s="446"/>
    </row>
    <row r="9016" spans="1:1" s="447" customFormat="1" ht="12" hidden="1" customHeight="1">
      <c r="A9016" s="446"/>
    </row>
    <row r="9017" spans="1:1" s="447" customFormat="1" ht="12" hidden="1" customHeight="1">
      <c r="A9017" s="446"/>
    </row>
    <row r="9018" spans="1:1" s="447" customFormat="1" ht="12" hidden="1" customHeight="1">
      <c r="A9018" s="446"/>
    </row>
    <row r="9019" spans="1:1" s="447" customFormat="1" ht="12" hidden="1" customHeight="1">
      <c r="A9019" s="446"/>
    </row>
    <row r="9020" spans="1:1" s="447" customFormat="1" ht="12" hidden="1" customHeight="1">
      <c r="A9020" s="446"/>
    </row>
    <row r="9021" spans="1:1" s="447" customFormat="1" ht="12" hidden="1" customHeight="1">
      <c r="A9021" s="446"/>
    </row>
    <row r="9022" spans="1:1" s="447" customFormat="1" ht="12" hidden="1" customHeight="1">
      <c r="A9022" s="446"/>
    </row>
    <row r="9023" spans="1:1" s="447" customFormat="1" ht="12" hidden="1" customHeight="1">
      <c r="A9023" s="446"/>
    </row>
    <row r="9024" spans="1:1" s="447" customFormat="1" ht="12" hidden="1" customHeight="1">
      <c r="A9024" s="446"/>
    </row>
    <row r="9025" spans="1:1" s="447" customFormat="1" ht="12" hidden="1" customHeight="1">
      <c r="A9025" s="446"/>
    </row>
    <row r="9026" spans="1:1" s="447" customFormat="1" ht="12" hidden="1" customHeight="1">
      <c r="A9026" s="446"/>
    </row>
    <row r="9027" spans="1:1" s="447" customFormat="1" ht="12" hidden="1" customHeight="1">
      <c r="A9027" s="446"/>
    </row>
    <row r="9028" spans="1:1" s="447" customFormat="1" ht="12" hidden="1" customHeight="1">
      <c r="A9028" s="446"/>
    </row>
    <row r="9029" spans="1:1" s="447" customFormat="1" ht="12" hidden="1" customHeight="1">
      <c r="A9029" s="446"/>
    </row>
    <row r="9030" spans="1:1" s="447" customFormat="1" ht="12" hidden="1" customHeight="1">
      <c r="A9030" s="446"/>
    </row>
    <row r="9031" spans="1:1" s="447" customFormat="1" ht="12" hidden="1" customHeight="1">
      <c r="A9031" s="446"/>
    </row>
    <row r="9032" spans="1:1" s="447" customFormat="1" ht="12" hidden="1" customHeight="1">
      <c r="A9032" s="446"/>
    </row>
    <row r="9033" spans="1:1" s="447" customFormat="1" ht="12" hidden="1" customHeight="1">
      <c r="A9033" s="446"/>
    </row>
    <row r="9034" spans="1:1" s="447" customFormat="1" ht="12" hidden="1" customHeight="1">
      <c r="A9034" s="446"/>
    </row>
    <row r="9035" spans="1:1" s="447" customFormat="1" ht="12" hidden="1" customHeight="1">
      <c r="A9035" s="446"/>
    </row>
    <row r="9036" spans="1:1" s="447" customFormat="1" ht="12" hidden="1" customHeight="1">
      <c r="A9036" s="446"/>
    </row>
    <row r="9037" spans="1:1" s="447" customFormat="1" ht="12" hidden="1" customHeight="1">
      <c r="A9037" s="446"/>
    </row>
    <row r="9038" spans="1:1" s="447" customFormat="1" ht="12" hidden="1" customHeight="1">
      <c r="A9038" s="446"/>
    </row>
    <row r="9039" spans="1:1" s="447" customFormat="1" ht="12" hidden="1" customHeight="1">
      <c r="A9039" s="446"/>
    </row>
    <row r="9040" spans="1:1" s="447" customFormat="1" ht="12" hidden="1" customHeight="1">
      <c r="A9040" s="446"/>
    </row>
    <row r="9041" spans="1:1" s="447" customFormat="1" ht="12" hidden="1" customHeight="1">
      <c r="A9041" s="446"/>
    </row>
    <row r="9042" spans="1:1" s="447" customFormat="1" ht="12" hidden="1" customHeight="1">
      <c r="A9042" s="446"/>
    </row>
    <row r="9043" spans="1:1" s="447" customFormat="1" ht="12" hidden="1" customHeight="1">
      <c r="A9043" s="446"/>
    </row>
    <row r="9044" spans="1:1" s="447" customFormat="1" ht="12" hidden="1" customHeight="1">
      <c r="A9044" s="446"/>
    </row>
    <row r="9045" spans="1:1" s="447" customFormat="1" ht="12" hidden="1" customHeight="1">
      <c r="A9045" s="446"/>
    </row>
    <row r="9046" spans="1:1" s="447" customFormat="1" ht="12" hidden="1" customHeight="1">
      <c r="A9046" s="446"/>
    </row>
    <row r="9047" spans="1:1" s="447" customFormat="1" ht="12" hidden="1" customHeight="1">
      <c r="A9047" s="446"/>
    </row>
    <row r="9048" spans="1:1" s="447" customFormat="1" ht="12" hidden="1" customHeight="1">
      <c r="A9048" s="446"/>
    </row>
    <row r="9049" spans="1:1" s="447" customFormat="1" ht="12" hidden="1" customHeight="1">
      <c r="A9049" s="446"/>
    </row>
    <row r="9050" spans="1:1" s="447" customFormat="1" ht="12" hidden="1" customHeight="1">
      <c r="A9050" s="446"/>
    </row>
    <row r="9051" spans="1:1" s="447" customFormat="1" ht="12" hidden="1" customHeight="1">
      <c r="A9051" s="446"/>
    </row>
    <row r="9052" spans="1:1" s="447" customFormat="1" ht="12" hidden="1" customHeight="1">
      <c r="A9052" s="446"/>
    </row>
    <row r="9053" spans="1:1" s="447" customFormat="1" ht="12" hidden="1" customHeight="1">
      <c r="A9053" s="446"/>
    </row>
    <row r="9054" spans="1:1" s="447" customFormat="1" ht="12" hidden="1" customHeight="1">
      <c r="A9054" s="446"/>
    </row>
    <row r="9055" spans="1:1" s="447" customFormat="1" ht="12" hidden="1" customHeight="1">
      <c r="A9055" s="446"/>
    </row>
    <row r="9056" spans="1:1" s="447" customFormat="1" ht="12" hidden="1" customHeight="1">
      <c r="A9056" s="446"/>
    </row>
    <row r="9057" spans="1:1" s="447" customFormat="1" ht="12" hidden="1" customHeight="1">
      <c r="A9057" s="446"/>
    </row>
    <row r="9058" spans="1:1" s="447" customFormat="1" ht="12" hidden="1" customHeight="1">
      <c r="A9058" s="446"/>
    </row>
    <row r="9059" spans="1:1" s="447" customFormat="1" ht="12" hidden="1" customHeight="1">
      <c r="A9059" s="446"/>
    </row>
    <row r="9060" spans="1:1" s="447" customFormat="1" ht="12" hidden="1" customHeight="1">
      <c r="A9060" s="446"/>
    </row>
    <row r="9061" spans="1:1" s="447" customFormat="1" ht="12" hidden="1" customHeight="1">
      <c r="A9061" s="446"/>
    </row>
    <row r="9062" spans="1:1" s="447" customFormat="1" ht="12" hidden="1" customHeight="1">
      <c r="A9062" s="446"/>
    </row>
    <row r="9063" spans="1:1" s="447" customFormat="1" ht="12" hidden="1" customHeight="1">
      <c r="A9063" s="446"/>
    </row>
    <row r="9064" spans="1:1" s="447" customFormat="1" ht="12" hidden="1" customHeight="1">
      <c r="A9064" s="446"/>
    </row>
    <row r="9065" spans="1:1" s="447" customFormat="1" ht="12" hidden="1" customHeight="1">
      <c r="A9065" s="446"/>
    </row>
    <row r="9066" spans="1:1" s="447" customFormat="1" ht="12" hidden="1" customHeight="1">
      <c r="A9066" s="446"/>
    </row>
    <row r="9067" spans="1:1" s="447" customFormat="1" ht="12" hidden="1" customHeight="1">
      <c r="A9067" s="446"/>
    </row>
    <row r="9068" spans="1:1" s="447" customFormat="1" ht="12" hidden="1" customHeight="1">
      <c r="A9068" s="446"/>
    </row>
    <row r="9069" spans="1:1" s="447" customFormat="1" ht="12" hidden="1" customHeight="1">
      <c r="A9069" s="446"/>
    </row>
    <row r="9070" spans="1:1" s="447" customFormat="1" ht="12" hidden="1" customHeight="1">
      <c r="A9070" s="446"/>
    </row>
    <row r="9071" spans="1:1" s="447" customFormat="1" ht="12" hidden="1" customHeight="1">
      <c r="A9071" s="446"/>
    </row>
    <row r="9072" spans="1:1" s="447" customFormat="1" ht="12" hidden="1" customHeight="1">
      <c r="A9072" s="446"/>
    </row>
    <row r="9073" spans="1:1" s="447" customFormat="1" ht="12" hidden="1" customHeight="1">
      <c r="A9073" s="446"/>
    </row>
    <row r="9074" spans="1:1" s="447" customFormat="1" ht="12" hidden="1" customHeight="1">
      <c r="A9074" s="446"/>
    </row>
    <row r="9075" spans="1:1" s="447" customFormat="1" ht="12" hidden="1" customHeight="1">
      <c r="A9075" s="446"/>
    </row>
    <row r="9076" spans="1:1" s="447" customFormat="1" ht="12" hidden="1" customHeight="1">
      <c r="A9076" s="446"/>
    </row>
    <row r="9077" spans="1:1" s="447" customFormat="1" ht="12" hidden="1" customHeight="1">
      <c r="A9077" s="446"/>
    </row>
    <row r="9078" spans="1:1" s="447" customFormat="1" ht="12" hidden="1" customHeight="1">
      <c r="A9078" s="446"/>
    </row>
    <row r="9079" spans="1:1" s="447" customFormat="1" ht="12" hidden="1" customHeight="1">
      <c r="A9079" s="446"/>
    </row>
    <row r="9080" spans="1:1" s="447" customFormat="1" ht="12" hidden="1" customHeight="1">
      <c r="A9080" s="446"/>
    </row>
    <row r="9081" spans="1:1" s="447" customFormat="1" ht="12" hidden="1" customHeight="1">
      <c r="A9081" s="446"/>
    </row>
    <row r="9082" spans="1:1" s="447" customFormat="1" ht="12" hidden="1" customHeight="1">
      <c r="A9082" s="446"/>
    </row>
    <row r="9083" spans="1:1" s="447" customFormat="1" ht="12" hidden="1" customHeight="1">
      <c r="A9083" s="446"/>
    </row>
    <row r="9084" spans="1:1" s="447" customFormat="1" ht="12" hidden="1" customHeight="1">
      <c r="A9084" s="446"/>
    </row>
    <row r="9085" spans="1:1" s="447" customFormat="1" ht="12" hidden="1" customHeight="1">
      <c r="A9085" s="446"/>
    </row>
    <row r="9086" spans="1:1" s="447" customFormat="1" ht="12" hidden="1" customHeight="1">
      <c r="A9086" s="446"/>
    </row>
    <row r="9087" spans="1:1" s="447" customFormat="1" ht="12" hidden="1" customHeight="1">
      <c r="A9087" s="446"/>
    </row>
    <row r="9088" spans="1:1" s="447" customFormat="1" ht="12" hidden="1" customHeight="1">
      <c r="A9088" s="446"/>
    </row>
    <row r="9089" spans="1:1" s="447" customFormat="1" ht="12" hidden="1" customHeight="1">
      <c r="A9089" s="446"/>
    </row>
    <row r="9090" spans="1:1" s="447" customFormat="1" ht="12" hidden="1" customHeight="1">
      <c r="A9090" s="446"/>
    </row>
    <row r="9091" spans="1:1" s="447" customFormat="1" ht="12" hidden="1" customHeight="1">
      <c r="A9091" s="446"/>
    </row>
    <row r="9092" spans="1:1" s="447" customFormat="1" ht="12" hidden="1" customHeight="1">
      <c r="A9092" s="446"/>
    </row>
    <row r="9093" spans="1:1" s="447" customFormat="1" ht="12" hidden="1" customHeight="1">
      <c r="A9093" s="446"/>
    </row>
    <row r="9094" spans="1:1" s="447" customFormat="1" ht="12" hidden="1" customHeight="1">
      <c r="A9094" s="446"/>
    </row>
    <row r="9095" spans="1:1" s="447" customFormat="1" ht="12" hidden="1" customHeight="1">
      <c r="A9095" s="446"/>
    </row>
    <row r="9096" spans="1:1" s="447" customFormat="1" ht="12" hidden="1" customHeight="1">
      <c r="A9096" s="446"/>
    </row>
    <row r="9097" spans="1:1" s="447" customFormat="1" ht="12" hidden="1" customHeight="1">
      <c r="A9097" s="446"/>
    </row>
    <row r="9098" spans="1:1" s="447" customFormat="1" ht="12" hidden="1" customHeight="1">
      <c r="A9098" s="446"/>
    </row>
    <row r="9099" spans="1:1" s="447" customFormat="1" ht="12" hidden="1" customHeight="1">
      <c r="A9099" s="446"/>
    </row>
    <row r="9100" spans="1:1" s="447" customFormat="1" ht="12" hidden="1" customHeight="1">
      <c r="A9100" s="446"/>
    </row>
    <row r="9101" spans="1:1" s="447" customFormat="1" ht="12" hidden="1" customHeight="1">
      <c r="A9101" s="446"/>
    </row>
    <row r="9102" spans="1:1" s="447" customFormat="1" ht="12" hidden="1" customHeight="1">
      <c r="A9102" s="446"/>
    </row>
    <row r="9103" spans="1:1" s="447" customFormat="1" ht="12" hidden="1" customHeight="1">
      <c r="A9103" s="446"/>
    </row>
    <row r="9104" spans="1:1" s="447" customFormat="1" ht="12" hidden="1" customHeight="1">
      <c r="A9104" s="446"/>
    </row>
    <row r="9105" spans="1:1" s="447" customFormat="1" ht="12" hidden="1" customHeight="1">
      <c r="A9105" s="446"/>
    </row>
    <row r="9106" spans="1:1" s="447" customFormat="1" ht="12" hidden="1" customHeight="1">
      <c r="A9106" s="446"/>
    </row>
    <row r="9107" spans="1:1" s="447" customFormat="1" ht="12" hidden="1" customHeight="1">
      <c r="A9107" s="446"/>
    </row>
    <row r="9108" spans="1:1" s="447" customFormat="1" ht="12" hidden="1" customHeight="1">
      <c r="A9108" s="446"/>
    </row>
    <row r="9109" spans="1:1" s="447" customFormat="1" ht="12" hidden="1" customHeight="1">
      <c r="A9109" s="446"/>
    </row>
    <row r="9110" spans="1:1" s="447" customFormat="1" ht="12" hidden="1" customHeight="1">
      <c r="A9110" s="446"/>
    </row>
    <row r="9111" spans="1:1" s="447" customFormat="1" ht="12" hidden="1" customHeight="1">
      <c r="A9111" s="446"/>
    </row>
    <row r="9112" spans="1:1" s="447" customFormat="1" ht="12" hidden="1" customHeight="1">
      <c r="A9112" s="446"/>
    </row>
    <row r="9113" spans="1:1" s="447" customFormat="1" ht="12" hidden="1" customHeight="1">
      <c r="A9113" s="446"/>
    </row>
    <row r="9114" spans="1:1" s="447" customFormat="1" ht="12" hidden="1" customHeight="1">
      <c r="A9114" s="446"/>
    </row>
    <row r="9115" spans="1:1" s="447" customFormat="1" ht="12" hidden="1" customHeight="1">
      <c r="A9115" s="446"/>
    </row>
    <row r="9116" spans="1:1" s="447" customFormat="1" ht="12" hidden="1" customHeight="1">
      <c r="A9116" s="446"/>
    </row>
    <row r="9117" spans="1:1" s="447" customFormat="1" ht="12" hidden="1" customHeight="1">
      <c r="A9117" s="446"/>
    </row>
    <row r="9118" spans="1:1" s="447" customFormat="1" ht="12" hidden="1" customHeight="1">
      <c r="A9118" s="446"/>
    </row>
    <row r="9119" spans="1:1" s="447" customFormat="1" ht="12" hidden="1" customHeight="1">
      <c r="A9119" s="446"/>
    </row>
    <row r="9120" spans="1:1" s="447" customFormat="1" ht="12" hidden="1" customHeight="1">
      <c r="A9120" s="446"/>
    </row>
    <row r="9121" spans="1:1" s="447" customFormat="1" ht="12" hidden="1" customHeight="1">
      <c r="A9121" s="446"/>
    </row>
    <row r="9122" spans="1:1" s="447" customFormat="1" ht="12" hidden="1" customHeight="1">
      <c r="A9122" s="446"/>
    </row>
    <row r="9123" spans="1:1" s="447" customFormat="1" ht="12" hidden="1" customHeight="1">
      <c r="A9123" s="446"/>
    </row>
    <row r="9124" spans="1:1" s="447" customFormat="1" ht="12" hidden="1" customHeight="1">
      <c r="A9124" s="446"/>
    </row>
    <row r="9125" spans="1:1" s="447" customFormat="1" ht="12" hidden="1" customHeight="1">
      <c r="A9125" s="446"/>
    </row>
    <row r="9126" spans="1:1" s="447" customFormat="1" ht="12" hidden="1" customHeight="1">
      <c r="A9126" s="446"/>
    </row>
    <row r="9127" spans="1:1" s="447" customFormat="1" ht="12" hidden="1" customHeight="1">
      <c r="A9127" s="446"/>
    </row>
    <row r="9128" spans="1:1" s="447" customFormat="1" ht="12" hidden="1" customHeight="1">
      <c r="A9128" s="446"/>
    </row>
    <row r="9129" spans="1:1" s="447" customFormat="1" ht="12" hidden="1" customHeight="1">
      <c r="A9129" s="446"/>
    </row>
    <row r="9130" spans="1:1" s="447" customFormat="1" ht="12" hidden="1" customHeight="1">
      <c r="A9130" s="446"/>
    </row>
    <row r="9131" spans="1:1" s="447" customFormat="1" ht="12" hidden="1" customHeight="1">
      <c r="A9131" s="446"/>
    </row>
    <row r="9132" spans="1:1" s="447" customFormat="1" ht="12" hidden="1" customHeight="1">
      <c r="A9132" s="446"/>
    </row>
    <row r="9133" spans="1:1" s="447" customFormat="1" ht="12" hidden="1" customHeight="1">
      <c r="A9133" s="446"/>
    </row>
    <row r="9134" spans="1:1" s="447" customFormat="1" ht="12" hidden="1" customHeight="1">
      <c r="A9134" s="446"/>
    </row>
    <row r="9135" spans="1:1" s="447" customFormat="1" ht="12" hidden="1" customHeight="1">
      <c r="A9135" s="446"/>
    </row>
    <row r="9136" spans="1:1" s="447" customFormat="1" ht="12" hidden="1" customHeight="1">
      <c r="A9136" s="446"/>
    </row>
    <row r="9137" spans="1:1" s="447" customFormat="1" ht="12" hidden="1" customHeight="1">
      <c r="A9137" s="446"/>
    </row>
    <row r="9138" spans="1:1" s="447" customFormat="1" ht="12" hidden="1" customHeight="1">
      <c r="A9138" s="446"/>
    </row>
    <row r="9139" spans="1:1" s="447" customFormat="1" ht="12" hidden="1" customHeight="1">
      <c r="A9139" s="446"/>
    </row>
    <row r="9140" spans="1:1" s="447" customFormat="1" ht="12" hidden="1" customHeight="1">
      <c r="A9140" s="446"/>
    </row>
    <row r="9141" spans="1:1" s="447" customFormat="1" ht="12" hidden="1" customHeight="1">
      <c r="A9141" s="446"/>
    </row>
    <row r="9142" spans="1:1" s="447" customFormat="1" ht="12" hidden="1" customHeight="1">
      <c r="A9142" s="446"/>
    </row>
    <row r="9143" spans="1:1" s="447" customFormat="1" ht="12" hidden="1" customHeight="1">
      <c r="A9143" s="446"/>
    </row>
    <row r="9144" spans="1:1" s="447" customFormat="1" ht="12" hidden="1" customHeight="1">
      <c r="A9144" s="446"/>
    </row>
    <row r="9145" spans="1:1" s="447" customFormat="1" ht="12" hidden="1" customHeight="1">
      <c r="A9145" s="446"/>
    </row>
    <row r="9146" spans="1:1" s="447" customFormat="1" ht="12" hidden="1" customHeight="1">
      <c r="A9146" s="446"/>
    </row>
    <row r="9147" spans="1:1" s="447" customFormat="1" ht="12" hidden="1" customHeight="1">
      <c r="A9147" s="446"/>
    </row>
    <row r="9148" spans="1:1" s="447" customFormat="1" ht="12" hidden="1" customHeight="1">
      <c r="A9148" s="446"/>
    </row>
    <row r="9149" spans="1:1" s="447" customFormat="1" ht="12" hidden="1" customHeight="1">
      <c r="A9149" s="446"/>
    </row>
    <row r="9150" spans="1:1" s="447" customFormat="1" ht="12" hidden="1" customHeight="1">
      <c r="A9150" s="446"/>
    </row>
    <row r="9151" spans="1:1" s="447" customFormat="1" ht="12" hidden="1" customHeight="1">
      <c r="A9151" s="446"/>
    </row>
    <row r="9152" spans="1:1" s="447" customFormat="1" ht="12" hidden="1" customHeight="1">
      <c r="A9152" s="446"/>
    </row>
    <row r="9153" spans="1:1" s="447" customFormat="1" ht="12" hidden="1" customHeight="1">
      <c r="A9153" s="446"/>
    </row>
    <row r="9154" spans="1:1" s="447" customFormat="1" ht="12" hidden="1" customHeight="1">
      <c r="A9154" s="446"/>
    </row>
    <row r="9155" spans="1:1" s="447" customFormat="1" ht="12" hidden="1" customHeight="1">
      <c r="A9155" s="446"/>
    </row>
    <row r="9156" spans="1:1" s="447" customFormat="1" ht="12" hidden="1" customHeight="1">
      <c r="A9156" s="446"/>
    </row>
    <row r="9157" spans="1:1" s="447" customFormat="1" ht="12" hidden="1" customHeight="1">
      <c r="A9157" s="446"/>
    </row>
    <row r="9158" spans="1:1" s="447" customFormat="1" ht="12" hidden="1" customHeight="1">
      <c r="A9158" s="446"/>
    </row>
    <row r="9159" spans="1:1" s="447" customFormat="1" ht="12" hidden="1" customHeight="1">
      <c r="A9159" s="446"/>
    </row>
    <row r="9160" spans="1:1" s="447" customFormat="1" ht="12" hidden="1" customHeight="1">
      <c r="A9160" s="446"/>
    </row>
    <row r="9161" spans="1:1" s="447" customFormat="1" ht="12" hidden="1" customHeight="1">
      <c r="A9161" s="446"/>
    </row>
    <row r="9162" spans="1:1" s="447" customFormat="1" ht="12" hidden="1" customHeight="1">
      <c r="A9162" s="446"/>
    </row>
    <row r="9163" spans="1:1" s="447" customFormat="1" ht="12" hidden="1" customHeight="1">
      <c r="A9163" s="446"/>
    </row>
    <row r="9164" spans="1:1" s="447" customFormat="1" ht="12" hidden="1" customHeight="1">
      <c r="A9164" s="446"/>
    </row>
    <row r="9165" spans="1:1" s="447" customFormat="1" ht="12" hidden="1" customHeight="1">
      <c r="A9165" s="446"/>
    </row>
    <row r="9166" spans="1:1" s="447" customFormat="1" ht="12" hidden="1" customHeight="1">
      <c r="A9166" s="446"/>
    </row>
    <row r="9167" spans="1:1" s="447" customFormat="1" ht="12" hidden="1" customHeight="1">
      <c r="A9167" s="446"/>
    </row>
    <row r="9168" spans="1:1" s="447" customFormat="1" ht="12" hidden="1" customHeight="1">
      <c r="A9168" s="446"/>
    </row>
    <row r="9169" spans="1:1" s="447" customFormat="1" ht="12" hidden="1" customHeight="1">
      <c r="A9169" s="446"/>
    </row>
    <row r="9170" spans="1:1" s="447" customFormat="1" ht="12" hidden="1" customHeight="1">
      <c r="A9170" s="446"/>
    </row>
    <row r="9171" spans="1:1" s="447" customFormat="1" ht="12" hidden="1" customHeight="1">
      <c r="A9171" s="446"/>
    </row>
    <row r="9172" spans="1:1" s="447" customFormat="1" ht="12" hidden="1" customHeight="1">
      <c r="A9172" s="446"/>
    </row>
    <row r="9173" spans="1:1" s="447" customFormat="1" ht="12" hidden="1" customHeight="1">
      <c r="A9173" s="446"/>
    </row>
    <row r="9174" spans="1:1" s="447" customFormat="1" ht="12" hidden="1" customHeight="1">
      <c r="A9174" s="446"/>
    </row>
    <row r="9175" spans="1:1" s="447" customFormat="1" ht="12" hidden="1" customHeight="1">
      <c r="A9175" s="446"/>
    </row>
    <row r="9176" spans="1:1" s="447" customFormat="1" ht="12" hidden="1" customHeight="1">
      <c r="A9176" s="446"/>
    </row>
    <row r="9177" spans="1:1" s="447" customFormat="1" ht="12" hidden="1" customHeight="1">
      <c r="A9177" s="446"/>
    </row>
    <row r="9178" spans="1:1" s="447" customFormat="1" ht="12" hidden="1" customHeight="1">
      <c r="A9178" s="446"/>
    </row>
    <row r="9179" spans="1:1" s="447" customFormat="1" ht="12" hidden="1" customHeight="1">
      <c r="A9179" s="446"/>
    </row>
    <row r="9180" spans="1:1" s="447" customFormat="1" ht="12" hidden="1" customHeight="1">
      <c r="A9180" s="446"/>
    </row>
    <row r="9181" spans="1:1" s="447" customFormat="1" ht="12" hidden="1" customHeight="1">
      <c r="A9181" s="446"/>
    </row>
    <row r="9182" spans="1:1" s="447" customFormat="1" ht="12" hidden="1" customHeight="1">
      <c r="A9182" s="446"/>
    </row>
    <row r="9183" spans="1:1" s="447" customFormat="1" ht="12" hidden="1" customHeight="1">
      <c r="A9183" s="446"/>
    </row>
    <row r="9184" spans="1:1" s="447" customFormat="1" ht="12" hidden="1" customHeight="1">
      <c r="A9184" s="446"/>
    </row>
    <row r="9185" spans="1:1" s="447" customFormat="1" ht="12" hidden="1" customHeight="1">
      <c r="A9185" s="446"/>
    </row>
    <row r="9186" spans="1:1" s="447" customFormat="1" ht="12" hidden="1" customHeight="1">
      <c r="A9186" s="446"/>
    </row>
    <row r="9187" spans="1:1" s="447" customFormat="1" ht="12" hidden="1" customHeight="1">
      <c r="A9187" s="446"/>
    </row>
    <row r="9188" spans="1:1" s="447" customFormat="1" ht="12" hidden="1" customHeight="1">
      <c r="A9188" s="446"/>
    </row>
    <row r="9189" spans="1:1" s="447" customFormat="1" ht="12" hidden="1" customHeight="1">
      <c r="A9189" s="446"/>
    </row>
    <row r="9190" spans="1:1" s="447" customFormat="1" ht="12" hidden="1" customHeight="1">
      <c r="A9190" s="446"/>
    </row>
    <row r="9191" spans="1:1" s="447" customFormat="1" ht="12" hidden="1" customHeight="1">
      <c r="A9191" s="446"/>
    </row>
    <row r="9192" spans="1:1" s="447" customFormat="1" ht="12" hidden="1" customHeight="1">
      <c r="A9192" s="446"/>
    </row>
    <row r="9193" spans="1:1" s="447" customFormat="1" ht="12" hidden="1" customHeight="1">
      <c r="A9193" s="446"/>
    </row>
    <row r="9194" spans="1:1" s="447" customFormat="1" ht="12" hidden="1" customHeight="1">
      <c r="A9194" s="446"/>
    </row>
    <row r="9195" spans="1:1" s="447" customFormat="1" ht="12" hidden="1" customHeight="1">
      <c r="A9195" s="446"/>
    </row>
    <row r="9196" spans="1:1" s="447" customFormat="1" ht="12" hidden="1" customHeight="1">
      <c r="A9196" s="446"/>
    </row>
    <row r="9197" spans="1:1" s="447" customFormat="1" ht="12" hidden="1" customHeight="1">
      <c r="A9197" s="446"/>
    </row>
    <row r="9198" spans="1:1" s="447" customFormat="1" ht="12" hidden="1" customHeight="1">
      <c r="A9198" s="446"/>
    </row>
    <row r="9199" spans="1:1" s="447" customFormat="1" ht="12" hidden="1" customHeight="1">
      <c r="A9199" s="446"/>
    </row>
    <row r="9200" spans="1:1" s="447" customFormat="1" ht="12" hidden="1" customHeight="1">
      <c r="A9200" s="446"/>
    </row>
    <row r="9201" spans="1:1" s="447" customFormat="1" ht="12" hidden="1" customHeight="1">
      <c r="A9201" s="446"/>
    </row>
    <row r="9202" spans="1:1" s="447" customFormat="1" ht="12" hidden="1" customHeight="1">
      <c r="A9202" s="446"/>
    </row>
    <row r="9203" spans="1:1" s="447" customFormat="1" ht="12" hidden="1" customHeight="1">
      <c r="A9203" s="446"/>
    </row>
    <row r="9204" spans="1:1" s="447" customFormat="1" ht="12" hidden="1" customHeight="1">
      <c r="A9204" s="446"/>
    </row>
    <row r="9205" spans="1:1" s="447" customFormat="1" ht="12" hidden="1" customHeight="1">
      <c r="A9205" s="446"/>
    </row>
    <row r="9206" spans="1:1" s="447" customFormat="1" ht="12" hidden="1" customHeight="1">
      <c r="A9206" s="446"/>
    </row>
    <row r="9207" spans="1:1" s="447" customFormat="1" ht="12" hidden="1" customHeight="1">
      <c r="A9207" s="446"/>
    </row>
    <row r="9208" spans="1:1" s="447" customFormat="1" ht="12" hidden="1" customHeight="1">
      <c r="A9208" s="446"/>
    </row>
    <row r="9209" spans="1:1" s="447" customFormat="1" ht="12" hidden="1" customHeight="1">
      <c r="A9209" s="446"/>
    </row>
    <row r="9210" spans="1:1" s="447" customFormat="1" ht="12" hidden="1" customHeight="1">
      <c r="A9210" s="446"/>
    </row>
    <row r="9211" spans="1:1" s="447" customFormat="1" ht="12" hidden="1" customHeight="1">
      <c r="A9211" s="446"/>
    </row>
    <row r="9212" spans="1:1" s="447" customFormat="1" ht="12" hidden="1" customHeight="1">
      <c r="A9212" s="446"/>
    </row>
    <row r="9213" spans="1:1" s="447" customFormat="1" ht="12" hidden="1" customHeight="1">
      <c r="A9213" s="446"/>
    </row>
    <row r="9214" spans="1:1" s="447" customFormat="1" ht="12" hidden="1" customHeight="1">
      <c r="A9214" s="446"/>
    </row>
    <row r="9215" spans="1:1" s="447" customFormat="1" ht="12" hidden="1" customHeight="1">
      <c r="A9215" s="446"/>
    </row>
    <row r="9216" spans="1:1" s="447" customFormat="1" ht="12" hidden="1" customHeight="1">
      <c r="A9216" s="446"/>
    </row>
    <row r="9217" spans="1:1" s="447" customFormat="1" ht="12" hidden="1" customHeight="1">
      <c r="A9217" s="446"/>
    </row>
    <row r="9218" spans="1:1" s="447" customFormat="1" ht="12" hidden="1" customHeight="1">
      <c r="A9218" s="446"/>
    </row>
    <row r="9219" spans="1:1" s="447" customFormat="1" ht="12" hidden="1" customHeight="1">
      <c r="A9219" s="446"/>
    </row>
    <row r="9220" spans="1:1" s="447" customFormat="1" ht="12" hidden="1" customHeight="1">
      <c r="A9220" s="446"/>
    </row>
    <row r="9221" spans="1:1" s="447" customFormat="1" ht="12" hidden="1" customHeight="1">
      <c r="A9221" s="446"/>
    </row>
    <row r="9222" spans="1:1" s="447" customFormat="1" ht="12" hidden="1" customHeight="1">
      <c r="A9222" s="446"/>
    </row>
    <row r="9223" spans="1:1" s="447" customFormat="1" ht="12" hidden="1" customHeight="1">
      <c r="A9223" s="446"/>
    </row>
    <row r="9224" spans="1:1" s="447" customFormat="1" ht="12" hidden="1" customHeight="1">
      <c r="A9224" s="446"/>
    </row>
    <row r="9225" spans="1:1" s="447" customFormat="1" ht="12" hidden="1" customHeight="1">
      <c r="A9225" s="446"/>
    </row>
    <row r="9226" spans="1:1" s="447" customFormat="1" ht="12" hidden="1" customHeight="1">
      <c r="A9226" s="446"/>
    </row>
    <row r="9227" spans="1:1" s="447" customFormat="1" ht="12" hidden="1" customHeight="1">
      <c r="A9227" s="446"/>
    </row>
    <row r="9228" spans="1:1" s="447" customFormat="1" ht="12" hidden="1" customHeight="1">
      <c r="A9228" s="446"/>
    </row>
    <row r="9229" spans="1:1" s="447" customFormat="1" ht="12" hidden="1" customHeight="1">
      <c r="A9229" s="446"/>
    </row>
    <row r="9230" spans="1:1" s="447" customFormat="1" ht="12" hidden="1" customHeight="1">
      <c r="A9230" s="446"/>
    </row>
    <row r="9231" spans="1:1" s="447" customFormat="1" ht="12" hidden="1" customHeight="1">
      <c r="A9231" s="446"/>
    </row>
    <row r="9232" spans="1:1" s="447" customFormat="1" ht="12" hidden="1" customHeight="1">
      <c r="A9232" s="446"/>
    </row>
    <row r="9233" spans="1:1" s="447" customFormat="1" ht="12" hidden="1" customHeight="1">
      <c r="A9233" s="446"/>
    </row>
    <row r="9234" spans="1:1" s="447" customFormat="1" ht="12" hidden="1" customHeight="1">
      <c r="A9234" s="446"/>
    </row>
    <row r="9235" spans="1:1" s="447" customFormat="1" ht="12" hidden="1" customHeight="1">
      <c r="A9235" s="446"/>
    </row>
    <row r="9236" spans="1:1" s="447" customFormat="1" ht="12" hidden="1" customHeight="1">
      <c r="A9236" s="446"/>
    </row>
    <row r="9237" spans="1:1" s="447" customFormat="1" ht="12" hidden="1" customHeight="1">
      <c r="A9237" s="446"/>
    </row>
    <row r="9238" spans="1:1" s="447" customFormat="1" ht="12" hidden="1" customHeight="1">
      <c r="A9238" s="446"/>
    </row>
    <row r="9239" spans="1:1" s="447" customFormat="1" ht="12" hidden="1" customHeight="1">
      <c r="A9239" s="446"/>
    </row>
    <row r="9240" spans="1:1" s="447" customFormat="1" ht="12" hidden="1" customHeight="1">
      <c r="A9240" s="446"/>
    </row>
    <row r="9241" spans="1:1" s="447" customFormat="1" ht="12" hidden="1" customHeight="1">
      <c r="A9241" s="446"/>
    </row>
    <row r="9242" spans="1:1" s="447" customFormat="1" ht="12" hidden="1" customHeight="1">
      <c r="A9242" s="446"/>
    </row>
    <row r="9243" spans="1:1" s="447" customFormat="1" ht="12" hidden="1" customHeight="1">
      <c r="A9243" s="446"/>
    </row>
    <row r="9244" spans="1:1" s="447" customFormat="1" ht="12" hidden="1" customHeight="1">
      <c r="A9244" s="446"/>
    </row>
    <row r="9245" spans="1:1" s="447" customFormat="1" ht="12" hidden="1" customHeight="1">
      <c r="A9245" s="446"/>
    </row>
    <row r="9246" spans="1:1" s="447" customFormat="1" ht="12" hidden="1" customHeight="1">
      <c r="A9246" s="446"/>
    </row>
    <row r="9247" spans="1:1" s="447" customFormat="1" ht="12" hidden="1" customHeight="1">
      <c r="A9247" s="446"/>
    </row>
    <row r="9248" spans="1:1" s="447" customFormat="1" ht="12" hidden="1" customHeight="1">
      <c r="A9248" s="446"/>
    </row>
    <row r="9249" spans="1:1" s="447" customFormat="1" ht="12" hidden="1" customHeight="1">
      <c r="A9249" s="446"/>
    </row>
    <row r="9250" spans="1:1" s="447" customFormat="1" ht="12" hidden="1" customHeight="1">
      <c r="A9250" s="446"/>
    </row>
    <row r="9251" spans="1:1" s="447" customFormat="1" ht="12" hidden="1" customHeight="1">
      <c r="A9251" s="446"/>
    </row>
    <row r="9252" spans="1:1" s="447" customFormat="1" ht="12" hidden="1" customHeight="1">
      <c r="A9252" s="446"/>
    </row>
    <row r="9253" spans="1:1" s="447" customFormat="1" ht="12" hidden="1" customHeight="1">
      <c r="A9253" s="446"/>
    </row>
    <row r="9254" spans="1:1" s="447" customFormat="1" ht="12" hidden="1" customHeight="1">
      <c r="A9254" s="446"/>
    </row>
    <row r="9255" spans="1:1" s="447" customFormat="1" ht="12" hidden="1" customHeight="1">
      <c r="A9255" s="446"/>
    </row>
    <row r="9256" spans="1:1" s="447" customFormat="1" ht="12" hidden="1" customHeight="1">
      <c r="A9256" s="446"/>
    </row>
    <row r="9257" spans="1:1" s="447" customFormat="1" ht="12" hidden="1" customHeight="1">
      <c r="A9257" s="446"/>
    </row>
    <row r="9258" spans="1:1" s="447" customFormat="1" ht="12" hidden="1" customHeight="1">
      <c r="A9258" s="446"/>
    </row>
    <row r="9259" spans="1:1" s="447" customFormat="1" ht="12" hidden="1" customHeight="1">
      <c r="A9259" s="446"/>
    </row>
    <row r="9260" spans="1:1" s="447" customFormat="1" ht="12" hidden="1" customHeight="1">
      <c r="A9260" s="446"/>
    </row>
    <row r="9261" spans="1:1" s="447" customFormat="1" ht="12" hidden="1" customHeight="1">
      <c r="A9261" s="446"/>
    </row>
    <row r="9262" spans="1:1" s="447" customFormat="1" ht="12" hidden="1" customHeight="1">
      <c r="A9262" s="446"/>
    </row>
    <row r="9263" spans="1:1" s="447" customFormat="1" ht="12" hidden="1" customHeight="1">
      <c r="A9263" s="446"/>
    </row>
    <row r="9264" spans="1:1" s="447" customFormat="1" ht="12" hidden="1" customHeight="1">
      <c r="A9264" s="446"/>
    </row>
    <row r="9265" spans="1:1" s="447" customFormat="1" ht="12" hidden="1" customHeight="1">
      <c r="A9265" s="446"/>
    </row>
    <row r="9266" spans="1:1" s="447" customFormat="1" ht="12" hidden="1" customHeight="1">
      <c r="A9266" s="446"/>
    </row>
    <row r="9267" spans="1:1" s="447" customFormat="1" ht="12" hidden="1" customHeight="1">
      <c r="A9267" s="446"/>
    </row>
    <row r="9268" spans="1:1" s="447" customFormat="1" ht="12" hidden="1" customHeight="1">
      <c r="A9268" s="446"/>
    </row>
    <row r="9269" spans="1:1" s="447" customFormat="1" ht="12" hidden="1" customHeight="1">
      <c r="A9269" s="446"/>
    </row>
    <row r="9270" spans="1:1" s="447" customFormat="1" ht="12" hidden="1" customHeight="1">
      <c r="A9270" s="446"/>
    </row>
    <row r="9271" spans="1:1" s="447" customFormat="1" ht="12" hidden="1" customHeight="1">
      <c r="A9271" s="446"/>
    </row>
    <row r="9272" spans="1:1" s="447" customFormat="1" ht="12" hidden="1" customHeight="1">
      <c r="A9272" s="446"/>
    </row>
    <row r="9273" spans="1:1" s="447" customFormat="1" ht="12" hidden="1" customHeight="1">
      <c r="A9273" s="446"/>
    </row>
    <row r="9274" spans="1:1" s="447" customFormat="1" ht="12" hidden="1" customHeight="1">
      <c r="A9274" s="446"/>
    </row>
    <row r="9275" spans="1:1" s="447" customFormat="1" ht="12" hidden="1" customHeight="1">
      <c r="A9275" s="446"/>
    </row>
    <row r="9276" spans="1:1" s="447" customFormat="1" ht="12" hidden="1" customHeight="1">
      <c r="A9276" s="446"/>
    </row>
    <row r="9277" spans="1:1" s="447" customFormat="1" ht="12" hidden="1" customHeight="1">
      <c r="A9277" s="446"/>
    </row>
    <row r="9278" spans="1:1" s="447" customFormat="1" ht="12" hidden="1" customHeight="1">
      <c r="A9278" s="446"/>
    </row>
    <row r="9279" spans="1:1" s="447" customFormat="1" ht="12" hidden="1" customHeight="1">
      <c r="A9279" s="446"/>
    </row>
    <row r="9280" spans="1:1" s="447" customFormat="1" ht="12" hidden="1" customHeight="1">
      <c r="A9280" s="446"/>
    </row>
    <row r="9281" spans="1:1" s="447" customFormat="1" ht="12" hidden="1" customHeight="1">
      <c r="A9281" s="446"/>
    </row>
    <row r="9282" spans="1:1" s="447" customFormat="1" ht="12" hidden="1" customHeight="1">
      <c r="A9282" s="446"/>
    </row>
    <row r="9283" spans="1:1" s="447" customFormat="1" ht="12" hidden="1" customHeight="1">
      <c r="A9283" s="446"/>
    </row>
    <row r="9284" spans="1:1" s="447" customFormat="1" ht="12" hidden="1" customHeight="1">
      <c r="A9284" s="446"/>
    </row>
    <row r="9285" spans="1:1" s="447" customFormat="1" ht="12" hidden="1" customHeight="1">
      <c r="A9285" s="446"/>
    </row>
    <row r="9286" spans="1:1" s="447" customFormat="1" ht="12" hidden="1" customHeight="1">
      <c r="A9286" s="446"/>
    </row>
    <row r="9287" spans="1:1" s="447" customFormat="1" ht="12" hidden="1" customHeight="1">
      <c r="A9287" s="446"/>
    </row>
    <row r="9288" spans="1:1" s="447" customFormat="1" ht="12" hidden="1" customHeight="1">
      <c r="A9288" s="446"/>
    </row>
    <row r="9289" spans="1:1" s="447" customFormat="1" ht="12" hidden="1" customHeight="1">
      <c r="A9289" s="446"/>
    </row>
    <row r="9290" spans="1:1" s="447" customFormat="1" ht="12" hidden="1" customHeight="1">
      <c r="A9290" s="446"/>
    </row>
    <row r="9291" spans="1:1" s="447" customFormat="1" ht="12" hidden="1" customHeight="1">
      <c r="A9291" s="446"/>
    </row>
    <row r="9292" spans="1:1" s="447" customFormat="1" ht="12" hidden="1" customHeight="1">
      <c r="A9292" s="446"/>
    </row>
    <row r="9293" spans="1:1" s="447" customFormat="1" ht="12" hidden="1" customHeight="1">
      <c r="A9293" s="446"/>
    </row>
    <row r="9294" spans="1:1" s="447" customFormat="1" ht="12" hidden="1" customHeight="1">
      <c r="A9294" s="446"/>
    </row>
    <row r="9295" spans="1:1" s="447" customFormat="1" ht="12" hidden="1" customHeight="1">
      <c r="A9295" s="446"/>
    </row>
    <row r="9296" spans="1:1" s="447" customFormat="1" ht="12" hidden="1" customHeight="1">
      <c r="A9296" s="446"/>
    </row>
    <row r="9297" spans="1:1" s="447" customFormat="1" ht="12" hidden="1" customHeight="1">
      <c r="A9297" s="446"/>
    </row>
    <row r="9298" spans="1:1" s="447" customFormat="1" ht="12" hidden="1" customHeight="1">
      <c r="A9298" s="446"/>
    </row>
    <row r="9299" spans="1:1" s="447" customFormat="1" ht="12" hidden="1" customHeight="1">
      <c r="A9299" s="446"/>
    </row>
    <row r="9300" spans="1:1" s="447" customFormat="1" ht="12" hidden="1" customHeight="1">
      <c r="A9300" s="446"/>
    </row>
    <row r="9301" spans="1:1" s="447" customFormat="1" ht="12" hidden="1" customHeight="1">
      <c r="A9301" s="446"/>
    </row>
    <row r="9302" spans="1:1" s="447" customFormat="1" ht="12" hidden="1" customHeight="1">
      <c r="A9302" s="446"/>
    </row>
    <row r="9303" spans="1:1" s="447" customFormat="1" ht="12" hidden="1" customHeight="1">
      <c r="A9303" s="446"/>
    </row>
    <row r="9304" spans="1:1" s="447" customFormat="1" ht="12" hidden="1" customHeight="1">
      <c r="A9304" s="446"/>
    </row>
    <row r="9305" spans="1:1" s="447" customFormat="1" ht="12" hidden="1" customHeight="1">
      <c r="A9305" s="446"/>
    </row>
    <row r="9306" spans="1:1" s="447" customFormat="1" ht="12" hidden="1" customHeight="1">
      <c r="A9306" s="446"/>
    </row>
    <row r="9307" spans="1:1" s="447" customFormat="1" ht="12" hidden="1" customHeight="1">
      <c r="A9307" s="446"/>
    </row>
    <row r="9308" spans="1:1" s="447" customFormat="1" ht="12" hidden="1" customHeight="1">
      <c r="A9308" s="446"/>
    </row>
    <row r="9309" spans="1:1" s="447" customFormat="1" ht="12" hidden="1" customHeight="1">
      <c r="A9309" s="446"/>
    </row>
    <row r="9310" spans="1:1" s="447" customFormat="1" ht="12" hidden="1" customHeight="1">
      <c r="A9310" s="446"/>
    </row>
    <row r="9311" spans="1:1" s="447" customFormat="1" ht="12" hidden="1" customHeight="1">
      <c r="A9311" s="446"/>
    </row>
    <row r="9312" spans="1:1" s="447" customFormat="1" ht="12" hidden="1" customHeight="1">
      <c r="A9312" s="446"/>
    </row>
    <row r="9313" spans="1:1" s="447" customFormat="1" ht="12" hidden="1" customHeight="1">
      <c r="A9313" s="446"/>
    </row>
    <row r="9314" spans="1:1" s="447" customFormat="1" ht="12" hidden="1" customHeight="1">
      <c r="A9314" s="446"/>
    </row>
    <row r="9315" spans="1:1" s="447" customFormat="1" ht="12" hidden="1" customHeight="1">
      <c r="A9315" s="446"/>
    </row>
    <row r="9316" spans="1:1" s="447" customFormat="1" ht="12" hidden="1" customHeight="1">
      <c r="A9316" s="446"/>
    </row>
    <row r="9317" spans="1:1" s="447" customFormat="1" ht="12" hidden="1" customHeight="1">
      <c r="A9317" s="446"/>
    </row>
    <row r="9318" spans="1:1" s="447" customFormat="1" ht="12" hidden="1" customHeight="1">
      <c r="A9318" s="446"/>
    </row>
    <row r="9319" spans="1:1" s="447" customFormat="1" ht="12" hidden="1" customHeight="1">
      <c r="A9319" s="446"/>
    </row>
    <row r="9320" spans="1:1" s="447" customFormat="1" ht="12" hidden="1" customHeight="1">
      <c r="A9320" s="446"/>
    </row>
    <row r="9321" spans="1:1" s="447" customFormat="1" ht="12" hidden="1" customHeight="1">
      <c r="A9321" s="446"/>
    </row>
    <row r="9322" spans="1:1" s="447" customFormat="1" ht="12" hidden="1" customHeight="1">
      <c r="A9322" s="446"/>
    </row>
    <row r="9323" spans="1:1" s="447" customFormat="1" ht="12" hidden="1" customHeight="1">
      <c r="A9323" s="446"/>
    </row>
    <row r="9324" spans="1:1" s="447" customFormat="1" ht="12" hidden="1" customHeight="1">
      <c r="A9324" s="446"/>
    </row>
    <row r="9325" spans="1:1" s="447" customFormat="1" ht="12" hidden="1" customHeight="1">
      <c r="A9325" s="446"/>
    </row>
    <row r="9326" spans="1:1" s="447" customFormat="1" ht="12" hidden="1" customHeight="1">
      <c r="A9326" s="446"/>
    </row>
    <row r="9327" spans="1:1" s="447" customFormat="1" ht="12" hidden="1" customHeight="1">
      <c r="A9327" s="446"/>
    </row>
    <row r="9328" spans="1:1" s="447" customFormat="1" ht="12" hidden="1" customHeight="1">
      <c r="A9328" s="446"/>
    </row>
    <row r="9329" spans="1:1" s="447" customFormat="1" ht="12" hidden="1" customHeight="1">
      <c r="A9329" s="446"/>
    </row>
    <row r="9330" spans="1:1" s="447" customFormat="1" ht="12" hidden="1" customHeight="1">
      <c r="A9330" s="446"/>
    </row>
    <row r="9331" spans="1:1" s="447" customFormat="1" ht="12" hidden="1" customHeight="1">
      <c r="A9331" s="446"/>
    </row>
    <row r="9332" spans="1:1" s="447" customFormat="1" ht="12" hidden="1" customHeight="1">
      <c r="A9332" s="446"/>
    </row>
    <row r="9333" spans="1:1" s="447" customFormat="1" ht="12" hidden="1" customHeight="1">
      <c r="A9333" s="446"/>
    </row>
    <row r="9334" spans="1:1" s="447" customFormat="1" ht="12" hidden="1" customHeight="1">
      <c r="A9334" s="446"/>
    </row>
    <row r="9335" spans="1:1" s="447" customFormat="1" ht="12" hidden="1" customHeight="1">
      <c r="A9335" s="446"/>
    </row>
    <row r="9336" spans="1:1" s="447" customFormat="1" ht="12" hidden="1" customHeight="1">
      <c r="A9336" s="446"/>
    </row>
    <row r="9337" spans="1:1" s="447" customFormat="1" ht="12" hidden="1" customHeight="1">
      <c r="A9337" s="446"/>
    </row>
    <row r="9338" spans="1:1" s="447" customFormat="1" ht="12" hidden="1" customHeight="1">
      <c r="A9338" s="446"/>
    </row>
    <row r="9339" spans="1:1" s="447" customFormat="1" ht="12" hidden="1" customHeight="1">
      <c r="A9339" s="446"/>
    </row>
    <row r="9340" spans="1:1" s="447" customFormat="1" ht="12" hidden="1" customHeight="1">
      <c r="A9340" s="446"/>
    </row>
    <row r="9341" spans="1:1" s="447" customFormat="1" ht="12" hidden="1" customHeight="1">
      <c r="A9341" s="446"/>
    </row>
    <row r="9342" spans="1:1" s="447" customFormat="1" ht="12" hidden="1" customHeight="1">
      <c r="A9342" s="446"/>
    </row>
    <row r="9343" spans="1:1" s="447" customFormat="1" ht="12" hidden="1" customHeight="1">
      <c r="A9343" s="446"/>
    </row>
    <row r="9344" spans="1:1" s="447" customFormat="1" ht="12" hidden="1" customHeight="1">
      <c r="A9344" s="446"/>
    </row>
    <row r="9345" spans="1:1" s="447" customFormat="1" ht="12" hidden="1" customHeight="1">
      <c r="A9345" s="446"/>
    </row>
    <row r="9346" spans="1:1" s="447" customFormat="1" ht="12" hidden="1" customHeight="1">
      <c r="A9346" s="446"/>
    </row>
    <row r="9347" spans="1:1" s="447" customFormat="1" ht="12" hidden="1" customHeight="1">
      <c r="A9347" s="446"/>
    </row>
    <row r="9348" spans="1:1" s="447" customFormat="1" ht="12" hidden="1" customHeight="1">
      <c r="A9348" s="446"/>
    </row>
    <row r="9349" spans="1:1" s="447" customFormat="1" ht="12" hidden="1" customHeight="1">
      <c r="A9349" s="446"/>
    </row>
    <row r="9350" spans="1:1" s="447" customFormat="1" ht="12" hidden="1" customHeight="1">
      <c r="A9350" s="446"/>
    </row>
    <row r="9351" spans="1:1" s="447" customFormat="1" ht="12" hidden="1" customHeight="1">
      <c r="A9351" s="446"/>
    </row>
    <row r="9352" spans="1:1" s="447" customFormat="1" ht="12" hidden="1" customHeight="1">
      <c r="A9352" s="446"/>
    </row>
    <row r="9353" spans="1:1" s="447" customFormat="1" ht="12" hidden="1" customHeight="1">
      <c r="A9353" s="446"/>
    </row>
    <row r="9354" spans="1:1" s="447" customFormat="1" ht="12" hidden="1" customHeight="1">
      <c r="A9354" s="446"/>
    </row>
    <row r="9355" spans="1:1" s="447" customFormat="1" ht="12" hidden="1" customHeight="1">
      <c r="A9355" s="446"/>
    </row>
    <row r="9356" spans="1:1" s="447" customFormat="1" ht="12" hidden="1" customHeight="1">
      <c r="A9356" s="446"/>
    </row>
    <row r="9357" spans="1:1" s="447" customFormat="1" ht="12" hidden="1" customHeight="1">
      <c r="A9357" s="446"/>
    </row>
    <row r="9358" spans="1:1" s="447" customFormat="1" ht="12" hidden="1" customHeight="1">
      <c r="A9358" s="446"/>
    </row>
    <row r="9359" spans="1:1" s="447" customFormat="1" ht="12" hidden="1" customHeight="1">
      <c r="A9359" s="446"/>
    </row>
    <row r="9360" spans="1:1" s="447" customFormat="1" ht="12" hidden="1" customHeight="1">
      <c r="A9360" s="446"/>
    </row>
    <row r="9361" spans="1:1" s="447" customFormat="1" ht="12" hidden="1" customHeight="1">
      <c r="A9361" s="446"/>
    </row>
    <row r="9362" spans="1:1" s="447" customFormat="1" ht="12" hidden="1" customHeight="1">
      <c r="A9362" s="446"/>
    </row>
    <row r="9363" spans="1:1" s="447" customFormat="1" ht="12" hidden="1" customHeight="1">
      <c r="A9363" s="446"/>
    </row>
    <row r="9364" spans="1:1" s="447" customFormat="1" ht="12" hidden="1" customHeight="1">
      <c r="A9364" s="446"/>
    </row>
    <row r="9365" spans="1:1" s="447" customFormat="1" ht="12" hidden="1" customHeight="1">
      <c r="A9365" s="446"/>
    </row>
    <row r="9366" spans="1:1" s="447" customFormat="1" ht="12" hidden="1" customHeight="1">
      <c r="A9366" s="446"/>
    </row>
    <row r="9367" spans="1:1" s="447" customFormat="1" ht="12" hidden="1" customHeight="1">
      <c r="A9367" s="446"/>
    </row>
    <row r="9368" spans="1:1" s="447" customFormat="1" ht="12" hidden="1" customHeight="1">
      <c r="A9368" s="446"/>
    </row>
    <row r="9369" spans="1:1" s="447" customFormat="1" ht="12" hidden="1" customHeight="1">
      <c r="A9369" s="446"/>
    </row>
    <row r="9370" spans="1:1" s="447" customFormat="1" ht="12" hidden="1" customHeight="1">
      <c r="A9370" s="446"/>
    </row>
    <row r="9371" spans="1:1" s="447" customFormat="1" ht="12" hidden="1" customHeight="1">
      <c r="A9371" s="446"/>
    </row>
    <row r="9372" spans="1:1" s="447" customFormat="1" ht="12" hidden="1" customHeight="1">
      <c r="A9372" s="446"/>
    </row>
    <row r="9373" spans="1:1" s="447" customFormat="1" ht="12" hidden="1" customHeight="1">
      <c r="A9373" s="446"/>
    </row>
    <row r="9374" spans="1:1" s="447" customFormat="1" ht="12" hidden="1" customHeight="1">
      <c r="A9374" s="446"/>
    </row>
    <row r="9375" spans="1:1" s="447" customFormat="1" ht="12" hidden="1" customHeight="1">
      <c r="A9375" s="446"/>
    </row>
    <row r="9376" spans="1:1" s="447" customFormat="1" ht="12" hidden="1" customHeight="1">
      <c r="A9376" s="446"/>
    </row>
    <row r="9377" spans="1:1" s="447" customFormat="1" ht="12" hidden="1" customHeight="1">
      <c r="A9377" s="446"/>
    </row>
    <row r="9378" spans="1:1" s="447" customFormat="1" ht="12" hidden="1" customHeight="1">
      <c r="A9378" s="446"/>
    </row>
    <row r="9379" spans="1:1" s="447" customFormat="1" ht="12" hidden="1" customHeight="1">
      <c r="A9379" s="446"/>
    </row>
    <row r="9380" spans="1:1" s="447" customFormat="1" ht="12" hidden="1" customHeight="1">
      <c r="A9380" s="446"/>
    </row>
    <row r="9381" spans="1:1" s="447" customFormat="1" ht="12" hidden="1" customHeight="1">
      <c r="A9381" s="446"/>
    </row>
    <row r="9382" spans="1:1" s="447" customFormat="1" ht="12" hidden="1" customHeight="1">
      <c r="A9382" s="446"/>
    </row>
    <row r="9383" spans="1:1" s="447" customFormat="1" ht="12" hidden="1" customHeight="1">
      <c r="A9383" s="446"/>
    </row>
    <row r="9384" spans="1:1" s="447" customFormat="1" ht="12" hidden="1" customHeight="1">
      <c r="A9384" s="446"/>
    </row>
    <row r="9385" spans="1:1" s="447" customFormat="1" ht="12" hidden="1" customHeight="1">
      <c r="A9385" s="446"/>
    </row>
    <row r="9386" spans="1:1" s="447" customFormat="1" ht="12" hidden="1" customHeight="1">
      <c r="A9386" s="446"/>
    </row>
    <row r="9387" spans="1:1" s="447" customFormat="1" ht="12" hidden="1" customHeight="1">
      <c r="A9387" s="446"/>
    </row>
    <row r="9388" spans="1:1" s="447" customFormat="1" ht="12" hidden="1" customHeight="1">
      <c r="A9388" s="446"/>
    </row>
    <row r="9389" spans="1:1" s="447" customFormat="1" ht="12" hidden="1" customHeight="1">
      <c r="A9389" s="446"/>
    </row>
    <row r="9390" spans="1:1" s="447" customFormat="1" ht="12" hidden="1" customHeight="1">
      <c r="A9390" s="446"/>
    </row>
    <row r="9391" spans="1:1" s="447" customFormat="1" ht="12" hidden="1" customHeight="1">
      <c r="A9391" s="446"/>
    </row>
    <row r="9392" spans="1:1" s="447" customFormat="1" ht="12" hidden="1" customHeight="1">
      <c r="A9392" s="446"/>
    </row>
    <row r="9393" spans="1:1" s="447" customFormat="1" ht="12" hidden="1" customHeight="1">
      <c r="A9393" s="446"/>
    </row>
    <row r="9394" spans="1:1" s="447" customFormat="1" ht="12" hidden="1" customHeight="1">
      <c r="A9394" s="446"/>
    </row>
    <row r="9395" spans="1:1" s="447" customFormat="1" ht="12" hidden="1" customHeight="1">
      <c r="A9395" s="446"/>
    </row>
    <row r="9396" spans="1:1" s="447" customFormat="1" ht="12" hidden="1" customHeight="1">
      <c r="A9396" s="446"/>
    </row>
    <row r="9397" spans="1:1" s="447" customFormat="1" ht="12" hidden="1" customHeight="1">
      <c r="A9397" s="446"/>
    </row>
    <row r="9398" spans="1:1" s="447" customFormat="1" ht="12" hidden="1" customHeight="1">
      <c r="A9398" s="446"/>
    </row>
    <row r="9399" spans="1:1" s="447" customFormat="1" ht="12" hidden="1" customHeight="1">
      <c r="A9399" s="446"/>
    </row>
    <row r="9400" spans="1:1" s="447" customFormat="1" ht="12" hidden="1" customHeight="1">
      <c r="A9400" s="446"/>
    </row>
    <row r="9401" spans="1:1" s="447" customFormat="1" ht="12" hidden="1" customHeight="1">
      <c r="A9401" s="446"/>
    </row>
    <row r="9402" spans="1:1" s="447" customFormat="1" ht="12" hidden="1" customHeight="1">
      <c r="A9402" s="446"/>
    </row>
    <row r="9403" spans="1:1" s="447" customFormat="1" ht="12" hidden="1" customHeight="1">
      <c r="A9403" s="446"/>
    </row>
    <row r="9404" spans="1:1" s="447" customFormat="1" ht="12" hidden="1" customHeight="1">
      <c r="A9404" s="446"/>
    </row>
    <row r="9405" spans="1:1" s="447" customFormat="1" ht="12" hidden="1" customHeight="1">
      <c r="A9405" s="446"/>
    </row>
    <row r="9406" spans="1:1" s="447" customFormat="1" ht="12" hidden="1" customHeight="1">
      <c r="A9406" s="446"/>
    </row>
    <row r="9407" spans="1:1" s="447" customFormat="1" ht="12" hidden="1" customHeight="1">
      <c r="A9407" s="446"/>
    </row>
    <row r="9408" spans="1:1" s="447" customFormat="1" ht="12" hidden="1" customHeight="1">
      <c r="A9408" s="446"/>
    </row>
    <row r="9409" spans="1:1" s="447" customFormat="1" ht="12" hidden="1" customHeight="1">
      <c r="A9409" s="446"/>
    </row>
    <row r="9410" spans="1:1" s="447" customFormat="1" ht="12" hidden="1" customHeight="1">
      <c r="A9410" s="446"/>
    </row>
    <row r="9411" spans="1:1" s="447" customFormat="1" ht="12" hidden="1" customHeight="1">
      <c r="A9411" s="446"/>
    </row>
    <row r="9412" spans="1:1" s="447" customFormat="1" ht="12" hidden="1" customHeight="1">
      <c r="A9412" s="446"/>
    </row>
    <row r="9413" spans="1:1" s="447" customFormat="1" ht="12" hidden="1" customHeight="1">
      <c r="A9413" s="446"/>
    </row>
    <row r="9414" spans="1:1" s="447" customFormat="1" ht="12" hidden="1" customHeight="1">
      <c r="A9414" s="446"/>
    </row>
    <row r="9415" spans="1:1" s="447" customFormat="1" ht="12" hidden="1" customHeight="1">
      <c r="A9415" s="446"/>
    </row>
    <row r="9416" spans="1:1" s="447" customFormat="1" ht="12" hidden="1" customHeight="1">
      <c r="A9416" s="446"/>
    </row>
    <row r="9417" spans="1:1" s="447" customFormat="1" ht="12" hidden="1" customHeight="1">
      <c r="A9417" s="446"/>
    </row>
    <row r="9418" spans="1:1" s="447" customFormat="1" ht="12" hidden="1" customHeight="1">
      <c r="A9418" s="446"/>
    </row>
    <row r="9419" spans="1:1" s="447" customFormat="1" ht="12" hidden="1" customHeight="1">
      <c r="A9419" s="446"/>
    </row>
    <row r="9420" spans="1:1" s="447" customFormat="1" ht="12" hidden="1" customHeight="1">
      <c r="A9420" s="446"/>
    </row>
    <row r="9421" spans="1:1" s="447" customFormat="1" ht="12" hidden="1" customHeight="1">
      <c r="A9421" s="446"/>
    </row>
    <row r="9422" spans="1:1" s="447" customFormat="1" ht="12" hidden="1" customHeight="1">
      <c r="A9422" s="446"/>
    </row>
    <row r="9423" spans="1:1" s="447" customFormat="1" ht="12" hidden="1" customHeight="1">
      <c r="A9423" s="446"/>
    </row>
    <row r="9424" spans="1:1" s="447" customFormat="1" ht="12" hidden="1" customHeight="1">
      <c r="A9424" s="446"/>
    </row>
    <row r="9425" spans="1:1" s="447" customFormat="1" ht="12" hidden="1" customHeight="1">
      <c r="A9425" s="446"/>
    </row>
    <row r="9426" spans="1:1" s="447" customFormat="1" ht="12" hidden="1" customHeight="1">
      <c r="A9426" s="446"/>
    </row>
    <row r="9427" spans="1:1" s="447" customFormat="1" ht="12" hidden="1" customHeight="1">
      <c r="A9427" s="446"/>
    </row>
    <row r="9428" spans="1:1" s="447" customFormat="1" ht="12" hidden="1" customHeight="1">
      <c r="A9428" s="446"/>
    </row>
    <row r="9429" spans="1:1" s="447" customFormat="1" ht="12" hidden="1" customHeight="1">
      <c r="A9429" s="446"/>
    </row>
    <row r="9430" spans="1:1" s="447" customFormat="1" ht="12" hidden="1" customHeight="1">
      <c r="A9430" s="446"/>
    </row>
    <row r="9431" spans="1:1" s="447" customFormat="1" ht="12" hidden="1" customHeight="1">
      <c r="A9431" s="446"/>
    </row>
    <row r="9432" spans="1:1" s="447" customFormat="1" ht="12" hidden="1" customHeight="1">
      <c r="A9432" s="446"/>
    </row>
    <row r="9433" spans="1:1" s="447" customFormat="1" ht="12" hidden="1" customHeight="1">
      <c r="A9433" s="446"/>
    </row>
    <row r="9434" spans="1:1" s="447" customFormat="1" ht="12" hidden="1" customHeight="1">
      <c r="A9434" s="446"/>
    </row>
    <row r="9435" spans="1:1" s="447" customFormat="1" ht="12" hidden="1" customHeight="1">
      <c r="A9435" s="446"/>
    </row>
    <row r="9436" spans="1:1" s="447" customFormat="1" ht="12" hidden="1" customHeight="1">
      <c r="A9436" s="446"/>
    </row>
    <row r="9437" spans="1:1" s="447" customFormat="1" ht="12" hidden="1" customHeight="1">
      <c r="A9437" s="446"/>
    </row>
    <row r="9438" spans="1:1" s="447" customFormat="1" ht="12" hidden="1" customHeight="1">
      <c r="A9438" s="446"/>
    </row>
    <row r="9439" spans="1:1" s="447" customFormat="1" ht="12" hidden="1" customHeight="1">
      <c r="A9439" s="446"/>
    </row>
    <row r="9440" spans="1:1" s="447" customFormat="1" ht="12" hidden="1" customHeight="1">
      <c r="A9440" s="446"/>
    </row>
    <row r="9441" spans="1:1" s="447" customFormat="1" ht="12" hidden="1" customHeight="1">
      <c r="A9441" s="446"/>
    </row>
    <row r="9442" spans="1:1" s="447" customFormat="1" ht="12" hidden="1" customHeight="1">
      <c r="A9442" s="446"/>
    </row>
    <row r="9443" spans="1:1" s="447" customFormat="1" ht="12" hidden="1" customHeight="1">
      <c r="A9443" s="446"/>
    </row>
    <row r="9444" spans="1:1" s="447" customFormat="1" ht="12" hidden="1" customHeight="1">
      <c r="A9444" s="446"/>
    </row>
    <row r="9445" spans="1:1" s="447" customFormat="1" ht="12" hidden="1" customHeight="1">
      <c r="A9445" s="446"/>
    </row>
    <row r="9446" spans="1:1" s="447" customFormat="1" ht="12" hidden="1" customHeight="1">
      <c r="A9446" s="446"/>
    </row>
    <row r="9447" spans="1:1" s="447" customFormat="1" ht="12" hidden="1" customHeight="1">
      <c r="A9447" s="446"/>
    </row>
    <row r="9448" spans="1:1" s="447" customFormat="1" ht="12" hidden="1" customHeight="1">
      <c r="A9448" s="446"/>
    </row>
    <row r="9449" spans="1:1" s="447" customFormat="1" ht="12" hidden="1" customHeight="1">
      <c r="A9449" s="446"/>
    </row>
    <row r="9450" spans="1:1" s="447" customFormat="1" ht="12" hidden="1" customHeight="1">
      <c r="A9450" s="446"/>
    </row>
    <row r="9451" spans="1:1" s="447" customFormat="1" ht="12" hidden="1" customHeight="1">
      <c r="A9451" s="446"/>
    </row>
    <row r="9452" spans="1:1" s="447" customFormat="1" ht="12" hidden="1" customHeight="1">
      <c r="A9452" s="446"/>
    </row>
    <row r="9453" spans="1:1" s="447" customFormat="1" ht="12" hidden="1" customHeight="1">
      <c r="A9453" s="446"/>
    </row>
    <row r="9454" spans="1:1" s="447" customFormat="1" ht="12" hidden="1" customHeight="1">
      <c r="A9454" s="446"/>
    </row>
    <row r="9455" spans="1:1" s="447" customFormat="1" ht="12" hidden="1" customHeight="1">
      <c r="A9455" s="446"/>
    </row>
    <row r="9456" spans="1:1" s="447" customFormat="1" ht="12" hidden="1" customHeight="1">
      <c r="A9456" s="446"/>
    </row>
    <row r="9457" spans="1:1" s="447" customFormat="1" ht="12" hidden="1" customHeight="1">
      <c r="A9457" s="446"/>
    </row>
    <row r="9458" spans="1:1" s="447" customFormat="1" ht="12" hidden="1" customHeight="1">
      <c r="A9458" s="446"/>
    </row>
    <row r="9459" spans="1:1" s="447" customFormat="1" ht="12" hidden="1" customHeight="1">
      <c r="A9459" s="446"/>
    </row>
    <row r="9460" spans="1:1" s="447" customFormat="1" ht="12" hidden="1" customHeight="1">
      <c r="A9460" s="446"/>
    </row>
    <row r="9461" spans="1:1" s="447" customFormat="1" ht="12" hidden="1" customHeight="1">
      <c r="A9461" s="446"/>
    </row>
    <row r="9462" spans="1:1" s="447" customFormat="1" ht="12" hidden="1" customHeight="1">
      <c r="A9462" s="446"/>
    </row>
    <row r="9463" spans="1:1" s="447" customFormat="1" ht="12" hidden="1" customHeight="1">
      <c r="A9463" s="446"/>
    </row>
    <row r="9464" spans="1:1" s="447" customFormat="1" ht="12" hidden="1" customHeight="1">
      <c r="A9464" s="446"/>
    </row>
    <row r="9465" spans="1:1" s="447" customFormat="1" ht="12" hidden="1" customHeight="1">
      <c r="A9465" s="446"/>
    </row>
    <row r="9466" spans="1:1" s="447" customFormat="1" ht="12" hidden="1" customHeight="1">
      <c r="A9466" s="446"/>
    </row>
    <row r="9467" spans="1:1" s="447" customFormat="1" ht="12" hidden="1" customHeight="1">
      <c r="A9467" s="446"/>
    </row>
    <row r="9468" spans="1:1" s="447" customFormat="1" ht="12" hidden="1" customHeight="1">
      <c r="A9468" s="446"/>
    </row>
    <row r="9469" spans="1:1" s="447" customFormat="1" ht="12" hidden="1" customHeight="1">
      <c r="A9469" s="446"/>
    </row>
    <row r="9470" spans="1:1" s="447" customFormat="1" ht="12" hidden="1" customHeight="1">
      <c r="A9470" s="446"/>
    </row>
    <row r="9471" spans="1:1" s="447" customFormat="1" ht="12" hidden="1" customHeight="1">
      <c r="A9471" s="446"/>
    </row>
    <row r="9472" spans="1:1" s="447" customFormat="1" ht="12" hidden="1" customHeight="1">
      <c r="A9472" s="446"/>
    </row>
    <row r="9473" spans="1:1" s="447" customFormat="1" ht="12" hidden="1" customHeight="1">
      <c r="A9473" s="446"/>
    </row>
    <row r="9474" spans="1:1" s="447" customFormat="1" ht="12" hidden="1" customHeight="1">
      <c r="A9474" s="446"/>
    </row>
    <row r="9475" spans="1:1" s="447" customFormat="1" ht="12" hidden="1" customHeight="1">
      <c r="A9475" s="446"/>
    </row>
    <row r="9476" spans="1:1" s="447" customFormat="1" ht="12" hidden="1" customHeight="1">
      <c r="A9476" s="446"/>
    </row>
    <row r="9477" spans="1:1" s="447" customFormat="1" ht="12" hidden="1" customHeight="1">
      <c r="A9477" s="446"/>
    </row>
    <row r="9478" spans="1:1" s="447" customFormat="1" ht="12" hidden="1" customHeight="1">
      <c r="A9478" s="446"/>
    </row>
    <row r="9479" spans="1:1" s="447" customFormat="1" ht="12" hidden="1" customHeight="1">
      <c r="A9479" s="446"/>
    </row>
    <row r="9480" spans="1:1" s="447" customFormat="1" ht="12" hidden="1" customHeight="1">
      <c r="A9480" s="446"/>
    </row>
    <row r="9481" spans="1:1" s="447" customFormat="1" ht="12" hidden="1" customHeight="1">
      <c r="A9481" s="446"/>
    </row>
    <row r="9482" spans="1:1" s="447" customFormat="1" ht="12" hidden="1" customHeight="1">
      <c r="A9482" s="446"/>
    </row>
    <row r="9483" spans="1:1" s="447" customFormat="1" ht="12" hidden="1" customHeight="1">
      <c r="A9483" s="446"/>
    </row>
    <row r="9484" spans="1:1" s="447" customFormat="1" ht="12" hidden="1" customHeight="1">
      <c r="A9484" s="446"/>
    </row>
    <row r="9485" spans="1:1" s="447" customFormat="1" ht="12" hidden="1" customHeight="1">
      <c r="A9485" s="446"/>
    </row>
    <row r="9486" spans="1:1" s="447" customFormat="1" ht="12" hidden="1" customHeight="1">
      <c r="A9486" s="446"/>
    </row>
    <row r="9487" spans="1:1" s="447" customFormat="1" ht="12" hidden="1" customHeight="1">
      <c r="A9487" s="446"/>
    </row>
    <row r="9488" spans="1:1" s="447" customFormat="1" ht="12" hidden="1" customHeight="1">
      <c r="A9488" s="446"/>
    </row>
    <row r="9489" spans="1:1" s="447" customFormat="1" ht="12" hidden="1" customHeight="1">
      <c r="A9489" s="446"/>
    </row>
    <row r="9490" spans="1:1" s="447" customFormat="1" ht="12" hidden="1" customHeight="1">
      <c r="A9490" s="446"/>
    </row>
    <row r="9491" spans="1:1" s="447" customFormat="1" ht="12" hidden="1" customHeight="1">
      <c r="A9491" s="446"/>
    </row>
    <row r="9492" spans="1:1" s="447" customFormat="1" ht="12" hidden="1" customHeight="1">
      <c r="A9492" s="446"/>
    </row>
    <row r="9493" spans="1:1" s="447" customFormat="1" ht="12" hidden="1" customHeight="1">
      <c r="A9493" s="446"/>
    </row>
    <row r="9494" spans="1:1" s="447" customFormat="1" ht="12" hidden="1" customHeight="1">
      <c r="A9494" s="446"/>
    </row>
    <row r="9495" spans="1:1" s="447" customFormat="1" ht="12" hidden="1" customHeight="1">
      <c r="A9495" s="446"/>
    </row>
    <row r="9496" spans="1:1" s="447" customFormat="1" ht="12" hidden="1" customHeight="1">
      <c r="A9496" s="446"/>
    </row>
    <row r="9497" spans="1:1" s="447" customFormat="1" ht="12" hidden="1" customHeight="1">
      <c r="A9497" s="446"/>
    </row>
    <row r="9498" spans="1:1" s="447" customFormat="1" ht="12" hidden="1" customHeight="1">
      <c r="A9498" s="446"/>
    </row>
    <row r="9499" spans="1:1" s="447" customFormat="1" ht="12" hidden="1" customHeight="1">
      <c r="A9499" s="446"/>
    </row>
    <row r="9500" spans="1:1" s="447" customFormat="1" ht="12" hidden="1" customHeight="1">
      <c r="A9500" s="446"/>
    </row>
    <row r="9501" spans="1:1" s="447" customFormat="1" ht="12" hidden="1" customHeight="1">
      <c r="A9501" s="446"/>
    </row>
    <row r="9502" spans="1:1" s="447" customFormat="1" ht="12" hidden="1" customHeight="1">
      <c r="A9502" s="446"/>
    </row>
    <row r="9503" spans="1:1" s="447" customFormat="1" ht="12" hidden="1" customHeight="1">
      <c r="A9503" s="446"/>
    </row>
    <row r="9504" spans="1:1" s="447" customFormat="1" ht="12" hidden="1" customHeight="1">
      <c r="A9504" s="446"/>
    </row>
    <row r="9505" spans="1:1" s="447" customFormat="1" ht="12" hidden="1" customHeight="1">
      <c r="A9505" s="446"/>
    </row>
    <row r="9506" spans="1:1" s="447" customFormat="1" ht="12" hidden="1" customHeight="1">
      <c r="A9506" s="446"/>
    </row>
    <row r="9507" spans="1:1" s="447" customFormat="1" ht="12" hidden="1" customHeight="1">
      <c r="A9507" s="446"/>
    </row>
    <row r="9508" spans="1:1" s="447" customFormat="1" ht="12" hidden="1" customHeight="1">
      <c r="A9508" s="446"/>
    </row>
    <row r="9509" spans="1:1" s="447" customFormat="1" ht="12" hidden="1" customHeight="1">
      <c r="A9509" s="446"/>
    </row>
    <row r="9510" spans="1:1" s="447" customFormat="1" ht="12" hidden="1" customHeight="1">
      <c r="A9510" s="446"/>
    </row>
    <row r="9511" spans="1:1" s="447" customFormat="1" ht="12" hidden="1" customHeight="1">
      <c r="A9511" s="446"/>
    </row>
    <row r="9512" spans="1:1" s="447" customFormat="1" ht="12" hidden="1" customHeight="1">
      <c r="A9512" s="446"/>
    </row>
    <row r="9513" spans="1:1" s="447" customFormat="1" ht="12" hidden="1" customHeight="1">
      <c r="A9513" s="446"/>
    </row>
    <row r="9514" spans="1:1" s="447" customFormat="1" ht="12" hidden="1" customHeight="1">
      <c r="A9514" s="446"/>
    </row>
    <row r="9515" spans="1:1" s="447" customFormat="1" ht="12" hidden="1" customHeight="1">
      <c r="A9515" s="446"/>
    </row>
    <row r="9516" spans="1:1" s="447" customFormat="1" ht="12" hidden="1" customHeight="1">
      <c r="A9516" s="446"/>
    </row>
    <row r="9517" spans="1:1" s="447" customFormat="1" ht="12" hidden="1" customHeight="1">
      <c r="A9517" s="446"/>
    </row>
    <row r="9518" spans="1:1" s="447" customFormat="1" ht="12" hidden="1" customHeight="1">
      <c r="A9518" s="446"/>
    </row>
    <row r="9519" spans="1:1" s="447" customFormat="1" ht="12" hidden="1" customHeight="1">
      <c r="A9519" s="446"/>
    </row>
    <row r="9520" spans="1:1" s="447" customFormat="1" ht="12" hidden="1" customHeight="1">
      <c r="A9520" s="446"/>
    </row>
    <row r="9521" spans="1:1" s="447" customFormat="1" ht="12" hidden="1" customHeight="1">
      <c r="A9521" s="446"/>
    </row>
    <row r="9522" spans="1:1" s="447" customFormat="1" ht="12" hidden="1" customHeight="1">
      <c r="A9522" s="446"/>
    </row>
    <row r="9523" spans="1:1" s="447" customFormat="1" ht="12" hidden="1" customHeight="1">
      <c r="A9523" s="446"/>
    </row>
    <row r="9524" spans="1:1" s="447" customFormat="1" ht="12" hidden="1" customHeight="1">
      <c r="A9524" s="446"/>
    </row>
    <row r="9525" spans="1:1" s="447" customFormat="1" ht="12" hidden="1" customHeight="1">
      <c r="A9525" s="446"/>
    </row>
    <row r="9526" spans="1:1" s="447" customFormat="1" ht="12" hidden="1" customHeight="1">
      <c r="A9526" s="446"/>
    </row>
    <row r="9527" spans="1:1" s="447" customFormat="1" ht="12" hidden="1" customHeight="1">
      <c r="A9527" s="446"/>
    </row>
    <row r="9528" spans="1:1" s="447" customFormat="1" ht="12" hidden="1" customHeight="1">
      <c r="A9528" s="446"/>
    </row>
    <row r="9529" spans="1:1" s="447" customFormat="1" ht="12" hidden="1" customHeight="1">
      <c r="A9529" s="446"/>
    </row>
    <row r="9530" spans="1:1" s="447" customFormat="1" ht="12" hidden="1" customHeight="1">
      <c r="A9530" s="446"/>
    </row>
    <row r="9531" spans="1:1" s="447" customFormat="1" ht="12" hidden="1" customHeight="1">
      <c r="A9531" s="446"/>
    </row>
    <row r="9532" spans="1:1" s="447" customFormat="1" ht="12" hidden="1" customHeight="1">
      <c r="A9532" s="446"/>
    </row>
    <row r="9533" spans="1:1" s="447" customFormat="1" ht="12" hidden="1" customHeight="1">
      <c r="A9533" s="446"/>
    </row>
    <row r="9534" spans="1:1" s="447" customFormat="1" ht="12" hidden="1" customHeight="1">
      <c r="A9534" s="446"/>
    </row>
    <row r="9535" spans="1:1" s="447" customFormat="1" ht="12" hidden="1" customHeight="1">
      <c r="A9535" s="446"/>
    </row>
    <row r="9536" spans="1:1" s="447" customFormat="1" ht="12" hidden="1" customHeight="1">
      <c r="A9536" s="446"/>
    </row>
    <row r="9537" spans="1:1" s="447" customFormat="1" ht="12" hidden="1" customHeight="1">
      <c r="A9537" s="446"/>
    </row>
    <row r="9538" spans="1:1" s="447" customFormat="1" ht="12" hidden="1" customHeight="1">
      <c r="A9538" s="446"/>
    </row>
    <row r="9539" spans="1:1" s="447" customFormat="1" ht="12" hidden="1" customHeight="1">
      <c r="A9539" s="446"/>
    </row>
    <row r="9540" spans="1:1" s="447" customFormat="1" ht="12" hidden="1" customHeight="1">
      <c r="A9540" s="446"/>
    </row>
    <row r="9541" spans="1:1" s="447" customFormat="1" ht="12" hidden="1" customHeight="1">
      <c r="A9541" s="446"/>
    </row>
    <row r="9542" spans="1:1" s="447" customFormat="1" ht="12" hidden="1" customHeight="1">
      <c r="A9542" s="446"/>
    </row>
    <row r="9543" spans="1:1" s="447" customFormat="1" ht="12" hidden="1" customHeight="1">
      <c r="A9543" s="446"/>
    </row>
    <row r="9544" spans="1:1" s="447" customFormat="1" ht="12" hidden="1" customHeight="1">
      <c r="A9544" s="446"/>
    </row>
    <row r="9545" spans="1:1" s="447" customFormat="1" ht="12" hidden="1" customHeight="1">
      <c r="A9545" s="446"/>
    </row>
    <row r="9546" spans="1:1" s="447" customFormat="1" ht="12" hidden="1" customHeight="1">
      <c r="A9546" s="446"/>
    </row>
    <row r="9547" spans="1:1" s="447" customFormat="1" ht="12" hidden="1" customHeight="1">
      <c r="A9547" s="446"/>
    </row>
    <row r="9548" spans="1:1" s="447" customFormat="1" ht="12" hidden="1" customHeight="1">
      <c r="A9548" s="446"/>
    </row>
    <row r="9549" spans="1:1" s="447" customFormat="1" ht="12" hidden="1" customHeight="1">
      <c r="A9549" s="446"/>
    </row>
    <row r="9550" spans="1:1" s="447" customFormat="1" ht="12" hidden="1" customHeight="1">
      <c r="A9550" s="446"/>
    </row>
    <row r="9551" spans="1:1" s="447" customFormat="1" ht="12" hidden="1" customHeight="1">
      <c r="A9551" s="446"/>
    </row>
    <row r="9552" spans="1:1" s="447" customFormat="1" ht="12" hidden="1" customHeight="1">
      <c r="A9552" s="446"/>
    </row>
    <row r="9553" spans="1:1" s="447" customFormat="1" ht="12" hidden="1" customHeight="1">
      <c r="A9553" s="446"/>
    </row>
    <row r="9554" spans="1:1" s="447" customFormat="1" ht="12" hidden="1" customHeight="1">
      <c r="A9554" s="446"/>
    </row>
    <row r="9555" spans="1:1" s="447" customFormat="1" ht="12" hidden="1" customHeight="1">
      <c r="A9555" s="446"/>
    </row>
    <row r="9556" spans="1:1" s="447" customFormat="1" ht="12" hidden="1" customHeight="1">
      <c r="A9556" s="446"/>
    </row>
    <row r="9557" spans="1:1" s="447" customFormat="1" ht="12" hidden="1" customHeight="1">
      <c r="A9557" s="446"/>
    </row>
    <row r="9558" spans="1:1" s="447" customFormat="1" ht="12" hidden="1" customHeight="1">
      <c r="A9558" s="446"/>
    </row>
    <row r="9559" spans="1:1" s="447" customFormat="1" ht="12" hidden="1" customHeight="1">
      <c r="A9559" s="446"/>
    </row>
    <row r="9560" spans="1:1" s="447" customFormat="1" ht="12" hidden="1" customHeight="1">
      <c r="A9560" s="446"/>
    </row>
    <row r="9561" spans="1:1" s="447" customFormat="1" ht="12" hidden="1" customHeight="1">
      <c r="A9561" s="446"/>
    </row>
    <row r="9562" spans="1:1" s="447" customFormat="1" ht="12" hidden="1" customHeight="1">
      <c r="A9562" s="446"/>
    </row>
    <row r="9563" spans="1:1" s="447" customFormat="1" ht="12" hidden="1" customHeight="1">
      <c r="A9563" s="446"/>
    </row>
    <row r="9564" spans="1:1" s="447" customFormat="1" ht="12" hidden="1" customHeight="1">
      <c r="A9564" s="446"/>
    </row>
    <row r="9565" spans="1:1" s="447" customFormat="1" ht="12" hidden="1" customHeight="1">
      <c r="A9565" s="446"/>
    </row>
    <row r="9566" spans="1:1" s="447" customFormat="1" ht="12" hidden="1" customHeight="1">
      <c r="A9566" s="446"/>
    </row>
    <row r="9567" spans="1:1" s="447" customFormat="1" ht="12" hidden="1" customHeight="1">
      <c r="A9567" s="446"/>
    </row>
    <row r="9568" spans="1:1" s="447" customFormat="1" ht="12" hidden="1" customHeight="1">
      <c r="A9568" s="446"/>
    </row>
    <row r="9569" spans="1:1" s="447" customFormat="1" ht="12" hidden="1" customHeight="1">
      <c r="A9569" s="446"/>
    </row>
    <row r="9570" spans="1:1" s="447" customFormat="1" ht="12" hidden="1" customHeight="1">
      <c r="A9570" s="446"/>
    </row>
    <row r="9571" spans="1:1" s="447" customFormat="1" ht="12" hidden="1" customHeight="1">
      <c r="A9571" s="446"/>
    </row>
    <row r="9572" spans="1:1" s="447" customFormat="1" ht="12" hidden="1" customHeight="1">
      <c r="A9572" s="446"/>
    </row>
    <row r="9573" spans="1:1" s="447" customFormat="1" ht="12" hidden="1" customHeight="1">
      <c r="A9573" s="446"/>
    </row>
    <row r="9574" spans="1:1" s="447" customFormat="1" ht="12" hidden="1" customHeight="1">
      <c r="A9574" s="446"/>
    </row>
    <row r="9575" spans="1:1" s="447" customFormat="1" ht="12" hidden="1" customHeight="1">
      <c r="A9575" s="446"/>
    </row>
    <row r="9576" spans="1:1" s="447" customFormat="1" ht="12" hidden="1" customHeight="1">
      <c r="A9576" s="446"/>
    </row>
    <row r="9577" spans="1:1" s="447" customFormat="1" ht="12" hidden="1" customHeight="1">
      <c r="A9577" s="446"/>
    </row>
    <row r="9578" spans="1:1" s="447" customFormat="1" ht="12" hidden="1" customHeight="1">
      <c r="A9578" s="446"/>
    </row>
    <row r="9579" spans="1:1" s="447" customFormat="1" ht="12" hidden="1" customHeight="1">
      <c r="A9579" s="446"/>
    </row>
    <row r="9580" spans="1:1" s="447" customFormat="1" ht="12" hidden="1" customHeight="1">
      <c r="A9580" s="446"/>
    </row>
    <row r="9581" spans="1:1" s="447" customFormat="1" ht="12" hidden="1" customHeight="1">
      <c r="A9581" s="446"/>
    </row>
    <row r="9582" spans="1:1" s="447" customFormat="1" ht="12" hidden="1" customHeight="1">
      <c r="A9582" s="446"/>
    </row>
    <row r="9583" spans="1:1" s="447" customFormat="1" ht="12" hidden="1" customHeight="1">
      <c r="A9583" s="446"/>
    </row>
    <row r="9584" spans="1:1" s="447" customFormat="1" ht="12" hidden="1" customHeight="1">
      <c r="A9584" s="446"/>
    </row>
    <row r="9585" spans="1:1" s="447" customFormat="1" ht="12" hidden="1" customHeight="1">
      <c r="A9585" s="446"/>
    </row>
    <row r="9586" spans="1:1" s="447" customFormat="1" ht="12" hidden="1" customHeight="1">
      <c r="A9586" s="446"/>
    </row>
    <row r="9587" spans="1:1" s="447" customFormat="1" ht="12" hidden="1" customHeight="1">
      <c r="A9587" s="446"/>
    </row>
    <row r="9588" spans="1:1" s="447" customFormat="1" ht="12" hidden="1" customHeight="1">
      <c r="A9588" s="446"/>
    </row>
    <row r="9589" spans="1:1" s="447" customFormat="1" ht="12" hidden="1" customHeight="1">
      <c r="A9589" s="446"/>
    </row>
    <row r="9590" spans="1:1" s="447" customFormat="1" ht="12" hidden="1" customHeight="1">
      <c r="A9590" s="446"/>
    </row>
    <row r="9591" spans="1:1" s="447" customFormat="1" ht="12" hidden="1" customHeight="1">
      <c r="A9591" s="446"/>
    </row>
    <row r="9592" spans="1:1" s="447" customFormat="1" ht="12" hidden="1" customHeight="1">
      <c r="A9592" s="446"/>
    </row>
    <row r="9593" spans="1:1" s="447" customFormat="1" ht="12" hidden="1" customHeight="1">
      <c r="A9593" s="446"/>
    </row>
    <row r="9594" spans="1:1" s="447" customFormat="1" ht="12" hidden="1" customHeight="1">
      <c r="A9594" s="446"/>
    </row>
    <row r="9595" spans="1:1" s="447" customFormat="1" ht="12" hidden="1" customHeight="1">
      <c r="A9595" s="446"/>
    </row>
    <row r="9596" spans="1:1" s="447" customFormat="1" ht="12" hidden="1" customHeight="1">
      <c r="A9596" s="446"/>
    </row>
    <row r="9597" spans="1:1" s="447" customFormat="1" ht="12" hidden="1" customHeight="1">
      <c r="A9597" s="446"/>
    </row>
    <row r="9598" spans="1:1" s="447" customFormat="1" ht="12" hidden="1" customHeight="1">
      <c r="A9598" s="446"/>
    </row>
    <row r="9599" spans="1:1" s="447" customFormat="1" ht="12" hidden="1" customHeight="1">
      <c r="A9599" s="446"/>
    </row>
    <row r="9600" spans="1:1" s="447" customFormat="1" ht="12" hidden="1" customHeight="1">
      <c r="A9600" s="446"/>
    </row>
    <row r="9601" spans="1:1" s="447" customFormat="1" ht="12" hidden="1" customHeight="1">
      <c r="A9601" s="446"/>
    </row>
    <row r="9602" spans="1:1" s="447" customFormat="1" ht="12" hidden="1" customHeight="1">
      <c r="A9602" s="446"/>
    </row>
    <row r="9603" spans="1:1" s="447" customFormat="1" ht="12" hidden="1" customHeight="1">
      <c r="A9603" s="446"/>
    </row>
    <row r="9604" spans="1:1" s="447" customFormat="1" ht="12" hidden="1" customHeight="1">
      <c r="A9604" s="446"/>
    </row>
    <row r="9605" spans="1:1" s="447" customFormat="1" ht="12" hidden="1" customHeight="1">
      <c r="A9605" s="446"/>
    </row>
    <row r="9606" spans="1:1" s="447" customFormat="1" ht="12" hidden="1" customHeight="1">
      <c r="A9606" s="446"/>
    </row>
    <row r="9607" spans="1:1" s="447" customFormat="1" ht="12" hidden="1" customHeight="1">
      <c r="A9607" s="446"/>
    </row>
    <row r="9608" spans="1:1" s="447" customFormat="1" ht="12" hidden="1" customHeight="1">
      <c r="A9608" s="446"/>
    </row>
    <row r="9609" spans="1:1" s="447" customFormat="1" ht="12" hidden="1" customHeight="1">
      <c r="A9609" s="446"/>
    </row>
    <row r="9610" spans="1:1" s="447" customFormat="1" ht="12" hidden="1" customHeight="1">
      <c r="A9610" s="446"/>
    </row>
    <row r="9611" spans="1:1" s="447" customFormat="1" ht="12" hidden="1" customHeight="1">
      <c r="A9611" s="446"/>
    </row>
    <row r="9612" spans="1:1" s="447" customFormat="1" ht="12" hidden="1" customHeight="1">
      <c r="A9612" s="446"/>
    </row>
    <row r="9613" spans="1:1" s="447" customFormat="1" ht="12" hidden="1" customHeight="1">
      <c r="A9613" s="446"/>
    </row>
    <row r="9614" spans="1:1" s="447" customFormat="1" ht="12" hidden="1" customHeight="1">
      <c r="A9614" s="446"/>
    </row>
    <row r="9615" spans="1:1" s="447" customFormat="1" ht="12" hidden="1" customHeight="1">
      <c r="A9615" s="446"/>
    </row>
    <row r="9616" spans="1:1" s="447" customFormat="1" ht="12" hidden="1" customHeight="1">
      <c r="A9616" s="446"/>
    </row>
    <row r="9617" spans="1:1" s="447" customFormat="1" ht="12" hidden="1" customHeight="1">
      <c r="A9617" s="446"/>
    </row>
    <row r="9618" spans="1:1" s="447" customFormat="1" ht="12" hidden="1" customHeight="1">
      <c r="A9618" s="446"/>
    </row>
    <row r="9619" spans="1:1" s="447" customFormat="1" ht="12" hidden="1" customHeight="1">
      <c r="A9619" s="446"/>
    </row>
    <row r="9620" spans="1:1" s="447" customFormat="1" ht="12" hidden="1" customHeight="1">
      <c r="A9620" s="446"/>
    </row>
    <row r="9621" spans="1:1" s="447" customFormat="1" ht="12" hidden="1" customHeight="1">
      <c r="A9621" s="446"/>
    </row>
    <row r="9622" spans="1:1" s="447" customFormat="1" ht="12" hidden="1" customHeight="1">
      <c r="A9622" s="446"/>
    </row>
    <row r="9623" spans="1:1" s="447" customFormat="1" ht="12" hidden="1" customHeight="1">
      <c r="A9623" s="446"/>
    </row>
    <row r="9624" spans="1:1" s="447" customFormat="1" ht="12" hidden="1" customHeight="1">
      <c r="A9624" s="446"/>
    </row>
    <row r="9625" spans="1:1" s="447" customFormat="1" ht="12" hidden="1" customHeight="1">
      <c r="A9625" s="446"/>
    </row>
    <row r="9626" spans="1:1" s="447" customFormat="1" ht="12" hidden="1" customHeight="1">
      <c r="A9626" s="446"/>
    </row>
    <row r="9627" spans="1:1" s="447" customFormat="1" ht="12" hidden="1" customHeight="1">
      <c r="A9627" s="446"/>
    </row>
    <row r="9628" spans="1:1" s="447" customFormat="1" ht="12" hidden="1" customHeight="1">
      <c r="A9628" s="446"/>
    </row>
    <row r="9629" spans="1:1" s="447" customFormat="1" ht="12" hidden="1" customHeight="1">
      <c r="A9629" s="446"/>
    </row>
    <row r="9630" spans="1:1" s="447" customFormat="1" ht="12" hidden="1" customHeight="1">
      <c r="A9630" s="446"/>
    </row>
    <row r="9631" spans="1:1" s="447" customFormat="1" ht="12" hidden="1" customHeight="1">
      <c r="A9631" s="446"/>
    </row>
    <row r="9632" spans="1:1" s="447" customFormat="1" ht="12" hidden="1" customHeight="1">
      <c r="A9632" s="446"/>
    </row>
    <row r="9633" spans="1:1" s="447" customFormat="1" ht="12" hidden="1" customHeight="1">
      <c r="A9633" s="446"/>
    </row>
    <row r="9634" spans="1:1" s="447" customFormat="1" ht="12" hidden="1" customHeight="1">
      <c r="A9634" s="446"/>
    </row>
    <row r="9635" spans="1:1" s="447" customFormat="1" ht="12" hidden="1" customHeight="1">
      <c r="A9635" s="446"/>
    </row>
    <row r="9636" spans="1:1" s="447" customFormat="1" ht="12" hidden="1" customHeight="1">
      <c r="A9636" s="446"/>
    </row>
    <row r="9637" spans="1:1" s="447" customFormat="1" ht="12" hidden="1" customHeight="1">
      <c r="A9637" s="446"/>
    </row>
    <row r="9638" spans="1:1" s="447" customFormat="1" ht="12" hidden="1" customHeight="1">
      <c r="A9638" s="446"/>
    </row>
    <row r="9639" spans="1:1" s="447" customFormat="1" ht="12" hidden="1" customHeight="1">
      <c r="A9639" s="446"/>
    </row>
    <row r="9640" spans="1:1" s="447" customFormat="1" ht="12" hidden="1" customHeight="1">
      <c r="A9640" s="446"/>
    </row>
    <row r="9641" spans="1:1" s="447" customFormat="1" ht="12" hidden="1" customHeight="1">
      <c r="A9641" s="446"/>
    </row>
    <row r="9642" spans="1:1" s="447" customFormat="1" ht="12" hidden="1" customHeight="1">
      <c r="A9642" s="446"/>
    </row>
    <row r="9643" spans="1:1" s="447" customFormat="1" ht="12" hidden="1" customHeight="1">
      <c r="A9643" s="446"/>
    </row>
    <row r="9644" spans="1:1" s="447" customFormat="1" ht="12" hidden="1" customHeight="1">
      <c r="A9644" s="446"/>
    </row>
    <row r="9645" spans="1:1" s="447" customFormat="1" ht="12" hidden="1" customHeight="1">
      <c r="A9645" s="446"/>
    </row>
    <row r="9646" spans="1:1" s="447" customFormat="1" ht="12" hidden="1" customHeight="1">
      <c r="A9646" s="446"/>
    </row>
    <row r="9647" spans="1:1" s="447" customFormat="1" ht="12" hidden="1" customHeight="1">
      <c r="A9647" s="446"/>
    </row>
    <row r="9648" spans="1:1" s="447" customFormat="1" ht="12" hidden="1" customHeight="1">
      <c r="A9648" s="446"/>
    </row>
    <row r="9649" spans="1:1" s="447" customFormat="1" ht="12" hidden="1" customHeight="1">
      <c r="A9649" s="446"/>
    </row>
    <row r="9650" spans="1:1" s="447" customFormat="1" ht="12" hidden="1" customHeight="1">
      <c r="A9650" s="446"/>
    </row>
    <row r="9651" spans="1:1" s="447" customFormat="1" ht="12" hidden="1" customHeight="1">
      <c r="A9651" s="446"/>
    </row>
    <row r="9652" spans="1:1" s="447" customFormat="1" ht="12" hidden="1" customHeight="1">
      <c r="A9652" s="446"/>
    </row>
    <row r="9653" spans="1:1" s="447" customFormat="1" ht="12" hidden="1" customHeight="1">
      <c r="A9653" s="446"/>
    </row>
    <row r="9654" spans="1:1" s="447" customFormat="1" ht="12" hidden="1" customHeight="1">
      <c r="A9654" s="446"/>
    </row>
    <row r="9655" spans="1:1" s="447" customFormat="1" ht="12" hidden="1" customHeight="1">
      <c r="A9655" s="446"/>
    </row>
    <row r="9656" spans="1:1" s="447" customFormat="1" ht="12" hidden="1" customHeight="1">
      <c r="A9656" s="446"/>
    </row>
    <row r="9657" spans="1:1" s="447" customFormat="1" ht="12" hidden="1" customHeight="1">
      <c r="A9657" s="446"/>
    </row>
    <row r="9658" spans="1:1" s="447" customFormat="1" ht="12" hidden="1" customHeight="1">
      <c r="A9658" s="446"/>
    </row>
    <row r="9659" spans="1:1" s="447" customFormat="1" ht="12" hidden="1" customHeight="1">
      <c r="A9659" s="446"/>
    </row>
    <row r="9660" spans="1:1" s="447" customFormat="1" ht="12" hidden="1" customHeight="1">
      <c r="A9660" s="446"/>
    </row>
    <row r="9661" spans="1:1" s="447" customFormat="1" ht="12" hidden="1" customHeight="1">
      <c r="A9661" s="446"/>
    </row>
    <row r="9662" spans="1:1" s="447" customFormat="1" ht="12" hidden="1" customHeight="1">
      <c r="A9662" s="446"/>
    </row>
    <row r="9663" spans="1:1" s="447" customFormat="1" ht="12" hidden="1" customHeight="1">
      <c r="A9663" s="446"/>
    </row>
    <row r="9664" spans="1:1" s="447" customFormat="1" ht="12" hidden="1" customHeight="1">
      <c r="A9664" s="446"/>
    </row>
    <row r="9665" spans="1:1" s="447" customFormat="1" ht="12" hidden="1" customHeight="1">
      <c r="A9665" s="446"/>
    </row>
    <row r="9666" spans="1:1" s="447" customFormat="1" ht="12" hidden="1" customHeight="1">
      <c r="A9666" s="446"/>
    </row>
    <row r="9667" spans="1:1" s="447" customFormat="1" ht="12" hidden="1" customHeight="1">
      <c r="A9667" s="446"/>
    </row>
    <row r="9668" spans="1:1" s="447" customFormat="1" ht="12" hidden="1" customHeight="1">
      <c r="A9668" s="446"/>
    </row>
    <row r="9669" spans="1:1" s="447" customFormat="1" ht="12" hidden="1" customHeight="1">
      <c r="A9669" s="446"/>
    </row>
    <row r="9670" spans="1:1" s="447" customFormat="1" ht="12" hidden="1" customHeight="1">
      <c r="A9670" s="446"/>
    </row>
    <row r="9671" spans="1:1" s="447" customFormat="1" ht="12" hidden="1" customHeight="1">
      <c r="A9671" s="446"/>
    </row>
    <row r="9672" spans="1:1" s="447" customFormat="1" ht="12" hidden="1" customHeight="1">
      <c r="A9672" s="446"/>
    </row>
    <row r="9673" spans="1:1" s="447" customFormat="1" ht="12" hidden="1" customHeight="1">
      <c r="A9673" s="446"/>
    </row>
    <row r="9674" spans="1:1" s="447" customFormat="1" ht="12" hidden="1" customHeight="1">
      <c r="A9674" s="446"/>
    </row>
    <row r="9675" spans="1:1" s="447" customFormat="1" ht="12" hidden="1" customHeight="1">
      <c r="A9675" s="446"/>
    </row>
    <row r="9676" spans="1:1" s="447" customFormat="1" ht="12" hidden="1" customHeight="1">
      <c r="A9676" s="446"/>
    </row>
    <row r="9677" spans="1:1" s="447" customFormat="1" ht="12" hidden="1" customHeight="1">
      <c r="A9677" s="446"/>
    </row>
    <row r="9678" spans="1:1" s="447" customFormat="1" ht="12" hidden="1" customHeight="1">
      <c r="A9678" s="446"/>
    </row>
    <row r="9679" spans="1:1" s="447" customFormat="1" ht="12" hidden="1" customHeight="1">
      <c r="A9679" s="446"/>
    </row>
    <row r="9680" spans="1:1" s="447" customFormat="1" ht="12" hidden="1" customHeight="1">
      <c r="A9680" s="446"/>
    </row>
    <row r="9681" spans="1:1" s="447" customFormat="1" ht="12" hidden="1" customHeight="1">
      <c r="A9681" s="446"/>
    </row>
    <row r="9682" spans="1:1" s="447" customFormat="1" ht="12" hidden="1" customHeight="1">
      <c r="A9682" s="446"/>
    </row>
    <row r="9683" spans="1:1" s="447" customFormat="1" ht="12" hidden="1" customHeight="1">
      <c r="A9683" s="446"/>
    </row>
    <row r="9684" spans="1:1" s="447" customFormat="1" ht="12" hidden="1" customHeight="1">
      <c r="A9684" s="446"/>
    </row>
    <row r="9685" spans="1:1" s="447" customFormat="1" ht="12" hidden="1" customHeight="1">
      <c r="A9685" s="446"/>
    </row>
    <row r="9686" spans="1:1" s="447" customFormat="1" ht="12" hidden="1" customHeight="1">
      <c r="A9686" s="446"/>
    </row>
    <row r="9687" spans="1:1" s="447" customFormat="1" ht="12" hidden="1" customHeight="1">
      <c r="A9687" s="446"/>
    </row>
    <row r="9688" spans="1:1" s="447" customFormat="1" ht="12" hidden="1" customHeight="1">
      <c r="A9688" s="446"/>
    </row>
    <row r="9689" spans="1:1" s="447" customFormat="1" ht="12" hidden="1" customHeight="1">
      <c r="A9689" s="446"/>
    </row>
    <row r="9690" spans="1:1" s="447" customFormat="1" ht="12" hidden="1" customHeight="1">
      <c r="A9690" s="446"/>
    </row>
    <row r="9691" spans="1:1" s="447" customFormat="1" ht="12" hidden="1" customHeight="1">
      <c r="A9691" s="446"/>
    </row>
    <row r="9692" spans="1:1" s="447" customFormat="1" ht="12" hidden="1" customHeight="1">
      <c r="A9692" s="446"/>
    </row>
    <row r="9693" spans="1:1" s="447" customFormat="1" ht="12" hidden="1" customHeight="1">
      <c r="A9693" s="446"/>
    </row>
    <row r="9694" spans="1:1" s="447" customFormat="1" ht="12" hidden="1" customHeight="1">
      <c r="A9694" s="446"/>
    </row>
    <row r="9695" spans="1:1" s="447" customFormat="1" ht="12" hidden="1" customHeight="1">
      <c r="A9695" s="446"/>
    </row>
    <row r="9696" spans="1:1" s="447" customFormat="1" ht="12" hidden="1" customHeight="1">
      <c r="A9696" s="446"/>
    </row>
    <row r="9697" spans="1:1" s="447" customFormat="1" ht="12" hidden="1" customHeight="1">
      <c r="A9697" s="446"/>
    </row>
    <row r="9698" spans="1:1" s="447" customFormat="1" ht="12" hidden="1" customHeight="1">
      <c r="A9698" s="446"/>
    </row>
    <row r="9699" spans="1:1" s="447" customFormat="1" ht="12" hidden="1" customHeight="1">
      <c r="A9699" s="446"/>
    </row>
    <row r="9700" spans="1:1" s="447" customFormat="1" ht="12" hidden="1" customHeight="1">
      <c r="A9700" s="446"/>
    </row>
    <row r="9701" spans="1:1" s="447" customFormat="1" ht="12" hidden="1" customHeight="1">
      <c r="A9701" s="446"/>
    </row>
    <row r="9702" spans="1:1" s="447" customFormat="1" ht="12" hidden="1" customHeight="1">
      <c r="A9702" s="446"/>
    </row>
    <row r="9703" spans="1:1" s="447" customFormat="1" ht="12" hidden="1" customHeight="1">
      <c r="A9703" s="446"/>
    </row>
    <row r="9704" spans="1:1" s="447" customFormat="1" ht="12" hidden="1" customHeight="1">
      <c r="A9704" s="446"/>
    </row>
    <row r="9705" spans="1:1" s="447" customFormat="1" ht="12" hidden="1" customHeight="1">
      <c r="A9705" s="446"/>
    </row>
    <row r="9706" spans="1:1" s="447" customFormat="1" ht="12" hidden="1" customHeight="1">
      <c r="A9706" s="446"/>
    </row>
    <row r="9707" spans="1:1" s="447" customFormat="1" ht="12" hidden="1" customHeight="1">
      <c r="A9707" s="446"/>
    </row>
    <row r="9708" spans="1:1" s="447" customFormat="1" ht="12" hidden="1" customHeight="1">
      <c r="A9708" s="446"/>
    </row>
    <row r="9709" spans="1:1" s="447" customFormat="1" ht="12" hidden="1" customHeight="1">
      <c r="A9709" s="446"/>
    </row>
    <row r="9710" spans="1:1" s="447" customFormat="1" ht="12" hidden="1" customHeight="1">
      <c r="A9710" s="446"/>
    </row>
    <row r="9711" spans="1:1" s="447" customFormat="1" ht="12" hidden="1" customHeight="1">
      <c r="A9711" s="446"/>
    </row>
    <row r="9712" spans="1:1" s="447" customFormat="1" ht="12" hidden="1" customHeight="1">
      <c r="A9712" s="446"/>
    </row>
    <row r="9713" spans="1:1" s="447" customFormat="1" ht="12" hidden="1" customHeight="1">
      <c r="A9713" s="446"/>
    </row>
    <row r="9714" spans="1:1" s="447" customFormat="1" ht="12" hidden="1" customHeight="1">
      <c r="A9714" s="446"/>
    </row>
    <row r="9715" spans="1:1" s="447" customFormat="1" ht="12" hidden="1" customHeight="1">
      <c r="A9715" s="446"/>
    </row>
    <row r="9716" spans="1:1" s="447" customFormat="1" ht="12" hidden="1" customHeight="1">
      <c r="A9716" s="446"/>
    </row>
    <row r="9717" spans="1:1" s="447" customFormat="1" ht="12" hidden="1" customHeight="1">
      <c r="A9717" s="446"/>
    </row>
    <row r="9718" spans="1:1" s="447" customFormat="1" ht="12" hidden="1" customHeight="1">
      <c r="A9718" s="446"/>
    </row>
    <row r="9719" spans="1:1" s="447" customFormat="1" ht="12" hidden="1" customHeight="1">
      <c r="A9719" s="446"/>
    </row>
    <row r="9720" spans="1:1" s="447" customFormat="1" ht="12" hidden="1" customHeight="1">
      <c r="A9720" s="446"/>
    </row>
    <row r="9721" spans="1:1" s="447" customFormat="1" ht="12" hidden="1" customHeight="1">
      <c r="A9721" s="446"/>
    </row>
    <row r="9722" spans="1:1" s="447" customFormat="1" ht="12" hidden="1" customHeight="1">
      <c r="A9722" s="446"/>
    </row>
    <row r="9723" spans="1:1" s="447" customFormat="1" ht="12" hidden="1" customHeight="1">
      <c r="A9723" s="446"/>
    </row>
    <row r="9724" spans="1:1" s="447" customFormat="1" ht="12" hidden="1" customHeight="1">
      <c r="A9724" s="446"/>
    </row>
    <row r="9725" spans="1:1" s="447" customFormat="1" ht="12" hidden="1" customHeight="1">
      <c r="A9725" s="446"/>
    </row>
    <row r="9726" spans="1:1" s="447" customFormat="1" ht="12" hidden="1" customHeight="1">
      <c r="A9726" s="446"/>
    </row>
    <row r="9727" spans="1:1" s="447" customFormat="1" ht="12" hidden="1" customHeight="1">
      <c r="A9727" s="446"/>
    </row>
    <row r="9728" spans="1:1" s="447" customFormat="1" ht="12" hidden="1" customHeight="1">
      <c r="A9728" s="446"/>
    </row>
    <row r="9729" spans="1:1" s="447" customFormat="1" ht="12" hidden="1" customHeight="1">
      <c r="A9729" s="446"/>
    </row>
    <row r="9730" spans="1:1" s="447" customFormat="1" ht="12" hidden="1" customHeight="1">
      <c r="A9730" s="446"/>
    </row>
    <row r="9731" spans="1:1" s="447" customFormat="1" ht="12" hidden="1" customHeight="1">
      <c r="A9731" s="446"/>
    </row>
    <row r="9732" spans="1:1" s="447" customFormat="1" ht="12" hidden="1" customHeight="1">
      <c r="A9732" s="446"/>
    </row>
    <row r="9733" spans="1:1" s="447" customFormat="1" ht="12" hidden="1" customHeight="1">
      <c r="A9733" s="446"/>
    </row>
    <row r="9734" spans="1:1" s="447" customFormat="1" ht="12" hidden="1" customHeight="1">
      <c r="A9734" s="446"/>
    </row>
    <row r="9735" spans="1:1" s="447" customFormat="1" ht="12" hidden="1" customHeight="1">
      <c r="A9735" s="446"/>
    </row>
    <row r="9736" spans="1:1" s="447" customFormat="1" ht="12" hidden="1" customHeight="1">
      <c r="A9736" s="446"/>
    </row>
    <row r="9737" spans="1:1" s="447" customFormat="1" ht="12" hidden="1" customHeight="1">
      <c r="A9737" s="446"/>
    </row>
    <row r="9738" spans="1:1" s="447" customFormat="1" ht="12" hidden="1" customHeight="1">
      <c r="A9738" s="446"/>
    </row>
    <row r="9739" spans="1:1" s="447" customFormat="1" ht="12" hidden="1" customHeight="1">
      <c r="A9739" s="446"/>
    </row>
    <row r="9740" spans="1:1" s="447" customFormat="1" ht="12" hidden="1" customHeight="1">
      <c r="A9740" s="446"/>
    </row>
    <row r="9741" spans="1:1" s="447" customFormat="1" ht="12" hidden="1" customHeight="1">
      <c r="A9741" s="446"/>
    </row>
    <row r="9742" spans="1:1" s="447" customFormat="1" ht="12" hidden="1" customHeight="1">
      <c r="A9742" s="446"/>
    </row>
    <row r="9743" spans="1:1" s="447" customFormat="1" ht="12" hidden="1" customHeight="1">
      <c r="A9743" s="446"/>
    </row>
    <row r="9744" spans="1:1" s="447" customFormat="1" ht="12" hidden="1" customHeight="1">
      <c r="A9744" s="446"/>
    </row>
    <row r="9745" spans="1:1" s="447" customFormat="1" ht="12" hidden="1" customHeight="1">
      <c r="A9745" s="446"/>
    </row>
    <row r="9746" spans="1:1" s="447" customFormat="1" ht="12" hidden="1" customHeight="1">
      <c r="A9746" s="446"/>
    </row>
    <row r="9747" spans="1:1" s="447" customFormat="1" ht="12" hidden="1" customHeight="1">
      <c r="A9747" s="446"/>
    </row>
    <row r="9748" spans="1:1" s="447" customFormat="1" ht="12" hidden="1" customHeight="1">
      <c r="A9748" s="446"/>
    </row>
    <row r="9749" spans="1:1" s="447" customFormat="1" ht="12" hidden="1" customHeight="1">
      <c r="A9749" s="446"/>
    </row>
    <row r="9750" spans="1:1" s="447" customFormat="1" ht="12" hidden="1" customHeight="1">
      <c r="A9750" s="446"/>
    </row>
    <row r="9751" spans="1:1" s="447" customFormat="1" ht="12" hidden="1" customHeight="1">
      <c r="A9751" s="446"/>
    </row>
    <row r="9752" spans="1:1" s="447" customFormat="1" ht="12" hidden="1" customHeight="1">
      <c r="A9752" s="446"/>
    </row>
    <row r="9753" spans="1:1" s="447" customFormat="1" ht="12" hidden="1" customHeight="1">
      <c r="A9753" s="446"/>
    </row>
    <row r="9754" spans="1:1" s="447" customFormat="1" ht="12" hidden="1" customHeight="1">
      <c r="A9754" s="446"/>
    </row>
    <row r="9755" spans="1:1" s="447" customFormat="1" ht="12" hidden="1" customHeight="1">
      <c r="A9755" s="446"/>
    </row>
    <row r="9756" spans="1:1" s="447" customFormat="1" ht="12" hidden="1" customHeight="1">
      <c r="A9756" s="446"/>
    </row>
    <row r="9757" spans="1:1" s="447" customFormat="1" ht="12" hidden="1" customHeight="1">
      <c r="A9757" s="446"/>
    </row>
    <row r="9758" spans="1:1" s="447" customFormat="1" ht="12" hidden="1" customHeight="1">
      <c r="A9758" s="446"/>
    </row>
    <row r="9759" spans="1:1" s="447" customFormat="1" ht="12" hidden="1" customHeight="1">
      <c r="A9759" s="446"/>
    </row>
    <row r="9760" spans="1:1" s="447" customFormat="1" ht="12" hidden="1" customHeight="1">
      <c r="A9760" s="446"/>
    </row>
    <row r="9761" spans="1:1" s="447" customFormat="1" ht="12" hidden="1" customHeight="1">
      <c r="A9761" s="446"/>
    </row>
    <row r="9762" spans="1:1" s="447" customFormat="1" ht="12" hidden="1" customHeight="1">
      <c r="A9762" s="446"/>
    </row>
    <row r="9763" spans="1:1" s="447" customFormat="1" ht="12" hidden="1" customHeight="1">
      <c r="A9763" s="446"/>
    </row>
    <row r="9764" spans="1:1" s="447" customFormat="1" ht="12" hidden="1" customHeight="1">
      <c r="A9764" s="446"/>
    </row>
    <row r="9765" spans="1:1" s="447" customFormat="1" ht="12" hidden="1" customHeight="1">
      <c r="A9765" s="446"/>
    </row>
    <row r="9766" spans="1:1" s="447" customFormat="1" ht="12" hidden="1" customHeight="1">
      <c r="A9766" s="446"/>
    </row>
    <row r="9767" spans="1:1" s="447" customFormat="1" ht="12" hidden="1" customHeight="1">
      <c r="A9767" s="446"/>
    </row>
    <row r="9768" spans="1:1" s="447" customFormat="1" ht="12" hidden="1" customHeight="1">
      <c r="A9768" s="446"/>
    </row>
    <row r="9769" spans="1:1" s="447" customFormat="1" ht="12" hidden="1" customHeight="1">
      <c r="A9769" s="446"/>
    </row>
    <row r="9770" spans="1:1" s="447" customFormat="1" ht="12" hidden="1" customHeight="1">
      <c r="A9770" s="446"/>
    </row>
    <row r="9771" spans="1:1" s="447" customFormat="1" ht="12" hidden="1" customHeight="1">
      <c r="A9771" s="446"/>
    </row>
    <row r="9772" spans="1:1" s="447" customFormat="1" ht="12" hidden="1" customHeight="1">
      <c r="A9772" s="446"/>
    </row>
    <row r="9773" spans="1:1" s="447" customFormat="1" ht="12" hidden="1" customHeight="1">
      <c r="A9773" s="446"/>
    </row>
    <row r="9774" spans="1:1" s="447" customFormat="1" ht="12" hidden="1" customHeight="1">
      <c r="A9774" s="446"/>
    </row>
    <row r="9775" spans="1:1" s="447" customFormat="1" ht="12" hidden="1" customHeight="1">
      <c r="A9775" s="446"/>
    </row>
    <row r="9776" spans="1:1" s="447" customFormat="1" ht="12" hidden="1" customHeight="1">
      <c r="A9776" s="446"/>
    </row>
    <row r="9777" spans="1:1" s="447" customFormat="1" ht="12" hidden="1" customHeight="1">
      <c r="A9777" s="446"/>
    </row>
    <row r="9778" spans="1:1" s="447" customFormat="1" ht="12" hidden="1" customHeight="1">
      <c r="A9778" s="446"/>
    </row>
    <row r="9779" spans="1:1" s="447" customFormat="1" ht="12" hidden="1" customHeight="1">
      <c r="A9779" s="446"/>
    </row>
    <row r="9780" spans="1:1" s="447" customFormat="1" ht="12" hidden="1" customHeight="1">
      <c r="A9780" s="446"/>
    </row>
    <row r="9781" spans="1:1" s="447" customFormat="1" ht="12" hidden="1" customHeight="1">
      <c r="A9781" s="446"/>
    </row>
    <row r="9782" spans="1:1" s="447" customFormat="1" ht="12" hidden="1" customHeight="1">
      <c r="A9782" s="446"/>
    </row>
    <row r="9783" spans="1:1" s="447" customFormat="1" ht="12" hidden="1" customHeight="1">
      <c r="A9783" s="446"/>
    </row>
    <row r="9784" spans="1:1" s="447" customFormat="1" ht="12" hidden="1" customHeight="1">
      <c r="A9784" s="446"/>
    </row>
    <row r="9785" spans="1:1" s="447" customFormat="1" ht="12" hidden="1" customHeight="1">
      <c r="A9785" s="446"/>
    </row>
    <row r="9786" spans="1:1" s="447" customFormat="1" ht="12" hidden="1" customHeight="1">
      <c r="A9786" s="446"/>
    </row>
    <row r="9787" spans="1:1" s="447" customFormat="1" ht="12" hidden="1" customHeight="1">
      <c r="A9787" s="446"/>
    </row>
    <row r="9788" spans="1:1" s="447" customFormat="1" ht="12" hidden="1" customHeight="1">
      <c r="A9788" s="446"/>
    </row>
    <row r="9789" spans="1:1" s="447" customFormat="1" ht="12" hidden="1" customHeight="1">
      <c r="A9789" s="446"/>
    </row>
    <row r="9790" spans="1:1" s="447" customFormat="1" ht="12" hidden="1" customHeight="1">
      <c r="A9790" s="446"/>
    </row>
    <row r="9791" spans="1:1" s="447" customFormat="1" ht="12" hidden="1" customHeight="1">
      <c r="A9791" s="446"/>
    </row>
    <row r="9792" spans="1:1" s="447" customFormat="1" ht="12" hidden="1" customHeight="1">
      <c r="A9792" s="446"/>
    </row>
    <row r="9793" spans="1:1" s="447" customFormat="1" ht="12" hidden="1" customHeight="1">
      <c r="A9793" s="446"/>
    </row>
    <row r="9794" spans="1:1" s="447" customFormat="1" ht="12" hidden="1" customHeight="1">
      <c r="A9794" s="446"/>
    </row>
    <row r="9795" spans="1:1" s="447" customFormat="1" ht="12" hidden="1" customHeight="1">
      <c r="A9795" s="446"/>
    </row>
    <row r="9796" spans="1:1" s="447" customFormat="1" ht="12" hidden="1" customHeight="1">
      <c r="A9796" s="446"/>
    </row>
    <row r="9797" spans="1:1" s="447" customFormat="1" ht="12" hidden="1" customHeight="1">
      <c r="A9797" s="446"/>
    </row>
    <row r="9798" spans="1:1" s="447" customFormat="1" ht="12" hidden="1" customHeight="1">
      <c r="A9798" s="446"/>
    </row>
    <row r="9799" spans="1:1" s="447" customFormat="1" ht="12" hidden="1" customHeight="1">
      <c r="A9799" s="446"/>
    </row>
    <row r="9800" spans="1:1" s="447" customFormat="1" ht="12" hidden="1" customHeight="1">
      <c r="A9800" s="446"/>
    </row>
    <row r="9801" spans="1:1" s="447" customFormat="1" ht="12" hidden="1" customHeight="1">
      <c r="A9801" s="446"/>
    </row>
    <row r="9802" spans="1:1" s="447" customFormat="1" ht="12" hidden="1" customHeight="1">
      <c r="A9802" s="446"/>
    </row>
    <row r="9803" spans="1:1" s="447" customFormat="1" ht="12" hidden="1" customHeight="1">
      <c r="A9803" s="446"/>
    </row>
    <row r="9804" spans="1:1" s="447" customFormat="1" ht="12" hidden="1" customHeight="1">
      <c r="A9804" s="446"/>
    </row>
    <row r="9805" spans="1:1" s="447" customFormat="1" ht="12" hidden="1" customHeight="1">
      <c r="A9805" s="446"/>
    </row>
    <row r="9806" spans="1:1" s="447" customFormat="1" ht="12" hidden="1" customHeight="1">
      <c r="A9806" s="446"/>
    </row>
    <row r="9807" spans="1:1" s="447" customFormat="1" ht="12" hidden="1" customHeight="1">
      <c r="A9807" s="446"/>
    </row>
    <row r="9808" spans="1:1" s="447" customFormat="1" ht="12" hidden="1" customHeight="1">
      <c r="A9808" s="446"/>
    </row>
    <row r="9809" spans="1:1" s="447" customFormat="1" ht="12" hidden="1" customHeight="1">
      <c r="A9809" s="446"/>
    </row>
    <row r="9810" spans="1:1" s="447" customFormat="1" ht="12" hidden="1" customHeight="1">
      <c r="A9810" s="446"/>
    </row>
    <row r="9811" spans="1:1" s="447" customFormat="1" ht="12" hidden="1" customHeight="1">
      <c r="A9811" s="446"/>
    </row>
    <row r="9812" spans="1:1" s="447" customFormat="1" ht="12" hidden="1" customHeight="1">
      <c r="A9812" s="446"/>
    </row>
    <row r="9813" spans="1:1" s="447" customFormat="1" ht="12" hidden="1" customHeight="1">
      <c r="A9813" s="446"/>
    </row>
    <row r="9814" spans="1:1" s="447" customFormat="1" ht="12" hidden="1" customHeight="1">
      <c r="A9814" s="446"/>
    </row>
    <row r="9815" spans="1:1" s="447" customFormat="1" ht="12" hidden="1" customHeight="1">
      <c r="A9815" s="446"/>
    </row>
    <row r="9816" spans="1:1" s="447" customFormat="1" ht="12" hidden="1" customHeight="1">
      <c r="A9816" s="446"/>
    </row>
    <row r="9817" spans="1:1" s="447" customFormat="1" ht="12" hidden="1" customHeight="1">
      <c r="A9817" s="446"/>
    </row>
    <row r="9818" spans="1:1" s="447" customFormat="1" ht="12" hidden="1" customHeight="1">
      <c r="A9818" s="446"/>
    </row>
    <row r="9819" spans="1:1" s="447" customFormat="1" ht="12" hidden="1" customHeight="1">
      <c r="A9819" s="446"/>
    </row>
    <row r="9820" spans="1:1" s="447" customFormat="1" ht="12" hidden="1" customHeight="1">
      <c r="A9820" s="446"/>
    </row>
    <row r="9821" spans="1:1" s="447" customFormat="1" ht="12" hidden="1" customHeight="1">
      <c r="A9821" s="446"/>
    </row>
    <row r="9822" spans="1:1" s="447" customFormat="1" ht="12" hidden="1" customHeight="1">
      <c r="A9822" s="446"/>
    </row>
    <row r="9823" spans="1:1" s="447" customFormat="1" ht="12" hidden="1" customHeight="1">
      <c r="A9823" s="446"/>
    </row>
    <row r="9824" spans="1:1" s="447" customFormat="1" ht="12" hidden="1" customHeight="1">
      <c r="A9824" s="446"/>
    </row>
    <row r="9825" spans="1:1" s="447" customFormat="1" ht="12" hidden="1" customHeight="1">
      <c r="A9825" s="446"/>
    </row>
    <row r="9826" spans="1:1" s="447" customFormat="1" ht="12" hidden="1" customHeight="1">
      <c r="A9826" s="446"/>
    </row>
    <row r="9827" spans="1:1" s="447" customFormat="1" ht="12" hidden="1" customHeight="1">
      <c r="A9827" s="446"/>
    </row>
    <row r="9828" spans="1:1" s="447" customFormat="1" ht="12" hidden="1" customHeight="1">
      <c r="A9828" s="446"/>
    </row>
    <row r="9829" spans="1:1" s="447" customFormat="1" ht="12" hidden="1" customHeight="1">
      <c r="A9829" s="446"/>
    </row>
    <row r="9830" spans="1:1" s="447" customFormat="1" ht="12" hidden="1" customHeight="1">
      <c r="A9830" s="446"/>
    </row>
    <row r="9831" spans="1:1" s="447" customFormat="1" ht="12" hidden="1" customHeight="1">
      <c r="A9831" s="446"/>
    </row>
    <row r="9832" spans="1:1" s="447" customFormat="1" ht="12" hidden="1" customHeight="1">
      <c r="A9832" s="446"/>
    </row>
    <row r="9833" spans="1:1" s="447" customFormat="1" ht="12" hidden="1" customHeight="1">
      <c r="A9833" s="446"/>
    </row>
    <row r="9834" spans="1:1" s="447" customFormat="1" ht="12" hidden="1" customHeight="1">
      <c r="A9834" s="446"/>
    </row>
    <row r="9835" spans="1:1" s="447" customFormat="1" ht="12" hidden="1" customHeight="1">
      <c r="A9835" s="446"/>
    </row>
    <row r="9836" spans="1:1" s="447" customFormat="1" ht="12" hidden="1" customHeight="1">
      <c r="A9836" s="446"/>
    </row>
    <row r="9837" spans="1:1" s="447" customFormat="1" ht="12" hidden="1" customHeight="1">
      <c r="A9837" s="446"/>
    </row>
    <row r="9838" spans="1:1" s="447" customFormat="1" ht="12" hidden="1" customHeight="1">
      <c r="A9838" s="446"/>
    </row>
    <row r="9839" spans="1:1" s="447" customFormat="1" ht="12" hidden="1" customHeight="1">
      <c r="A9839" s="446"/>
    </row>
    <row r="9840" spans="1:1" s="447" customFormat="1" ht="12" hidden="1" customHeight="1">
      <c r="A9840" s="446"/>
    </row>
    <row r="9841" spans="1:1" s="447" customFormat="1" ht="12" hidden="1" customHeight="1">
      <c r="A9841" s="446"/>
    </row>
    <row r="9842" spans="1:1" s="447" customFormat="1" ht="12" hidden="1" customHeight="1">
      <c r="A9842" s="446"/>
    </row>
    <row r="9843" spans="1:1" s="447" customFormat="1" ht="12" hidden="1" customHeight="1">
      <c r="A9843" s="446"/>
    </row>
    <row r="9844" spans="1:1" s="447" customFormat="1" ht="12" hidden="1" customHeight="1">
      <c r="A9844" s="446"/>
    </row>
    <row r="9845" spans="1:1" s="447" customFormat="1" ht="12" hidden="1" customHeight="1">
      <c r="A9845" s="446"/>
    </row>
    <row r="9846" spans="1:1" s="447" customFormat="1" ht="12" hidden="1" customHeight="1">
      <c r="A9846" s="446"/>
    </row>
    <row r="9847" spans="1:1" s="447" customFormat="1" ht="12" hidden="1" customHeight="1">
      <c r="A9847" s="446"/>
    </row>
    <row r="9848" spans="1:1" s="447" customFormat="1" ht="12" hidden="1" customHeight="1">
      <c r="A9848" s="446"/>
    </row>
    <row r="9849" spans="1:1" s="447" customFormat="1" ht="12" hidden="1" customHeight="1">
      <c r="A9849" s="446"/>
    </row>
    <row r="9850" spans="1:1" s="447" customFormat="1" ht="12" hidden="1" customHeight="1">
      <c r="A9850" s="446"/>
    </row>
    <row r="9851" spans="1:1" s="447" customFormat="1" ht="12" hidden="1" customHeight="1">
      <c r="A9851" s="446"/>
    </row>
    <row r="9852" spans="1:1" s="447" customFormat="1" ht="12" hidden="1" customHeight="1">
      <c r="A9852" s="446"/>
    </row>
    <row r="9853" spans="1:1" s="447" customFormat="1" ht="12" hidden="1" customHeight="1">
      <c r="A9853" s="446"/>
    </row>
    <row r="9854" spans="1:1" s="447" customFormat="1" ht="12" hidden="1" customHeight="1">
      <c r="A9854" s="446"/>
    </row>
    <row r="9855" spans="1:1" s="447" customFormat="1" ht="12" hidden="1" customHeight="1">
      <c r="A9855" s="446"/>
    </row>
    <row r="9856" spans="1:1" s="447" customFormat="1" ht="12" hidden="1" customHeight="1">
      <c r="A9856" s="446"/>
    </row>
    <row r="9857" spans="1:1" s="447" customFormat="1" ht="12" hidden="1" customHeight="1">
      <c r="A9857" s="446"/>
    </row>
    <row r="9858" spans="1:1" s="447" customFormat="1" ht="12" hidden="1" customHeight="1">
      <c r="A9858" s="446"/>
    </row>
    <row r="9859" spans="1:1" s="447" customFormat="1" ht="12" hidden="1" customHeight="1">
      <c r="A9859" s="446"/>
    </row>
    <row r="9860" spans="1:1" s="447" customFormat="1" ht="12" hidden="1" customHeight="1">
      <c r="A9860" s="446"/>
    </row>
    <row r="9861" spans="1:1" s="447" customFormat="1" ht="12" hidden="1" customHeight="1">
      <c r="A9861" s="446"/>
    </row>
    <row r="9862" spans="1:1" s="447" customFormat="1" ht="12" hidden="1" customHeight="1">
      <c r="A9862" s="446"/>
    </row>
    <row r="9863" spans="1:1" s="447" customFormat="1" ht="12" hidden="1" customHeight="1">
      <c r="A9863" s="446"/>
    </row>
    <row r="9864" spans="1:1" s="447" customFormat="1" ht="12" hidden="1" customHeight="1">
      <c r="A9864" s="446"/>
    </row>
    <row r="9865" spans="1:1" s="447" customFormat="1" ht="12" hidden="1" customHeight="1">
      <c r="A9865" s="446"/>
    </row>
    <row r="9866" spans="1:1" s="447" customFormat="1" ht="12" hidden="1" customHeight="1">
      <c r="A9866" s="446"/>
    </row>
    <row r="9867" spans="1:1" s="447" customFormat="1" ht="12" hidden="1" customHeight="1">
      <c r="A9867" s="446"/>
    </row>
    <row r="9868" spans="1:1" s="447" customFormat="1" ht="12" hidden="1" customHeight="1">
      <c r="A9868" s="446"/>
    </row>
    <row r="9869" spans="1:1" s="447" customFormat="1" ht="12" hidden="1" customHeight="1">
      <c r="A9869" s="446"/>
    </row>
    <row r="9870" spans="1:1" s="447" customFormat="1" ht="12" hidden="1" customHeight="1">
      <c r="A9870" s="446"/>
    </row>
    <row r="9871" spans="1:1" s="447" customFormat="1" ht="12" hidden="1" customHeight="1">
      <c r="A9871" s="446"/>
    </row>
    <row r="9872" spans="1:1" s="447" customFormat="1" ht="12" hidden="1" customHeight="1">
      <c r="A9872" s="446"/>
    </row>
    <row r="9873" spans="1:1" s="447" customFormat="1" ht="12" hidden="1" customHeight="1">
      <c r="A9873" s="446"/>
    </row>
    <row r="9874" spans="1:1" s="447" customFormat="1" ht="12" hidden="1" customHeight="1">
      <c r="A9874" s="446"/>
    </row>
    <row r="9875" spans="1:1" s="447" customFormat="1" ht="12" hidden="1" customHeight="1">
      <c r="A9875" s="446"/>
    </row>
    <row r="9876" spans="1:1" s="447" customFormat="1" ht="12" hidden="1" customHeight="1">
      <c r="A9876" s="446"/>
    </row>
    <row r="9877" spans="1:1" s="447" customFormat="1" ht="12" hidden="1" customHeight="1">
      <c r="A9877" s="446"/>
    </row>
    <row r="9878" spans="1:1" s="447" customFormat="1" ht="12" hidden="1" customHeight="1">
      <c r="A9878" s="446"/>
    </row>
    <row r="9879" spans="1:1" s="447" customFormat="1" ht="12" hidden="1" customHeight="1">
      <c r="A9879" s="446"/>
    </row>
    <row r="9880" spans="1:1" s="447" customFormat="1" ht="12" hidden="1" customHeight="1">
      <c r="A9880" s="446"/>
    </row>
    <row r="9881" spans="1:1" s="447" customFormat="1" ht="12" hidden="1" customHeight="1">
      <c r="A9881" s="446"/>
    </row>
    <row r="9882" spans="1:1" s="447" customFormat="1" ht="12" hidden="1" customHeight="1">
      <c r="A9882" s="446"/>
    </row>
    <row r="9883" spans="1:1" s="447" customFormat="1" ht="12" hidden="1" customHeight="1">
      <c r="A9883" s="446"/>
    </row>
    <row r="9884" spans="1:1" s="447" customFormat="1" ht="12" hidden="1" customHeight="1">
      <c r="A9884" s="446"/>
    </row>
    <row r="9885" spans="1:1" s="447" customFormat="1" ht="12" hidden="1" customHeight="1">
      <c r="A9885" s="446"/>
    </row>
    <row r="9886" spans="1:1" s="447" customFormat="1" ht="12" hidden="1" customHeight="1">
      <c r="A9886" s="446"/>
    </row>
    <row r="9887" spans="1:1" s="447" customFormat="1" ht="12" hidden="1" customHeight="1">
      <c r="A9887" s="446"/>
    </row>
    <row r="9888" spans="1:1" s="447" customFormat="1" ht="12" hidden="1" customHeight="1">
      <c r="A9888" s="446"/>
    </row>
    <row r="9889" spans="1:1" s="447" customFormat="1" ht="12" hidden="1" customHeight="1">
      <c r="A9889" s="446"/>
    </row>
    <row r="9890" spans="1:1" s="447" customFormat="1" ht="12" hidden="1" customHeight="1">
      <c r="A9890" s="446"/>
    </row>
    <row r="9891" spans="1:1" s="447" customFormat="1" ht="12" hidden="1" customHeight="1">
      <c r="A9891" s="446"/>
    </row>
    <row r="9892" spans="1:1" s="447" customFormat="1" ht="12" hidden="1" customHeight="1">
      <c r="A9892" s="446"/>
    </row>
    <row r="9893" spans="1:1" s="447" customFormat="1" ht="12" hidden="1" customHeight="1">
      <c r="A9893" s="446"/>
    </row>
    <row r="9894" spans="1:1" s="447" customFormat="1" ht="12" hidden="1" customHeight="1">
      <c r="A9894" s="446"/>
    </row>
    <row r="9895" spans="1:1" s="447" customFormat="1" ht="12" hidden="1" customHeight="1">
      <c r="A9895" s="446"/>
    </row>
    <row r="9896" spans="1:1" s="447" customFormat="1" ht="12" hidden="1" customHeight="1">
      <c r="A9896" s="446"/>
    </row>
    <row r="9897" spans="1:1" s="447" customFormat="1" ht="12" hidden="1" customHeight="1">
      <c r="A9897" s="446"/>
    </row>
    <row r="9898" spans="1:1" s="447" customFormat="1" ht="12" hidden="1" customHeight="1">
      <c r="A9898" s="446"/>
    </row>
    <row r="9899" spans="1:1" s="447" customFormat="1" ht="12" hidden="1" customHeight="1">
      <c r="A9899" s="446"/>
    </row>
    <row r="9900" spans="1:1" s="447" customFormat="1" ht="12" hidden="1" customHeight="1">
      <c r="A9900" s="446"/>
    </row>
    <row r="9901" spans="1:1" s="447" customFormat="1" ht="12" hidden="1" customHeight="1">
      <c r="A9901" s="446"/>
    </row>
    <row r="9902" spans="1:1" s="447" customFormat="1" ht="12" hidden="1" customHeight="1">
      <c r="A9902" s="446"/>
    </row>
    <row r="9903" spans="1:1" s="447" customFormat="1" ht="12" hidden="1" customHeight="1">
      <c r="A9903" s="446"/>
    </row>
    <row r="9904" spans="1:1" s="447" customFormat="1" ht="12" hidden="1" customHeight="1">
      <c r="A9904" s="446"/>
    </row>
    <row r="9905" spans="1:1" s="447" customFormat="1" ht="12" hidden="1" customHeight="1">
      <c r="A9905" s="446"/>
    </row>
    <row r="9906" spans="1:1" s="447" customFormat="1" ht="12" hidden="1" customHeight="1">
      <c r="A9906" s="446"/>
    </row>
    <row r="9907" spans="1:1" s="447" customFormat="1" ht="12" hidden="1" customHeight="1">
      <c r="A9907" s="446"/>
    </row>
    <row r="9908" spans="1:1" s="447" customFormat="1" ht="12" hidden="1" customHeight="1">
      <c r="A9908" s="446"/>
    </row>
    <row r="9909" spans="1:1" s="447" customFormat="1" ht="12" hidden="1" customHeight="1">
      <c r="A9909" s="446"/>
    </row>
    <row r="9910" spans="1:1" s="447" customFormat="1" ht="12" hidden="1" customHeight="1">
      <c r="A9910" s="446"/>
    </row>
    <row r="9911" spans="1:1" s="447" customFormat="1" ht="12" hidden="1" customHeight="1">
      <c r="A9911" s="446"/>
    </row>
    <row r="9912" spans="1:1" s="447" customFormat="1" ht="12" hidden="1" customHeight="1">
      <c r="A9912" s="446"/>
    </row>
    <row r="9913" spans="1:1" s="447" customFormat="1" ht="12" hidden="1" customHeight="1">
      <c r="A9913" s="446"/>
    </row>
    <row r="9914" spans="1:1" s="447" customFormat="1" ht="12" hidden="1" customHeight="1">
      <c r="A9914" s="446"/>
    </row>
    <row r="9915" spans="1:1" s="447" customFormat="1" ht="12" hidden="1" customHeight="1">
      <c r="A9915" s="446"/>
    </row>
    <row r="9916" spans="1:1" s="447" customFormat="1" ht="12" hidden="1" customHeight="1">
      <c r="A9916" s="446"/>
    </row>
    <row r="9917" spans="1:1" s="447" customFormat="1" ht="12" hidden="1" customHeight="1">
      <c r="A9917" s="446"/>
    </row>
    <row r="9918" spans="1:1" s="447" customFormat="1" ht="12" hidden="1" customHeight="1">
      <c r="A9918" s="446"/>
    </row>
    <row r="9919" spans="1:1" s="447" customFormat="1" ht="12" hidden="1" customHeight="1">
      <c r="A9919" s="446"/>
    </row>
    <row r="9920" spans="1:1" s="447" customFormat="1" ht="12" hidden="1" customHeight="1">
      <c r="A9920" s="446"/>
    </row>
    <row r="9921" spans="1:1" s="447" customFormat="1" ht="12" hidden="1" customHeight="1">
      <c r="A9921" s="446"/>
    </row>
    <row r="9922" spans="1:1" s="447" customFormat="1" ht="12" hidden="1" customHeight="1">
      <c r="A9922" s="446"/>
    </row>
    <row r="9923" spans="1:1" s="447" customFormat="1" ht="12" hidden="1" customHeight="1">
      <c r="A9923" s="446"/>
    </row>
    <row r="9924" spans="1:1" s="447" customFormat="1" ht="12" hidden="1" customHeight="1">
      <c r="A9924" s="446"/>
    </row>
    <row r="9925" spans="1:1" s="447" customFormat="1" ht="12" hidden="1" customHeight="1">
      <c r="A9925" s="446"/>
    </row>
    <row r="9926" spans="1:1" s="447" customFormat="1" ht="12" hidden="1" customHeight="1">
      <c r="A9926" s="446"/>
    </row>
    <row r="9927" spans="1:1" s="447" customFormat="1" ht="12" hidden="1" customHeight="1">
      <c r="A9927" s="446"/>
    </row>
    <row r="9928" spans="1:1" s="447" customFormat="1" ht="12" hidden="1" customHeight="1">
      <c r="A9928" s="446"/>
    </row>
    <row r="9929" spans="1:1" s="447" customFormat="1" ht="12" hidden="1" customHeight="1">
      <c r="A9929" s="446"/>
    </row>
    <row r="9930" spans="1:1" s="447" customFormat="1" ht="12" hidden="1" customHeight="1">
      <c r="A9930" s="446"/>
    </row>
    <row r="9931" spans="1:1" s="447" customFormat="1" ht="12" hidden="1" customHeight="1">
      <c r="A9931" s="446"/>
    </row>
    <row r="9932" spans="1:1" s="447" customFormat="1" ht="12" hidden="1" customHeight="1">
      <c r="A9932" s="446"/>
    </row>
    <row r="9933" spans="1:1" s="447" customFormat="1" ht="12" hidden="1" customHeight="1">
      <c r="A9933" s="446"/>
    </row>
    <row r="9934" spans="1:1" s="447" customFormat="1" ht="12" hidden="1" customHeight="1">
      <c r="A9934" s="446"/>
    </row>
    <row r="9935" spans="1:1" s="447" customFormat="1" ht="12" hidden="1" customHeight="1">
      <c r="A9935" s="446"/>
    </row>
    <row r="9936" spans="1:1" s="447" customFormat="1" ht="12" hidden="1" customHeight="1">
      <c r="A9936" s="446"/>
    </row>
    <row r="9937" spans="1:1" s="447" customFormat="1" ht="12" hidden="1" customHeight="1">
      <c r="A9937" s="446"/>
    </row>
    <row r="9938" spans="1:1" s="447" customFormat="1" ht="12" hidden="1" customHeight="1">
      <c r="A9938" s="446"/>
    </row>
    <row r="9939" spans="1:1" s="447" customFormat="1" ht="12" hidden="1" customHeight="1">
      <c r="A9939" s="446"/>
    </row>
    <row r="9940" spans="1:1" s="447" customFormat="1" ht="12" hidden="1" customHeight="1">
      <c r="A9940" s="446"/>
    </row>
    <row r="9941" spans="1:1" s="447" customFormat="1" ht="12" hidden="1" customHeight="1">
      <c r="A9941" s="446"/>
    </row>
    <row r="9942" spans="1:1" s="447" customFormat="1" ht="12" hidden="1" customHeight="1">
      <c r="A9942" s="446"/>
    </row>
    <row r="9943" spans="1:1" s="447" customFormat="1" ht="12" hidden="1" customHeight="1">
      <c r="A9943" s="446"/>
    </row>
    <row r="9944" spans="1:1" s="447" customFormat="1" ht="12" hidden="1" customHeight="1">
      <c r="A9944" s="446"/>
    </row>
    <row r="9945" spans="1:1" s="447" customFormat="1" ht="12" hidden="1" customHeight="1">
      <c r="A9945" s="446"/>
    </row>
    <row r="9946" spans="1:1" s="447" customFormat="1" ht="12" hidden="1" customHeight="1">
      <c r="A9946" s="446"/>
    </row>
    <row r="9947" spans="1:1" s="447" customFormat="1" ht="12" hidden="1" customHeight="1">
      <c r="A9947" s="446"/>
    </row>
    <row r="9948" spans="1:1" s="447" customFormat="1" ht="12" hidden="1" customHeight="1">
      <c r="A9948" s="446"/>
    </row>
    <row r="9949" spans="1:1" s="447" customFormat="1" ht="12" hidden="1" customHeight="1">
      <c r="A9949" s="446"/>
    </row>
    <row r="9950" spans="1:1" s="447" customFormat="1" ht="12" hidden="1" customHeight="1">
      <c r="A9950" s="446"/>
    </row>
    <row r="9951" spans="1:1" s="447" customFormat="1" ht="12" hidden="1" customHeight="1">
      <c r="A9951" s="446"/>
    </row>
    <row r="9952" spans="1:1" s="447" customFormat="1" ht="12" hidden="1" customHeight="1">
      <c r="A9952" s="446"/>
    </row>
    <row r="9953" spans="1:1" s="447" customFormat="1" ht="12" hidden="1" customHeight="1">
      <c r="A9953" s="446"/>
    </row>
    <row r="9954" spans="1:1" s="447" customFormat="1" ht="12" hidden="1" customHeight="1">
      <c r="A9954" s="446"/>
    </row>
    <row r="9955" spans="1:1" s="447" customFormat="1" ht="12" hidden="1" customHeight="1">
      <c r="A9955" s="446"/>
    </row>
    <row r="9956" spans="1:1" s="447" customFormat="1" ht="12" hidden="1" customHeight="1">
      <c r="A9956" s="446"/>
    </row>
    <row r="9957" spans="1:1" s="447" customFormat="1" ht="12" hidden="1" customHeight="1">
      <c r="A9957" s="446"/>
    </row>
    <row r="9958" spans="1:1" s="447" customFormat="1" ht="12" hidden="1" customHeight="1">
      <c r="A9958" s="446"/>
    </row>
    <row r="9959" spans="1:1" s="447" customFormat="1" ht="12" hidden="1" customHeight="1">
      <c r="A9959" s="446"/>
    </row>
    <row r="9960" spans="1:1" s="447" customFormat="1" ht="12" hidden="1" customHeight="1">
      <c r="A9960" s="446"/>
    </row>
    <row r="9961" spans="1:1" s="447" customFormat="1" ht="12" hidden="1" customHeight="1">
      <c r="A9961" s="446"/>
    </row>
    <row r="9962" spans="1:1" s="447" customFormat="1" ht="12" hidden="1" customHeight="1">
      <c r="A9962" s="446"/>
    </row>
    <row r="9963" spans="1:1" s="447" customFormat="1" ht="12" hidden="1" customHeight="1">
      <c r="A9963" s="446"/>
    </row>
    <row r="9964" spans="1:1" s="447" customFormat="1" ht="12" hidden="1" customHeight="1">
      <c r="A9964" s="446"/>
    </row>
    <row r="9965" spans="1:1" s="447" customFormat="1" ht="12" hidden="1" customHeight="1">
      <c r="A9965" s="446"/>
    </row>
    <row r="9966" spans="1:1" s="447" customFormat="1" ht="12" hidden="1" customHeight="1">
      <c r="A9966" s="446"/>
    </row>
    <row r="9967" spans="1:1" s="447" customFormat="1" ht="12" hidden="1" customHeight="1">
      <c r="A9967" s="446"/>
    </row>
    <row r="9968" spans="1:1" s="447" customFormat="1" ht="12" hidden="1" customHeight="1">
      <c r="A9968" s="446"/>
    </row>
    <row r="9969" spans="1:1" s="447" customFormat="1" ht="12" hidden="1" customHeight="1">
      <c r="A9969" s="446"/>
    </row>
    <row r="9970" spans="1:1" s="447" customFormat="1" ht="12" hidden="1" customHeight="1">
      <c r="A9970" s="446"/>
    </row>
    <row r="9971" spans="1:1" s="447" customFormat="1" ht="12" hidden="1" customHeight="1">
      <c r="A9971" s="446"/>
    </row>
    <row r="9972" spans="1:1" s="447" customFormat="1" ht="12" hidden="1" customHeight="1">
      <c r="A9972" s="446"/>
    </row>
    <row r="9973" spans="1:1" s="447" customFormat="1" ht="12" hidden="1" customHeight="1">
      <c r="A9973" s="446"/>
    </row>
    <row r="9974" spans="1:1" s="447" customFormat="1" ht="12" hidden="1" customHeight="1">
      <c r="A9974" s="446"/>
    </row>
    <row r="9975" spans="1:1" s="447" customFormat="1" ht="12" hidden="1" customHeight="1">
      <c r="A9975" s="446"/>
    </row>
    <row r="9976" spans="1:1" s="447" customFormat="1" ht="12" hidden="1" customHeight="1">
      <c r="A9976" s="446"/>
    </row>
    <row r="9977" spans="1:1" s="447" customFormat="1" ht="12" hidden="1" customHeight="1">
      <c r="A9977" s="446"/>
    </row>
    <row r="9978" spans="1:1" s="447" customFormat="1" ht="12" hidden="1" customHeight="1">
      <c r="A9978" s="446"/>
    </row>
    <row r="9979" spans="1:1" s="447" customFormat="1" ht="12" hidden="1" customHeight="1">
      <c r="A9979" s="446"/>
    </row>
    <row r="9980" spans="1:1" s="447" customFormat="1" ht="12" hidden="1" customHeight="1">
      <c r="A9980" s="446"/>
    </row>
    <row r="9981" spans="1:1" s="447" customFormat="1" ht="12" hidden="1" customHeight="1">
      <c r="A9981" s="446"/>
    </row>
    <row r="9982" spans="1:1" s="447" customFormat="1" ht="12" hidden="1" customHeight="1">
      <c r="A9982" s="446"/>
    </row>
    <row r="9983" spans="1:1" s="447" customFormat="1" ht="12" hidden="1" customHeight="1">
      <c r="A9983" s="446"/>
    </row>
    <row r="9984" spans="1:1" s="447" customFormat="1" ht="12" hidden="1" customHeight="1">
      <c r="A9984" s="446"/>
    </row>
    <row r="9985" spans="1:1" s="447" customFormat="1" ht="12" hidden="1" customHeight="1">
      <c r="A9985" s="446"/>
    </row>
    <row r="9986" spans="1:1" s="447" customFormat="1" ht="12" hidden="1" customHeight="1">
      <c r="A9986" s="446"/>
    </row>
    <row r="9987" spans="1:1" s="447" customFormat="1" ht="12" hidden="1" customHeight="1">
      <c r="A9987" s="446"/>
    </row>
    <row r="9988" spans="1:1" s="447" customFormat="1" ht="12" hidden="1" customHeight="1">
      <c r="A9988" s="446"/>
    </row>
    <row r="9989" spans="1:1" s="447" customFormat="1" ht="12" hidden="1" customHeight="1">
      <c r="A9989" s="446"/>
    </row>
    <row r="9990" spans="1:1" s="447" customFormat="1" ht="12" hidden="1" customHeight="1">
      <c r="A9990" s="446"/>
    </row>
    <row r="9991" spans="1:1" s="447" customFormat="1" ht="12" hidden="1" customHeight="1">
      <c r="A9991" s="446"/>
    </row>
    <row r="9992" spans="1:1" s="447" customFormat="1" ht="12" hidden="1" customHeight="1">
      <c r="A9992" s="446"/>
    </row>
    <row r="9993" spans="1:1" s="447" customFormat="1" ht="12" hidden="1" customHeight="1">
      <c r="A9993" s="446"/>
    </row>
    <row r="9994" spans="1:1" s="447" customFormat="1" ht="12" hidden="1" customHeight="1">
      <c r="A9994" s="446"/>
    </row>
    <row r="9995" spans="1:1" s="447" customFormat="1" ht="12" hidden="1" customHeight="1">
      <c r="A9995" s="446"/>
    </row>
    <row r="9996" spans="1:1" s="447" customFormat="1" ht="12" hidden="1" customHeight="1">
      <c r="A9996" s="446"/>
    </row>
    <row r="9997" spans="1:1" s="447" customFormat="1" ht="12" hidden="1" customHeight="1">
      <c r="A9997" s="446"/>
    </row>
    <row r="9998" spans="1:1" s="447" customFormat="1" ht="12" hidden="1" customHeight="1">
      <c r="A9998" s="446"/>
    </row>
    <row r="9999" spans="1:1" s="447" customFormat="1" ht="12" hidden="1" customHeight="1">
      <c r="A9999" s="446"/>
    </row>
    <row r="10000" spans="1:1" s="447" customFormat="1" ht="12" hidden="1" customHeight="1">
      <c r="A10000" s="446"/>
    </row>
    <row r="10001" spans="1:1" s="447" customFormat="1" ht="12" hidden="1" customHeight="1">
      <c r="A10001" s="446"/>
    </row>
    <row r="10002" spans="1:1" s="447" customFormat="1" ht="12" hidden="1" customHeight="1">
      <c r="A10002" s="446"/>
    </row>
    <row r="10003" spans="1:1" s="447" customFormat="1" ht="12" hidden="1" customHeight="1">
      <c r="A10003" s="446"/>
    </row>
    <row r="10004" spans="1:1" s="447" customFormat="1" ht="12" hidden="1" customHeight="1">
      <c r="A10004" s="446"/>
    </row>
    <row r="10005" spans="1:1" s="447" customFormat="1" ht="12" hidden="1" customHeight="1">
      <c r="A10005" s="446"/>
    </row>
    <row r="10006" spans="1:1" s="447" customFormat="1" ht="12" hidden="1" customHeight="1">
      <c r="A10006" s="446"/>
    </row>
    <row r="10007" spans="1:1" s="447" customFormat="1" ht="12" hidden="1" customHeight="1">
      <c r="A10007" s="446"/>
    </row>
    <row r="10008" spans="1:1" s="447" customFormat="1" ht="12" hidden="1" customHeight="1">
      <c r="A10008" s="446"/>
    </row>
    <row r="10009" spans="1:1" s="447" customFormat="1" ht="12" hidden="1" customHeight="1">
      <c r="A10009" s="446"/>
    </row>
    <row r="10010" spans="1:1" s="447" customFormat="1" ht="12" hidden="1" customHeight="1">
      <c r="A10010" s="446"/>
    </row>
    <row r="10011" spans="1:1" s="447" customFormat="1" ht="12" hidden="1" customHeight="1">
      <c r="A10011" s="446"/>
    </row>
    <row r="10012" spans="1:1" s="447" customFormat="1" ht="12" hidden="1" customHeight="1">
      <c r="A10012" s="446"/>
    </row>
    <row r="10013" spans="1:1" s="447" customFormat="1" ht="12" hidden="1" customHeight="1">
      <c r="A10013" s="446"/>
    </row>
    <row r="10014" spans="1:1" s="447" customFormat="1" ht="12" hidden="1" customHeight="1">
      <c r="A10014" s="446"/>
    </row>
    <row r="10015" spans="1:1" s="447" customFormat="1" ht="12" hidden="1" customHeight="1">
      <c r="A10015" s="446"/>
    </row>
    <row r="10016" spans="1:1" s="447" customFormat="1" ht="12" hidden="1" customHeight="1">
      <c r="A10016" s="446"/>
    </row>
    <row r="10017" spans="1:1" s="447" customFormat="1" ht="12" hidden="1" customHeight="1">
      <c r="A10017" s="446"/>
    </row>
    <row r="10018" spans="1:1" s="447" customFormat="1" ht="12" hidden="1" customHeight="1">
      <c r="A10018" s="446"/>
    </row>
    <row r="10019" spans="1:1" s="447" customFormat="1" ht="12" hidden="1" customHeight="1">
      <c r="A10019" s="446"/>
    </row>
    <row r="10020" spans="1:1" s="447" customFormat="1" ht="12" hidden="1" customHeight="1">
      <c r="A10020" s="446"/>
    </row>
    <row r="10021" spans="1:1" s="447" customFormat="1" ht="12" hidden="1" customHeight="1">
      <c r="A10021" s="446"/>
    </row>
    <row r="10022" spans="1:1" s="447" customFormat="1" ht="12" hidden="1" customHeight="1">
      <c r="A10022" s="446"/>
    </row>
    <row r="10023" spans="1:1" s="447" customFormat="1" ht="12" hidden="1" customHeight="1">
      <c r="A10023" s="446"/>
    </row>
    <row r="10024" spans="1:1" s="447" customFormat="1" ht="12" hidden="1" customHeight="1">
      <c r="A10024" s="446"/>
    </row>
    <row r="10025" spans="1:1" s="447" customFormat="1" ht="12" hidden="1" customHeight="1">
      <c r="A10025" s="446"/>
    </row>
    <row r="10026" spans="1:1" s="447" customFormat="1" ht="12" hidden="1" customHeight="1">
      <c r="A10026" s="446"/>
    </row>
    <row r="10027" spans="1:1" s="447" customFormat="1" ht="12" hidden="1" customHeight="1">
      <c r="A10027" s="446"/>
    </row>
    <row r="10028" spans="1:1" s="447" customFormat="1" ht="12" hidden="1" customHeight="1">
      <c r="A10028" s="446"/>
    </row>
    <row r="10029" spans="1:1" s="447" customFormat="1" ht="12" hidden="1" customHeight="1">
      <c r="A10029" s="446"/>
    </row>
    <row r="10030" spans="1:1" s="447" customFormat="1" ht="12" hidden="1" customHeight="1">
      <c r="A10030" s="446"/>
    </row>
    <row r="10031" spans="1:1" s="447" customFormat="1" ht="12" hidden="1" customHeight="1">
      <c r="A10031" s="446"/>
    </row>
    <row r="10032" spans="1:1" s="447" customFormat="1" ht="12" hidden="1" customHeight="1">
      <c r="A10032" s="446"/>
    </row>
    <row r="10033" spans="1:1" s="447" customFormat="1" ht="12" hidden="1" customHeight="1">
      <c r="A10033" s="446"/>
    </row>
    <row r="10034" spans="1:1" s="447" customFormat="1" ht="12" hidden="1" customHeight="1">
      <c r="A10034" s="446"/>
    </row>
    <row r="10035" spans="1:1" s="447" customFormat="1" ht="12" hidden="1" customHeight="1">
      <c r="A10035" s="446"/>
    </row>
    <row r="10036" spans="1:1" s="447" customFormat="1" ht="12" hidden="1" customHeight="1">
      <c r="A10036" s="446"/>
    </row>
    <row r="10037" spans="1:1" s="447" customFormat="1" ht="12" hidden="1" customHeight="1">
      <c r="A10037" s="446"/>
    </row>
    <row r="10038" spans="1:1" s="447" customFormat="1" ht="12" hidden="1" customHeight="1">
      <c r="A10038" s="446"/>
    </row>
    <row r="10039" spans="1:1" s="447" customFormat="1" ht="12" hidden="1" customHeight="1">
      <c r="A10039" s="446"/>
    </row>
    <row r="10040" spans="1:1" s="447" customFormat="1" ht="12" hidden="1" customHeight="1">
      <c r="A10040" s="446"/>
    </row>
    <row r="10041" spans="1:1" s="447" customFormat="1" ht="12" hidden="1" customHeight="1">
      <c r="A10041" s="446"/>
    </row>
    <row r="10042" spans="1:1" s="447" customFormat="1" ht="12" hidden="1" customHeight="1">
      <c r="A10042" s="446"/>
    </row>
    <row r="10043" spans="1:1" s="447" customFormat="1" ht="12" hidden="1" customHeight="1">
      <c r="A10043" s="446"/>
    </row>
    <row r="10044" spans="1:1" s="447" customFormat="1" ht="12" hidden="1" customHeight="1">
      <c r="A10044" s="446"/>
    </row>
    <row r="10045" spans="1:1" s="447" customFormat="1" ht="12" hidden="1" customHeight="1">
      <c r="A10045" s="446"/>
    </row>
    <row r="10046" spans="1:1" s="447" customFormat="1" ht="12" hidden="1" customHeight="1">
      <c r="A10046" s="446"/>
    </row>
    <row r="10047" spans="1:1" s="447" customFormat="1" ht="12" hidden="1" customHeight="1">
      <c r="A10047" s="446"/>
    </row>
    <row r="10048" spans="1:1" s="447" customFormat="1" ht="12" hidden="1" customHeight="1">
      <c r="A10048" s="446"/>
    </row>
    <row r="10049" spans="1:1" s="447" customFormat="1" ht="12" hidden="1" customHeight="1">
      <c r="A10049" s="446"/>
    </row>
    <row r="10050" spans="1:1" s="447" customFormat="1" ht="12" hidden="1" customHeight="1">
      <c r="A10050" s="446"/>
    </row>
    <row r="10051" spans="1:1" s="447" customFormat="1" ht="12" hidden="1" customHeight="1">
      <c r="A10051" s="446"/>
    </row>
    <row r="10052" spans="1:1" s="447" customFormat="1" ht="12" hidden="1" customHeight="1">
      <c r="A10052" s="446"/>
    </row>
    <row r="10053" spans="1:1" s="447" customFormat="1" ht="12" hidden="1" customHeight="1">
      <c r="A10053" s="446"/>
    </row>
    <row r="10054" spans="1:1" s="447" customFormat="1" ht="12" hidden="1" customHeight="1">
      <c r="A10054" s="446"/>
    </row>
    <row r="10055" spans="1:1" s="447" customFormat="1" ht="12" hidden="1" customHeight="1">
      <c r="A10055" s="446"/>
    </row>
    <row r="10056" spans="1:1" s="447" customFormat="1" ht="12" hidden="1" customHeight="1">
      <c r="A10056" s="446"/>
    </row>
    <row r="10057" spans="1:1" s="447" customFormat="1" ht="12" hidden="1" customHeight="1">
      <c r="A10057" s="446"/>
    </row>
    <row r="10058" spans="1:1" s="447" customFormat="1" ht="12" hidden="1" customHeight="1">
      <c r="A10058" s="446"/>
    </row>
    <row r="10059" spans="1:1" s="447" customFormat="1" ht="12" hidden="1" customHeight="1">
      <c r="A10059" s="446"/>
    </row>
    <row r="10060" spans="1:1" s="447" customFormat="1" ht="12" hidden="1" customHeight="1">
      <c r="A10060" s="446"/>
    </row>
    <row r="10061" spans="1:1" s="447" customFormat="1" ht="12" hidden="1" customHeight="1">
      <c r="A10061" s="446"/>
    </row>
    <row r="10062" spans="1:1" s="447" customFormat="1" ht="12" hidden="1" customHeight="1">
      <c r="A10062" s="446"/>
    </row>
    <row r="10063" spans="1:1" s="447" customFormat="1" ht="12" hidden="1" customHeight="1">
      <c r="A10063" s="446"/>
    </row>
    <row r="10064" spans="1:1" s="447" customFormat="1" ht="12" hidden="1" customHeight="1">
      <c r="A10064" s="446"/>
    </row>
    <row r="10065" spans="1:1" s="447" customFormat="1" ht="12" hidden="1" customHeight="1">
      <c r="A10065" s="446"/>
    </row>
    <row r="10066" spans="1:1" s="447" customFormat="1" ht="12" hidden="1" customHeight="1">
      <c r="A10066" s="446"/>
    </row>
    <row r="10067" spans="1:1" s="447" customFormat="1" ht="12" hidden="1" customHeight="1">
      <c r="A10067" s="446"/>
    </row>
    <row r="10068" spans="1:1" s="447" customFormat="1" ht="12" hidden="1" customHeight="1">
      <c r="A10068" s="446"/>
    </row>
    <row r="10069" spans="1:1" s="447" customFormat="1" ht="12" hidden="1" customHeight="1">
      <c r="A10069" s="446"/>
    </row>
    <row r="10070" spans="1:1" s="447" customFormat="1" ht="12" hidden="1" customHeight="1">
      <c r="A10070" s="446"/>
    </row>
    <row r="10071" spans="1:1" s="447" customFormat="1" ht="12" hidden="1" customHeight="1">
      <c r="A10071" s="446"/>
    </row>
    <row r="10072" spans="1:1" s="447" customFormat="1" ht="12" hidden="1" customHeight="1">
      <c r="A10072" s="446"/>
    </row>
    <row r="10073" spans="1:1" s="447" customFormat="1" ht="12" hidden="1" customHeight="1">
      <c r="A10073" s="446"/>
    </row>
    <row r="10074" spans="1:1" s="447" customFormat="1" ht="12" hidden="1" customHeight="1">
      <c r="A10074" s="446"/>
    </row>
    <row r="10075" spans="1:1" s="447" customFormat="1" ht="12" hidden="1" customHeight="1">
      <c r="A10075" s="446"/>
    </row>
    <row r="10076" spans="1:1" s="447" customFormat="1" ht="12" hidden="1" customHeight="1">
      <c r="A10076" s="446"/>
    </row>
    <row r="10077" spans="1:1" s="447" customFormat="1" ht="12" hidden="1" customHeight="1">
      <c r="A10077" s="446"/>
    </row>
    <row r="10078" spans="1:1" s="447" customFormat="1" ht="12" hidden="1" customHeight="1">
      <c r="A10078" s="446"/>
    </row>
    <row r="10079" spans="1:1" s="447" customFormat="1" ht="12" hidden="1" customHeight="1">
      <c r="A10079" s="446"/>
    </row>
    <row r="10080" spans="1:1" s="447" customFormat="1" ht="12" hidden="1" customHeight="1">
      <c r="A10080" s="446"/>
    </row>
    <row r="10081" spans="1:1" s="447" customFormat="1" ht="12" hidden="1" customHeight="1">
      <c r="A10081" s="446"/>
    </row>
    <row r="10082" spans="1:1" s="447" customFormat="1" ht="12" hidden="1" customHeight="1">
      <c r="A10082" s="446"/>
    </row>
    <row r="10083" spans="1:1" s="447" customFormat="1" ht="12" hidden="1" customHeight="1">
      <c r="A10083" s="446"/>
    </row>
    <row r="10084" spans="1:1" s="447" customFormat="1" ht="12" hidden="1" customHeight="1">
      <c r="A10084" s="446"/>
    </row>
    <row r="10085" spans="1:1" s="447" customFormat="1" ht="12" hidden="1" customHeight="1">
      <c r="A10085" s="446"/>
    </row>
    <row r="10086" spans="1:1" s="447" customFormat="1" ht="12" hidden="1" customHeight="1">
      <c r="A10086" s="446"/>
    </row>
    <row r="10087" spans="1:1" s="447" customFormat="1" ht="12" hidden="1" customHeight="1">
      <c r="A10087" s="446"/>
    </row>
    <row r="10088" spans="1:1" s="447" customFormat="1" ht="12" hidden="1" customHeight="1">
      <c r="A10088" s="446"/>
    </row>
    <row r="10089" spans="1:1" s="447" customFormat="1" ht="12" hidden="1" customHeight="1">
      <c r="A10089" s="446"/>
    </row>
    <row r="10090" spans="1:1" s="447" customFormat="1" ht="12" hidden="1" customHeight="1">
      <c r="A10090" s="446"/>
    </row>
    <row r="10091" spans="1:1" s="447" customFormat="1" ht="12" hidden="1" customHeight="1">
      <c r="A10091" s="446"/>
    </row>
    <row r="10092" spans="1:1" s="447" customFormat="1" ht="12" hidden="1" customHeight="1">
      <c r="A10092" s="446"/>
    </row>
    <row r="10093" spans="1:1" s="447" customFormat="1" ht="12" hidden="1" customHeight="1">
      <c r="A10093" s="446"/>
    </row>
    <row r="10094" spans="1:1" s="447" customFormat="1" ht="12" hidden="1" customHeight="1">
      <c r="A10094" s="446"/>
    </row>
    <row r="10095" spans="1:1" s="447" customFormat="1" ht="12" hidden="1" customHeight="1">
      <c r="A10095" s="446"/>
    </row>
    <row r="10096" spans="1:1" s="447" customFormat="1" ht="12" hidden="1" customHeight="1">
      <c r="A10096" s="446"/>
    </row>
    <row r="10097" spans="1:1" s="447" customFormat="1" ht="12" hidden="1" customHeight="1">
      <c r="A10097" s="446"/>
    </row>
    <row r="10098" spans="1:1" s="447" customFormat="1" ht="12" hidden="1" customHeight="1">
      <c r="A10098" s="446"/>
    </row>
    <row r="10099" spans="1:1" s="447" customFormat="1" ht="12" hidden="1" customHeight="1">
      <c r="A10099" s="446"/>
    </row>
    <row r="10100" spans="1:1" s="447" customFormat="1" ht="12" hidden="1" customHeight="1">
      <c r="A10100" s="446"/>
    </row>
    <row r="10101" spans="1:1" s="447" customFormat="1" ht="12" hidden="1" customHeight="1">
      <c r="A10101" s="446"/>
    </row>
    <row r="10102" spans="1:1" s="447" customFormat="1" ht="12" hidden="1" customHeight="1">
      <c r="A10102" s="446"/>
    </row>
    <row r="10103" spans="1:1" s="447" customFormat="1" ht="12" hidden="1" customHeight="1">
      <c r="A10103" s="446"/>
    </row>
    <row r="10104" spans="1:1" s="447" customFormat="1" ht="12" hidden="1" customHeight="1">
      <c r="A10104" s="446"/>
    </row>
    <row r="10105" spans="1:1" s="447" customFormat="1" ht="12" hidden="1" customHeight="1">
      <c r="A10105" s="446"/>
    </row>
    <row r="10106" spans="1:1" s="447" customFormat="1" ht="12" hidden="1" customHeight="1">
      <c r="A10106" s="446"/>
    </row>
    <row r="10107" spans="1:1" s="447" customFormat="1" ht="12" hidden="1" customHeight="1">
      <c r="A10107" s="446"/>
    </row>
    <row r="10108" spans="1:1" s="447" customFormat="1" ht="12" hidden="1" customHeight="1">
      <c r="A10108" s="446"/>
    </row>
    <row r="10109" spans="1:1" s="447" customFormat="1" ht="12" hidden="1" customHeight="1">
      <c r="A10109" s="446"/>
    </row>
    <row r="10110" spans="1:1" s="447" customFormat="1" ht="12" hidden="1" customHeight="1">
      <c r="A10110" s="446"/>
    </row>
    <row r="10111" spans="1:1" s="447" customFormat="1" ht="12" hidden="1" customHeight="1">
      <c r="A10111" s="446"/>
    </row>
    <row r="10112" spans="1:1" s="447" customFormat="1" ht="12" hidden="1" customHeight="1">
      <c r="A10112" s="446"/>
    </row>
    <row r="10113" spans="1:1" s="447" customFormat="1" ht="12" hidden="1" customHeight="1">
      <c r="A10113" s="446"/>
    </row>
    <row r="10114" spans="1:1" s="447" customFormat="1" ht="12" hidden="1" customHeight="1">
      <c r="A10114" s="446"/>
    </row>
    <row r="10115" spans="1:1" s="447" customFormat="1" ht="12" hidden="1" customHeight="1">
      <c r="A10115" s="446"/>
    </row>
    <row r="10116" spans="1:1" s="447" customFormat="1" ht="12" hidden="1" customHeight="1">
      <c r="A10116" s="446"/>
    </row>
    <row r="10117" spans="1:1" s="447" customFormat="1" ht="12" hidden="1" customHeight="1">
      <c r="A10117" s="446"/>
    </row>
    <row r="10118" spans="1:1" s="447" customFormat="1" ht="12" hidden="1" customHeight="1">
      <c r="A10118" s="446"/>
    </row>
    <row r="10119" spans="1:1" s="447" customFormat="1" ht="12" hidden="1" customHeight="1">
      <c r="A10119" s="446"/>
    </row>
    <row r="10120" spans="1:1" s="447" customFormat="1" ht="12" hidden="1" customHeight="1">
      <c r="A10120" s="446"/>
    </row>
    <row r="10121" spans="1:1" s="447" customFormat="1" ht="12" hidden="1" customHeight="1">
      <c r="A10121" s="446"/>
    </row>
    <row r="10122" spans="1:1" s="447" customFormat="1" ht="12" hidden="1" customHeight="1">
      <c r="A10122" s="446"/>
    </row>
    <row r="10123" spans="1:1" s="447" customFormat="1" ht="12" hidden="1" customHeight="1">
      <c r="A10123" s="446"/>
    </row>
    <row r="10124" spans="1:1" s="447" customFormat="1" ht="12" hidden="1" customHeight="1">
      <c r="A10124" s="446"/>
    </row>
    <row r="10125" spans="1:1" s="447" customFormat="1" ht="12" hidden="1" customHeight="1">
      <c r="A10125" s="446"/>
    </row>
    <row r="10126" spans="1:1" s="447" customFormat="1" ht="12" hidden="1" customHeight="1">
      <c r="A10126" s="446"/>
    </row>
    <row r="10127" spans="1:1" s="447" customFormat="1" ht="12" hidden="1" customHeight="1">
      <c r="A10127" s="446"/>
    </row>
    <row r="10128" spans="1:1" s="447" customFormat="1" ht="12" hidden="1" customHeight="1">
      <c r="A10128" s="446"/>
    </row>
    <row r="10129" spans="1:1" s="447" customFormat="1" ht="12" hidden="1" customHeight="1">
      <c r="A10129" s="446"/>
    </row>
    <row r="10130" spans="1:1" s="447" customFormat="1" ht="12" hidden="1" customHeight="1">
      <c r="A10130" s="446"/>
    </row>
    <row r="10131" spans="1:1" s="447" customFormat="1" ht="12" hidden="1" customHeight="1">
      <c r="A10131" s="446"/>
    </row>
    <row r="10132" spans="1:1" s="447" customFormat="1" ht="12" hidden="1" customHeight="1">
      <c r="A10132" s="446"/>
    </row>
    <row r="10133" spans="1:1" s="447" customFormat="1" ht="12" hidden="1" customHeight="1">
      <c r="A10133" s="446"/>
    </row>
    <row r="10134" spans="1:1" s="447" customFormat="1" ht="12" hidden="1" customHeight="1">
      <c r="A10134" s="446"/>
    </row>
    <row r="10135" spans="1:1" s="447" customFormat="1" ht="12" hidden="1" customHeight="1">
      <c r="A10135" s="446"/>
    </row>
    <row r="10136" spans="1:1" s="447" customFormat="1" ht="12" hidden="1" customHeight="1">
      <c r="A10136" s="446"/>
    </row>
    <row r="10137" spans="1:1" s="447" customFormat="1" ht="12" hidden="1" customHeight="1">
      <c r="A10137" s="446"/>
    </row>
    <row r="10138" spans="1:1" s="447" customFormat="1" ht="12" hidden="1" customHeight="1">
      <c r="A10138" s="446"/>
    </row>
    <row r="10139" spans="1:1" s="447" customFormat="1" ht="12" hidden="1" customHeight="1">
      <c r="A10139" s="446"/>
    </row>
    <row r="10140" spans="1:1" s="447" customFormat="1" ht="12" hidden="1" customHeight="1">
      <c r="A10140" s="446"/>
    </row>
    <row r="10141" spans="1:1" s="447" customFormat="1" ht="12" hidden="1" customHeight="1">
      <c r="A10141" s="446"/>
    </row>
    <row r="10142" spans="1:1" s="447" customFormat="1" ht="12" hidden="1" customHeight="1">
      <c r="A10142" s="446"/>
    </row>
    <row r="10143" spans="1:1" s="447" customFormat="1" ht="12" hidden="1" customHeight="1">
      <c r="A10143" s="446"/>
    </row>
    <row r="10144" spans="1:1" s="447" customFormat="1" ht="12" hidden="1" customHeight="1">
      <c r="A10144" s="446"/>
    </row>
    <row r="10145" spans="1:1" s="447" customFormat="1" ht="12" hidden="1" customHeight="1">
      <c r="A10145" s="446"/>
    </row>
    <row r="10146" spans="1:1" s="447" customFormat="1" ht="12" hidden="1" customHeight="1">
      <c r="A10146" s="446"/>
    </row>
    <row r="10147" spans="1:1" s="447" customFormat="1" ht="12" hidden="1" customHeight="1">
      <c r="A10147" s="446"/>
    </row>
    <row r="10148" spans="1:1" s="447" customFormat="1" ht="12" hidden="1" customHeight="1">
      <c r="A10148" s="446"/>
    </row>
    <row r="10149" spans="1:1" s="447" customFormat="1" ht="12" hidden="1" customHeight="1">
      <c r="A10149" s="446"/>
    </row>
    <row r="10150" spans="1:1" s="447" customFormat="1" ht="12" hidden="1" customHeight="1">
      <c r="A10150" s="446"/>
    </row>
    <row r="10151" spans="1:1" s="447" customFormat="1" ht="12" hidden="1" customHeight="1">
      <c r="A10151" s="446"/>
    </row>
    <row r="10152" spans="1:1" s="447" customFormat="1" ht="12" hidden="1" customHeight="1">
      <c r="A10152" s="446"/>
    </row>
    <row r="10153" spans="1:1" s="447" customFormat="1" ht="12" hidden="1" customHeight="1">
      <c r="A10153" s="446"/>
    </row>
    <row r="10154" spans="1:1" s="447" customFormat="1" ht="12" hidden="1" customHeight="1">
      <c r="A10154" s="446"/>
    </row>
    <row r="10155" spans="1:1" s="447" customFormat="1" ht="12" hidden="1" customHeight="1">
      <c r="A10155" s="446"/>
    </row>
    <row r="10156" spans="1:1" s="447" customFormat="1" ht="12" hidden="1" customHeight="1">
      <c r="A10156" s="446"/>
    </row>
    <row r="10157" spans="1:1" s="447" customFormat="1" ht="12" hidden="1" customHeight="1">
      <c r="A10157" s="446"/>
    </row>
    <row r="10158" spans="1:1" s="447" customFormat="1" ht="12" hidden="1" customHeight="1">
      <c r="A10158" s="446"/>
    </row>
    <row r="10159" spans="1:1" s="447" customFormat="1" ht="12" hidden="1" customHeight="1">
      <c r="A10159" s="446"/>
    </row>
    <row r="10160" spans="1:1" s="447" customFormat="1" ht="12" hidden="1" customHeight="1">
      <c r="A10160" s="446"/>
    </row>
    <row r="10161" spans="1:1" s="447" customFormat="1" ht="12" hidden="1" customHeight="1">
      <c r="A10161" s="446"/>
    </row>
    <row r="10162" spans="1:1" s="447" customFormat="1" ht="12" hidden="1" customHeight="1">
      <c r="A10162" s="446"/>
    </row>
    <row r="10163" spans="1:1" s="447" customFormat="1" ht="12" hidden="1" customHeight="1">
      <c r="A10163" s="446"/>
    </row>
    <row r="10164" spans="1:1" s="447" customFormat="1" ht="12" hidden="1" customHeight="1">
      <c r="A10164" s="446"/>
    </row>
    <row r="10165" spans="1:1" s="447" customFormat="1" ht="12" hidden="1" customHeight="1">
      <c r="A10165" s="446"/>
    </row>
    <row r="10166" spans="1:1" s="447" customFormat="1" ht="12" hidden="1" customHeight="1">
      <c r="A10166" s="446"/>
    </row>
    <row r="10167" spans="1:1" s="447" customFormat="1" ht="12" hidden="1" customHeight="1">
      <c r="A10167" s="446"/>
    </row>
    <row r="10168" spans="1:1" s="447" customFormat="1" ht="12" hidden="1" customHeight="1">
      <c r="A10168" s="446"/>
    </row>
    <row r="10169" spans="1:1" s="447" customFormat="1" ht="12" hidden="1" customHeight="1">
      <c r="A10169" s="446"/>
    </row>
    <row r="10170" spans="1:1" s="447" customFormat="1" ht="12" hidden="1" customHeight="1">
      <c r="A10170" s="446"/>
    </row>
    <row r="10171" spans="1:1" s="447" customFormat="1" ht="12" hidden="1" customHeight="1">
      <c r="A10171" s="446"/>
    </row>
    <row r="10172" spans="1:1" s="447" customFormat="1" ht="12" hidden="1" customHeight="1">
      <c r="A10172" s="446"/>
    </row>
    <row r="10173" spans="1:1" s="447" customFormat="1" ht="12" hidden="1" customHeight="1">
      <c r="A10173" s="446"/>
    </row>
    <row r="10174" spans="1:1" s="447" customFormat="1" ht="12" hidden="1" customHeight="1">
      <c r="A10174" s="446"/>
    </row>
    <row r="10175" spans="1:1" s="447" customFormat="1" ht="12" hidden="1" customHeight="1">
      <c r="A10175" s="446"/>
    </row>
    <row r="10176" spans="1:1" s="447" customFormat="1" ht="12" hidden="1" customHeight="1">
      <c r="A10176" s="446"/>
    </row>
    <row r="10177" spans="1:1" s="447" customFormat="1" ht="12" hidden="1" customHeight="1">
      <c r="A10177" s="446"/>
    </row>
    <row r="10178" spans="1:1" s="447" customFormat="1" ht="12" hidden="1" customHeight="1">
      <c r="A10178" s="446"/>
    </row>
    <row r="10179" spans="1:1" s="447" customFormat="1" ht="12" hidden="1" customHeight="1">
      <c r="A10179" s="446"/>
    </row>
    <row r="10180" spans="1:1" s="447" customFormat="1" ht="12" hidden="1" customHeight="1">
      <c r="A10180" s="446"/>
    </row>
    <row r="10181" spans="1:1" s="447" customFormat="1" ht="12" hidden="1" customHeight="1">
      <c r="A10181" s="446"/>
    </row>
    <row r="10182" spans="1:1" s="447" customFormat="1" ht="12" hidden="1" customHeight="1">
      <c r="A10182" s="446"/>
    </row>
    <row r="10183" spans="1:1" s="447" customFormat="1" ht="12" hidden="1" customHeight="1">
      <c r="A10183" s="446"/>
    </row>
    <row r="10184" spans="1:1" s="447" customFormat="1" ht="12" hidden="1" customHeight="1">
      <c r="A10184" s="446"/>
    </row>
    <row r="10185" spans="1:1" s="447" customFormat="1" ht="12" hidden="1" customHeight="1">
      <c r="A10185" s="446"/>
    </row>
    <row r="10186" spans="1:1" s="447" customFormat="1" ht="12" hidden="1" customHeight="1">
      <c r="A10186" s="446"/>
    </row>
    <row r="10187" spans="1:1" s="447" customFormat="1" ht="12" hidden="1" customHeight="1">
      <c r="A10187" s="446"/>
    </row>
    <row r="10188" spans="1:1" s="447" customFormat="1" ht="12" hidden="1" customHeight="1">
      <c r="A10188" s="446"/>
    </row>
    <row r="10189" spans="1:1" s="447" customFormat="1" ht="12" hidden="1" customHeight="1">
      <c r="A10189" s="446"/>
    </row>
    <row r="10190" spans="1:1" s="447" customFormat="1" ht="12" hidden="1" customHeight="1">
      <c r="A10190" s="446"/>
    </row>
    <row r="10191" spans="1:1" s="447" customFormat="1" ht="12" hidden="1" customHeight="1">
      <c r="A10191" s="446"/>
    </row>
    <row r="10192" spans="1:1" s="447" customFormat="1" ht="12" hidden="1" customHeight="1">
      <c r="A10192" s="446"/>
    </row>
    <row r="10193" spans="1:1" s="447" customFormat="1" ht="12" hidden="1" customHeight="1">
      <c r="A10193" s="446"/>
    </row>
    <row r="10194" spans="1:1" s="447" customFormat="1" ht="12" hidden="1" customHeight="1">
      <c r="A10194" s="446"/>
    </row>
    <row r="10195" spans="1:1" s="447" customFormat="1" ht="12" hidden="1" customHeight="1">
      <c r="A10195" s="446"/>
    </row>
    <row r="10196" spans="1:1" s="447" customFormat="1" ht="12" hidden="1" customHeight="1">
      <c r="A10196" s="446"/>
    </row>
    <row r="10197" spans="1:1" s="447" customFormat="1" ht="12" hidden="1" customHeight="1">
      <c r="A10197" s="446"/>
    </row>
    <row r="10198" spans="1:1" s="447" customFormat="1" ht="12" hidden="1" customHeight="1">
      <c r="A10198" s="446"/>
    </row>
    <row r="10199" spans="1:1" s="447" customFormat="1" ht="12" hidden="1" customHeight="1">
      <c r="A10199" s="446"/>
    </row>
    <row r="10200" spans="1:1" s="447" customFormat="1" ht="12" hidden="1" customHeight="1">
      <c r="A10200" s="446"/>
    </row>
    <row r="10201" spans="1:1" s="447" customFormat="1" ht="12" hidden="1" customHeight="1">
      <c r="A10201" s="446"/>
    </row>
    <row r="10202" spans="1:1" s="447" customFormat="1" ht="12" hidden="1" customHeight="1">
      <c r="A10202" s="446"/>
    </row>
    <row r="10203" spans="1:1" s="447" customFormat="1" ht="12" hidden="1" customHeight="1">
      <c r="A10203" s="446"/>
    </row>
    <row r="10204" spans="1:1" s="447" customFormat="1" ht="12" hidden="1" customHeight="1">
      <c r="A10204" s="446"/>
    </row>
    <row r="10205" spans="1:1" s="447" customFormat="1" ht="12" hidden="1" customHeight="1">
      <c r="A10205" s="446"/>
    </row>
    <row r="10206" spans="1:1" s="447" customFormat="1" ht="12" hidden="1" customHeight="1">
      <c r="A10206" s="446"/>
    </row>
    <row r="10207" spans="1:1" s="447" customFormat="1" ht="12" hidden="1" customHeight="1">
      <c r="A10207" s="446"/>
    </row>
    <row r="10208" spans="1:1" s="447" customFormat="1" ht="12" hidden="1" customHeight="1">
      <c r="A10208" s="446"/>
    </row>
    <row r="10209" spans="1:1" s="447" customFormat="1" ht="12" hidden="1" customHeight="1">
      <c r="A10209" s="446"/>
    </row>
    <row r="10210" spans="1:1" s="447" customFormat="1" ht="12" hidden="1" customHeight="1">
      <c r="A10210" s="446"/>
    </row>
    <row r="10211" spans="1:1" s="447" customFormat="1" ht="12" hidden="1" customHeight="1">
      <c r="A10211" s="446"/>
    </row>
    <row r="10212" spans="1:1" s="447" customFormat="1" ht="12" hidden="1" customHeight="1">
      <c r="A10212" s="446"/>
    </row>
    <row r="10213" spans="1:1" s="447" customFormat="1" ht="12" hidden="1" customHeight="1">
      <c r="A10213" s="446"/>
    </row>
    <row r="10214" spans="1:1" s="447" customFormat="1" ht="12" hidden="1" customHeight="1">
      <c r="A10214" s="446"/>
    </row>
    <row r="10215" spans="1:1" s="447" customFormat="1" ht="12" hidden="1" customHeight="1">
      <c r="A10215" s="446"/>
    </row>
    <row r="10216" spans="1:1" s="447" customFormat="1" ht="12" hidden="1" customHeight="1">
      <c r="A10216" s="446"/>
    </row>
    <row r="10217" spans="1:1" s="447" customFormat="1" ht="12" hidden="1" customHeight="1">
      <c r="A10217" s="446"/>
    </row>
    <row r="10218" spans="1:1" s="447" customFormat="1" ht="12" hidden="1" customHeight="1">
      <c r="A10218" s="446"/>
    </row>
    <row r="10219" spans="1:1" s="447" customFormat="1" ht="12" hidden="1" customHeight="1">
      <c r="A10219" s="446"/>
    </row>
    <row r="10220" spans="1:1" s="447" customFormat="1" ht="12" hidden="1" customHeight="1">
      <c r="A10220" s="446"/>
    </row>
    <row r="10221" spans="1:1" s="447" customFormat="1" ht="12" hidden="1" customHeight="1">
      <c r="A10221" s="446"/>
    </row>
    <row r="10222" spans="1:1" s="447" customFormat="1" ht="12" hidden="1" customHeight="1">
      <c r="A10222" s="446"/>
    </row>
    <row r="10223" spans="1:1" s="447" customFormat="1" ht="12" hidden="1" customHeight="1">
      <c r="A10223" s="446"/>
    </row>
    <row r="10224" spans="1:1" s="447" customFormat="1" ht="12" hidden="1" customHeight="1">
      <c r="A10224" s="446"/>
    </row>
    <row r="10225" spans="1:1" s="447" customFormat="1" ht="12" hidden="1" customHeight="1">
      <c r="A10225" s="446"/>
    </row>
    <row r="10226" spans="1:1" s="447" customFormat="1" ht="12" hidden="1" customHeight="1">
      <c r="A10226" s="446"/>
    </row>
    <row r="10227" spans="1:1" s="447" customFormat="1" ht="12" hidden="1" customHeight="1">
      <c r="A10227" s="446"/>
    </row>
    <row r="10228" spans="1:1" s="447" customFormat="1" ht="12" hidden="1" customHeight="1">
      <c r="A10228" s="446"/>
    </row>
    <row r="10229" spans="1:1" s="447" customFormat="1" ht="12" hidden="1" customHeight="1">
      <c r="A10229" s="446"/>
    </row>
    <row r="10230" spans="1:1" s="447" customFormat="1" ht="12" hidden="1" customHeight="1">
      <c r="A10230" s="446"/>
    </row>
    <row r="10231" spans="1:1" s="447" customFormat="1" ht="12" hidden="1" customHeight="1">
      <c r="A10231" s="446"/>
    </row>
    <row r="10232" spans="1:1" s="447" customFormat="1" ht="12" hidden="1" customHeight="1">
      <c r="A10232" s="446"/>
    </row>
    <row r="10233" spans="1:1" s="447" customFormat="1" ht="12" hidden="1" customHeight="1">
      <c r="A10233" s="446"/>
    </row>
    <row r="10234" spans="1:1" s="447" customFormat="1" ht="12" hidden="1" customHeight="1">
      <c r="A10234" s="446"/>
    </row>
    <row r="10235" spans="1:1" s="447" customFormat="1" ht="12" hidden="1" customHeight="1">
      <c r="A10235" s="446"/>
    </row>
    <row r="10236" spans="1:1" s="447" customFormat="1" ht="12" hidden="1" customHeight="1">
      <c r="A10236" s="446"/>
    </row>
    <row r="10237" spans="1:1" s="447" customFormat="1" ht="12" hidden="1" customHeight="1">
      <c r="A10237" s="446"/>
    </row>
    <row r="10238" spans="1:1" s="447" customFormat="1" ht="12" hidden="1" customHeight="1">
      <c r="A10238" s="446"/>
    </row>
    <row r="10239" spans="1:1" s="447" customFormat="1" ht="12" hidden="1" customHeight="1">
      <c r="A10239" s="446"/>
    </row>
    <row r="10240" spans="1:1" s="447" customFormat="1" ht="12" hidden="1" customHeight="1">
      <c r="A10240" s="446"/>
    </row>
    <row r="10241" spans="1:1" s="447" customFormat="1" ht="12" hidden="1" customHeight="1">
      <c r="A10241" s="446"/>
    </row>
    <row r="10242" spans="1:1" s="447" customFormat="1" ht="12" hidden="1" customHeight="1">
      <c r="A10242" s="446"/>
    </row>
    <row r="10243" spans="1:1" s="447" customFormat="1" ht="12" hidden="1" customHeight="1">
      <c r="A10243" s="446"/>
    </row>
    <row r="10244" spans="1:1" s="447" customFormat="1" ht="12" hidden="1" customHeight="1">
      <c r="A10244" s="446"/>
    </row>
    <row r="10245" spans="1:1" s="447" customFormat="1" ht="12" hidden="1" customHeight="1">
      <c r="A10245" s="446"/>
    </row>
    <row r="10246" spans="1:1" s="447" customFormat="1" ht="12" hidden="1" customHeight="1">
      <c r="A10246" s="446"/>
    </row>
    <row r="10247" spans="1:1" s="447" customFormat="1" ht="12" hidden="1" customHeight="1">
      <c r="A10247" s="446"/>
    </row>
    <row r="10248" spans="1:1" s="447" customFormat="1" ht="12" hidden="1" customHeight="1">
      <c r="A10248" s="446"/>
    </row>
    <row r="10249" spans="1:1" s="447" customFormat="1" ht="12" hidden="1" customHeight="1">
      <c r="A10249" s="446"/>
    </row>
    <row r="10250" spans="1:1" s="447" customFormat="1" ht="12" hidden="1" customHeight="1">
      <c r="A10250" s="446"/>
    </row>
    <row r="10251" spans="1:1" s="447" customFormat="1" ht="12" hidden="1" customHeight="1">
      <c r="A10251" s="446"/>
    </row>
    <row r="10252" spans="1:1" s="447" customFormat="1" ht="12" hidden="1" customHeight="1">
      <c r="A10252" s="446"/>
    </row>
    <row r="10253" spans="1:1" s="447" customFormat="1" ht="12" hidden="1" customHeight="1">
      <c r="A10253" s="446"/>
    </row>
    <row r="10254" spans="1:1" s="447" customFormat="1" ht="12" hidden="1" customHeight="1">
      <c r="A10254" s="446"/>
    </row>
    <row r="10255" spans="1:1" s="447" customFormat="1" ht="12" hidden="1" customHeight="1">
      <c r="A10255" s="446"/>
    </row>
    <row r="10256" spans="1:1" s="447" customFormat="1" ht="12" hidden="1" customHeight="1">
      <c r="A10256" s="446"/>
    </row>
    <row r="10257" spans="1:1" s="447" customFormat="1" ht="12" hidden="1" customHeight="1">
      <c r="A10257" s="446"/>
    </row>
    <row r="10258" spans="1:1" s="447" customFormat="1" ht="12" hidden="1" customHeight="1">
      <c r="A10258" s="446"/>
    </row>
    <row r="10259" spans="1:1" s="447" customFormat="1" ht="12" hidden="1" customHeight="1">
      <c r="A10259" s="446"/>
    </row>
    <row r="10260" spans="1:1" s="447" customFormat="1" ht="12" hidden="1" customHeight="1">
      <c r="A10260" s="446"/>
    </row>
    <row r="10261" spans="1:1" s="447" customFormat="1" ht="12" hidden="1" customHeight="1">
      <c r="A10261" s="446"/>
    </row>
    <row r="10262" spans="1:1" s="447" customFormat="1" ht="12" hidden="1" customHeight="1">
      <c r="A10262" s="446"/>
    </row>
    <row r="10263" spans="1:1" s="447" customFormat="1" ht="12" hidden="1" customHeight="1">
      <c r="A10263" s="446"/>
    </row>
    <row r="10264" spans="1:1" s="447" customFormat="1" ht="12" hidden="1" customHeight="1">
      <c r="A10264" s="446"/>
    </row>
    <row r="10265" spans="1:1" s="447" customFormat="1" ht="12" hidden="1" customHeight="1">
      <c r="A10265" s="446"/>
    </row>
    <row r="10266" spans="1:1" s="447" customFormat="1" ht="12" hidden="1" customHeight="1">
      <c r="A10266" s="446"/>
    </row>
    <row r="10267" spans="1:1" s="447" customFormat="1" ht="12" hidden="1" customHeight="1">
      <c r="A10267" s="446"/>
    </row>
    <row r="10268" spans="1:1" s="447" customFormat="1" ht="12" hidden="1" customHeight="1">
      <c r="A10268" s="446"/>
    </row>
    <row r="10269" spans="1:1" s="447" customFormat="1" ht="12" hidden="1" customHeight="1">
      <c r="A10269" s="446"/>
    </row>
    <row r="10270" spans="1:1" s="447" customFormat="1" ht="12" hidden="1" customHeight="1">
      <c r="A10270" s="446"/>
    </row>
    <row r="10271" spans="1:1" s="447" customFormat="1" ht="12" hidden="1" customHeight="1">
      <c r="A10271" s="446"/>
    </row>
    <row r="10272" spans="1:1" s="447" customFormat="1" ht="12" hidden="1" customHeight="1">
      <c r="A10272" s="446"/>
    </row>
    <row r="10273" spans="1:1" s="447" customFormat="1" ht="12" hidden="1" customHeight="1">
      <c r="A10273" s="446"/>
    </row>
    <row r="10274" spans="1:1" s="447" customFormat="1" ht="12" hidden="1" customHeight="1">
      <c r="A10274" s="446"/>
    </row>
    <row r="10275" spans="1:1" s="447" customFormat="1" ht="12" hidden="1" customHeight="1">
      <c r="A10275" s="446"/>
    </row>
    <row r="10276" spans="1:1" s="447" customFormat="1" ht="12" hidden="1" customHeight="1">
      <c r="A10276" s="446"/>
    </row>
    <row r="10277" spans="1:1" s="447" customFormat="1" ht="12" hidden="1" customHeight="1">
      <c r="A10277" s="446"/>
    </row>
    <row r="10278" spans="1:1" s="447" customFormat="1" ht="12" hidden="1" customHeight="1">
      <c r="A10278" s="446"/>
    </row>
    <row r="10279" spans="1:1" s="447" customFormat="1" ht="12" hidden="1" customHeight="1">
      <c r="A10279" s="446"/>
    </row>
    <row r="10280" spans="1:1" s="447" customFormat="1" ht="12" hidden="1" customHeight="1">
      <c r="A10280" s="446"/>
    </row>
    <row r="10281" spans="1:1" s="447" customFormat="1" ht="12" hidden="1" customHeight="1">
      <c r="A10281" s="446"/>
    </row>
    <row r="10282" spans="1:1" s="447" customFormat="1" ht="12" hidden="1" customHeight="1">
      <c r="A10282" s="446"/>
    </row>
    <row r="10283" spans="1:1" s="447" customFormat="1" ht="12" hidden="1" customHeight="1">
      <c r="A10283" s="446"/>
    </row>
    <row r="10284" spans="1:1" s="447" customFormat="1" ht="12" hidden="1" customHeight="1">
      <c r="A10284" s="446"/>
    </row>
    <row r="10285" spans="1:1" s="447" customFormat="1" ht="12" hidden="1" customHeight="1">
      <c r="A10285" s="446"/>
    </row>
    <row r="10286" spans="1:1" s="447" customFormat="1" ht="12" hidden="1" customHeight="1">
      <c r="A10286" s="446"/>
    </row>
    <row r="10287" spans="1:1" s="447" customFormat="1" ht="12" hidden="1" customHeight="1">
      <c r="A10287" s="446"/>
    </row>
    <row r="10288" spans="1:1" s="447" customFormat="1" ht="12" hidden="1" customHeight="1">
      <c r="A10288" s="446"/>
    </row>
    <row r="10289" spans="1:1" s="447" customFormat="1" ht="12" hidden="1" customHeight="1">
      <c r="A10289" s="446"/>
    </row>
    <row r="10290" spans="1:1" s="447" customFormat="1" ht="12" hidden="1" customHeight="1">
      <c r="A10290" s="446"/>
    </row>
    <row r="10291" spans="1:1" s="447" customFormat="1" ht="12" hidden="1" customHeight="1">
      <c r="A10291" s="446"/>
    </row>
    <row r="10292" spans="1:1" s="447" customFormat="1" ht="12" hidden="1" customHeight="1">
      <c r="A10292" s="446"/>
    </row>
    <row r="10293" spans="1:1" s="447" customFormat="1" ht="12" hidden="1" customHeight="1">
      <c r="A10293" s="446"/>
    </row>
    <row r="10294" spans="1:1" s="447" customFormat="1" ht="12" hidden="1" customHeight="1">
      <c r="A10294" s="446"/>
    </row>
    <row r="10295" spans="1:1" s="447" customFormat="1" ht="12" hidden="1" customHeight="1">
      <c r="A10295" s="446"/>
    </row>
    <row r="10296" spans="1:1" s="447" customFormat="1" ht="12" hidden="1" customHeight="1">
      <c r="A10296" s="446"/>
    </row>
    <row r="10297" spans="1:1" s="447" customFormat="1" ht="12" hidden="1" customHeight="1">
      <c r="A10297" s="446"/>
    </row>
    <row r="10298" spans="1:1" s="447" customFormat="1" ht="12" hidden="1" customHeight="1">
      <c r="A10298" s="446"/>
    </row>
    <row r="10299" spans="1:1" s="447" customFormat="1" ht="12" hidden="1" customHeight="1">
      <c r="A10299" s="446"/>
    </row>
    <row r="10300" spans="1:1" s="447" customFormat="1" ht="12" hidden="1" customHeight="1">
      <c r="A10300" s="446"/>
    </row>
    <row r="10301" spans="1:1" s="447" customFormat="1" ht="12" hidden="1" customHeight="1">
      <c r="A10301" s="446"/>
    </row>
    <row r="10302" spans="1:1" s="447" customFormat="1" ht="12" hidden="1" customHeight="1">
      <c r="A10302" s="446"/>
    </row>
    <row r="10303" spans="1:1" s="447" customFormat="1" ht="12" hidden="1" customHeight="1">
      <c r="A10303" s="446"/>
    </row>
    <row r="10304" spans="1:1" s="447" customFormat="1" ht="12" hidden="1" customHeight="1">
      <c r="A10304" s="446"/>
    </row>
    <row r="10305" spans="1:1" s="447" customFormat="1" ht="12" hidden="1" customHeight="1">
      <c r="A10305" s="446"/>
    </row>
    <row r="10306" spans="1:1" s="447" customFormat="1" ht="12" hidden="1" customHeight="1">
      <c r="A10306" s="446"/>
    </row>
    <row r="10307" spans="1:1" s="447" customFormat="1" ht="12" hidden="1" customHeight="1">
      <c r="A10307" s="446"/>
    </row>
    <row r="10308" spans="1:1" s="447" customFormat="1" ht="12" hidden="1" customHeight="1">
      <c r="A10308" s="446"/>
    </row>
    <row r="10309" spans="1:1" s="447" customFormat="1" ht="12" hidden="1" customHeight="1">
      <c r="A10309" s="446"/>
    </row>
    <row r="10310" spans="1:1" s="447" customFormat="1" ht="12" hidden="1" customHeight="1">
      <c r="A10310" s="446"/>
    </row>
    <row r="10311" spans="1:1" s="447" customFormat="1" ht="12" hidden="1" customHeight="1">
      <c r="A10311" s="446"/>
    </row>
    <row r="10312" spans="1:1" s="447" customFormat="1" ht="12" hidden="1" customHeight="1">
      <c r="A10312" s="446"/>
    </row>
    <row r="10313" spans="1:1" s="447" customFormat="1" ht="12" hidden="1" customHeight="1">
      <c r="A10313" s="446"/>
    </row>
    <row r="10314" spans="1:1" s="447" customFormat="1" ht="12" hidden="1" customHeight="1">
      <c r="A10314" s="446"/>
    </row>
    <row r="10315" spans="1:1" s="447" customFormat="1" ht="12" hidden="1" customHeight="1">
      <c r="A10315" s="446"/>
    </row>
    <row r="10316" spans="1:1" s="447" customFormat="1" ht="12" hidden="1" customHeight="1">
      <c r="A10316" s="446"/>
    </row>
    <row r="10317" spans="1:1" s="447" customFormat="1" ht="12" hidden="1" customHeight="1">
      <c r="A10317" s="446"/>
    </row>
    <row r="10318" spans="1:1" s="447" customFormat="1" ht="12" hidden="1" customHeight="1">
      <c r="A10318" s="446"/>
    </row>
    <row r="10319" spans="1:1" s="447" customFormat="1" ht="12" hidden="1" customHeight="1">
      <c r="A10319" s="446"/>
    </row>
    <row r="10320" spans="1:1" s="447" customFormat="1" ht="12" hidden="1" customHeight="1">
      <c r="A10320" s="446"/>
    </row>
    <row r="10321" spans="1:1" s="447" customFormat="1" ht="12" hidden="1" customHeight="1">
      <c r="A10321" s="446"/>
    </row>
    <row r="10322" spans="1:1" s="447" customFormat="1" ht="12" hidden="1" customHeight="1">
      <c r="A10322" s="446"/>
    </row>
    <row r="10323" spans="1:1" s="447" customFormat="1" ht="12" hidden="1" customHeight="1">
      <c r="A10323" s="446"/>
    </row>
    <row r="10324" spans="1:1" s="447" customFormat="1" ht="12" hidden="1" customHeight="1">
      <c r="A10324" s="446"/>
    </row>
    <row r="10325" spans="1:1" s="447" customFormat="1" ht="12" hidden="1" customHeight="1">
      <c r="A10325" s="446"/>
    </row>
    <row r="10326" spans="1:1" s="447" customFormat="1" ht="12" hidden="1" customHeight="1">
      <c r="A10326" s="446"/>
    </row>
    <row r="10327" spans="1:1" s="447" customFormat="1" ht="12" hidden="1" customHeight="1">
      <c r="A10327" s="446"/>
    </row>
    <row r="10328" spans="1:1" s="447" customFormat="1" ht="12" hidden="1" customHeight="1">
      <c r="A10328" s="446"/>
    </row>
    <row r="10329" spans="1:1" s="447" customFormat="1" ht="12" hidden="1" customHeight="1">
      <c r="A10329" s="446"/>
    </row>
    <row r="10330" spans="1:1" s="447" customFormat="1" ht="12" hidden="1" customHeight="1">
      <c r="A10330" s="446"/>
    </row>
    <row r="10331" spans="1:1" s="447" customFormat="1" ht="12" hidden="1" customHeight="1">
      <c r="A10331" s="446"/>
    </row>
    <row r="10332" spans="1:1" s="447" customFormat="1" ht="12" hidden="1" customHeight="1">
      <c r="A10332" s="446"/>
    </row>
    <row r="10333" spans="1:1" s="447" customFormat="1" ht="12" hidden="1" customHeight="1">
      <c r="A10333" s="446"/>
    </row>
    <row r="10334" spans="1:1" s="447" customFormat="1" ht="12" hidden="1" customHeight="1">
      <c r="A10334" s="446"/>
    </row>
    <row r="10335" spans="1:1" s="447" customFormat="1" ht="12" hidden="1" customHeight="1">
      <c r="A10335" s="446"/>
    </row>
    <row r="10336" spans="1:1" s="447" customFormat="1" ht="12" hidden="1" customHeight="1">
      <c r="A10336" s="446"/>
    </row>
    <row r="10337" spans="1:1" s="447" customFormat="1" ht="12" hidden="1" customHeight="1">
      <c r="A10337" s="446"/>
    </row>
    <row r="10338" spans="1:1" s="447" customFormat="1" ht="12" hidden="1" customHeight="1">
      <c r="A10338" s="446"/>
    </row>
    <row r="10339" spans="1:1" s="447" customFormat="1" ht="12" hidden="1" customHeight="1">
      <c r="A10339" s="446"/>
    </row>
    <row r="10340" spans="1:1" s="447" customFormat="1" ht="12" hidden="1" customHeight="1">
      <c r="A10340" s="446"/>
    </row>
    <row r="10341" spans="1:1" s="447" customFormat="1" ht="12" hidden="1" customHeight="1">
      <c r="A10341" s="446"/>
    </row>
    <row r="10342" spans="1:1" s="447" customFormat="1" ht="12" hidden="1" customHeight="1">
      <c r="A10342" s="446"/>
    </row>
    <row r="10343" spans="1:1" s="447" customFormat="1" ht="12" hidden="1" customHeight="1">
      <c r="A10343" s="446"/>
    </row>
    <row r="10344" spans="1:1" s="447" customFormat="1" ht="12" hidden="1" customHeight="1">
      <c r="A10344" s="446"/>
    </row>
    <row r="10345" spans="1:1" s="447" customFormat="1" ht="12" hidden="1" customHeight="1">
      <c r="A10345" s="446"/>
    </row>
    <row r="10346" spans="1:1" s="447" customFormat="1" ht="12" hidden="1" customHeight="1">
      <c r="A10346" s="446"/>
    </row>
    <row r="10347" spans="1:1" s="447" customFormat="1" ht="12" hidden="1" customHeight="1">
      <c r="A10347" s="446"/>
    </row>
    <row r="10348" spans="1:1" s="447" customFormat="1" ht="12" hidden="1" customHeight="1">
      <c r="A10348" s="446"/>
    </row>
    <row r="10349" spans="1:1" s="447" customFormat="1" ht="12" hidden="1" customHeight="1">
      <c r="A10349" s="446"/>
    </row>
    <row r="10350" spans="1:1" s="447" customFormat="1" ht="12" hidden="1" customHeight="1">
      <c r="A10350" s="446"/>
    </row>
    <row r="10351" spans="1:1" s="447" customFormat="1" ht="12" hidden="1" customHeight="1">
      <c r="A10351" s="446"/>
    </row>
    <row r="10352" spans="1:1" s="447" customFormat="1" ht="12" hidden="1" customHeight="1">
      <c r="A10352" s="446"/>
    </row>
    <row r="10353" spans="1:1" s="447" customFormat="1" ht="12" hidden="1" customHeight="1">
      <c r="A10353" s="446"/>
    </row>
    <row r="10354" spans="1:1" s="447" customFormat="1" ht="12" hidden="1" customHeight="1">
      <c r="A10354" s="446"/>
    </row>
    <row r="10355" spans="1:1" s="447" customFormat="1" ht="12" hidden="1" customHeight="1">
      <c r="A10355" s="446"/>
    </row>
    <row r="10356" spans="1:1" s="447" customFormat="1" ht="12" hidden="1" customHeight="1">
      <c r="A10356" s="446"/>
    </row>
    <row r="10357" spans="1:1" s="447" customFormat="1" ht="12" hidden="1" customHeight="1">
      <c r="A10357" s="446"/>
    </row>
    <row r="10358" spans="1:1" s="447" customFormat="1" ht="12" hidden="1" customHeight="1">
      <c r="A10358" s="446"/>
    </row>
    <row r="10359" spans="1:1" s="447" customFormat="1" ht="12" hidden="1" customHeight="1">
      <c r="A10359" s="446"/>
    </row>
    <row r="10360" spans="1:1" s="447" customFormat="1" ht="12" hidden="1" customHeight="1">
      <c r="A10360" s="446"/>
    </row>
    <row r="10361" spans="1:1" s="447" customFormat="1" ht="12" hidden="1" customHeight="1">
      <c r="A10361" s="446"/>
    </row>
    <row r="10362" spans="1:1" s="447" customFormat="1" ht="12" hidden="1" customHeight="1">
      <c r="A10362" s="446"/>
    </row>
    <row r="10363" spans="1:1" s="447" customFormat="1" ht="12" hidden="1" customHeight="1">
      <c r="A10363" s="446"/>
    </row>
    <row r="10364" spans="1:1" s="447" customFormat="1" ht="12" hidden="1" customHeight="1">
      <c r="A10364" s="446"/>
    </row>
    <row r="10365" spans="1:1" s="447" customFormat="1" ht="12" hidden="1" customHeight="1">
      <c r="A10365" s="446"/>
    </row>
    <row r="10366" spans="1:1" s="447" customFormat="1" ht="12" hidden="1" customHeight="1">
      <c r="A10366" s="446"/>
    </row>
    <row r="10367" spans="1:1" s="447" customFormat="1" ht="12" hidden="1" customHeight="1">
      <c r="A10367" s="446"/>
    </row>
    <row r="10368" spans="1:1" s="447" customFormat="1" ht="12" hidden="1" customHeight="1">
      <c r="A10368" s="446"/>
    </row>
    <row r="10369" spans="1:1" s="447" customFormat="1" ht="12" hidden="1" customHeight="1">
      <c r="A10369" s="446"/>
    </row>
    <row r="10370" spans="1:1" s="447" customFormat="1" ht="12" hidden="1" customHeight="1">
      <c r="A10370" s="446"/>
    </row>
    <row r="10371" spans="1:1" s="447" customFormat="1" ht="12" hidden="1" customHeight="1">
      <c r="A10371" s="446"/>
    </row>
    <row r="10372" spans="1:1" s="447" customFormat="1" ht="12" hidden="1" customHeight="1">
      <c r="A10372" s="446"/>
    </row>
    <row r="10373" spans="1:1" s="447" customFormat="1" ht="12" hidden="1" customHeight="1">
      <c r="A10373" s="446"/>
    </row>
    <row r="10374" spans="1:1" s="447" customFormat="1" ht="12" hidden="1" customHeight="1">
      <c r="A10374" s="446"/>
    </row>
    <row r="10375" spans="1:1" s="447" customFormat="1" ht="12" hidden="1" customHeight="1">
      <c r="A10375" s="446"/>
    </row>
    <row r="10376" spans="1:1" s="447" customFormat="1" ht="12" hidden="1" customHeight="1">
      <c r="A10376" s="446"/>
    </row>
    <row r="10377" spans="1:1" s="447" customFormat="1" ht="12" hidden="1" customHeight="1">
      <c r="A10377" s="446"/>
    </row>
    <row r="10378" spans="1:1" s="447" customFormat="1" ht="12" hidden="1" customHeight="1">
      <c r="A10378" s="446"/>
    </row>
    <row r="10379" spans="1:1" s="447" customFormat="1" ht="12" hidden="1" customHeight="1">
      <c r="A10379" s="446"/>
    </row>
    <row r="10380" spans="1:1" s="447" customFormat="1" ht="12" hidden="1" customHeight="1">
      <c r="A10380" s="446"/>
    </row>
    <row r="10381" spans="1:1" s="447" customFormat="1" ht="12" hidden="1" customHeight="1">
      <c r="A10381" s="446"/>
    </row>
    <row r="10382" spans="1:1" s="447" customFormat="1" ht="12" hidden="1" customHeight="1">
      <c r="A10382" s="446"/>
    </row>
    <row r="10383" spans="1:1" s="447" customFormat="1" ht="12" hidden="1" customHeight="1">
      <c r="A10383" s="446"/>
    </row>
    <row r="10384" spans="1:1" s="447" customFormat="1" ht="12" hidden="1" customHeight="1">
      <c r="A10384" s="446"/>
    </row>
    <row r="10385" spans="1:1" s="447" customFormat="1" ht="12" hidden="1" customHeight="1">
      <c r="A10385" s="446"/>
    </row>
    <row r="10386" spans="1:1" s="447" customFormat="1" ht="12" hidden="1" customHeight="1">
      <c r="A10386" s="446"/>
    </row>
    <row r="10387" spans="1:1" s="447" customFormat="1" ht="12" hidden="1" customHeight="1">
      <c r="A10387" s="446"/>
    </row>
    <row r="10388" spans="1:1" s="447" customFormat="1" ht="12" hidden="1" customHeight="1">
      <c r="A10388" s="446"/>
    </row>
    <row r="10389" spans="1:1" s="447" customFormat="1" ht="12" hidden="1" customHeight="1">
      <c r="A10389" s="446"/>
    </row>
    <row r="10390" spans="1:1" s="447" customFormat="1" ht="12" hidden="1" customHeight="1">
      <c r="A10390" s="446"/>
    </row>
    <row r="10391" spans="1:1" s="447" customFormat="1" ht="12" hidden="1" customHeight="1">
      <c r="A10391" s="446"/>
    </row>
    <row r="10392" spans="1:1" s="447" customFormat="1" ht="12" hidden="1" customHeight="1">
      <c r="A10392" s="446"/>
    </row>
    <row r="10393" spans="1:1" s="447" customFormat="1" ht="12" hidden="1" customHeight="1">
      <c r="A10393" s="446"/>
    </row>
    <row r="10394" spans="1:1" s="447" customFormat="1" ht="12" hidden="1" customHeight="1">
      <c r="A10394" s="446"/>
    </row>
    <row r="10395" spans="1:1" s="447" customFormat="1" ht="12" hidden="1" customHeight="1">
      <c r="A10395" s="446"/>
    </row>
    <row r="10396" spans="1:1" s="447" customFormat="1" ht="12" hidden="1" customHeight="1">
      <c r="A10396" s="446"/>
    </row>
    <row r="10397" spans="1:1" s="447" customFormat="1" ht="12" hidden="1" customHeight="1">
      <c r="A10397" s="446"/>
    </row>
    <row r="10398" spans="1:1" s="447" customFormat="1" ht="12" hidden="1" customHeight="1">
      <c r="A10398" s="446"/>
    </row>
    <row r="10399" spans="1:1" s="447" customFormat="1" ht="12" hidden="1" customHeight="1">
      <c r="A10399" s="446"/>
    </row>
    <row r="10400" spans="1:1" s="447" customFormat="1" ht="12" hidden="1" customHeight="1">
      <c r="A10400" s="446"/>
    </row>
    <row r="10401" spans="1:1" s="447" customFormat="1" ht="12" hidden="1" customHeight="1">
      <c r="A10401" s="446"/>
    </row>
    <row r="10402" spans="1:1" s="447" customFormat="1" ht="12" hidden="1" customHeight="1">
      <c r="A10402" s="446"/>
    </row>
    <row r="10403" spans="1:1" s="447" customFormat="1" ht="12" hidden="1" customHeight="1">
      <c r="A10403" s="446"/>
    </row>
    <row r="10404" spans="1:1" s="447" customFormat="1" ht="12" hidden="1" customHeight="1">
      <c r="A10404" s="446"/>
    </row>
    <row r="10405" spans="1:1" s="447" customFormat="1" ht="12" hidden="1" customHeight="1">
      <c r="A10405" s="446"/>
    </row>
    <row r="10406" spans="1:1" s="447" customFormat="1" ht="12" hidden="1" customHeight="1">
      <c r="A10406" s="446"/>
    </row>
    <row r="10407" spans="1:1" s="447" customFormat="1" ht="12" hidden="1" customHeight="1">
      <c r="A10407" s="446"/>
    </row>
    <row r="10408" spans="1:1" s="447" customFormat="1" ht="12" hidden="1" customHeight="1">
      <c r="A10408" s="446"/>
    </row>
    <row r="10409" spans="1:1" s="447" customFormat="1" ht="12" hidden="1" customHeight="1">
      <c r="A10409" s="446"/>
    </row>
    <row r="10410" spans="1:1" s="447" customFormat="1" ht="12" hidden="1" customHeight="1">
      <c r="A10410" s="446"/>
    </row>
    <row r="10411" spans="1:1" s="447" customFormat="1" ht="12" hidden="1" customHeight="1">
      <c r="A10411" s="446"/>
    </row>
    <row r="10412" spans="1:1" s="447" customFormat="1" ht="12" hidden="1" customHeight="1">
      <c r="A10412" s="446"/>
    </row>
    <row r="10413" spans="1:1" s="447" customFormat="1" ht="12" hidden="1" customHeight="1">
      <c r="A10413" s="446"/>
    </row>
    <row r="10414" spans="1:1" s="447" customFormat="1" ht="12" hidden="1" customHeight="1">
      <c r="A10414" s="446"/>
    </row>
    <row r="10415" spans="1:1" s="447" customFormat="1" ht="12" hidden="1" customHeight="1">
      <c r="A10415" s="446"/>
    </row>
    <row r="10416" spans="1:1" s="447" customFormat="1" ht="12" hidden="1" customHeight="1">
      <c r="A10416" s="446"/>
    </row>
    <row r="10417" spans="1:1" s="447" customFormat="1" ht="12" hidden="1" customHeight="1">
      <c r="A10417" s="446"/>
    </row>
    <row r="10418" spans="1:1" s="447" customFormat="1" ht="12" hidden="1" customHeight="1">
      <c r="A10418" s="446"/>
    </row>
    <row r="10419" spans="1:1" s="447" customFormat="1" ht="12" hidden="1" customHeight="1">
      <c r="A10419" s="446"/>
    </row>
    <row r="10420" spans="1:1" s="447" customFormat="1" ht="12" hidden="1" customHeight="1">
      <c r="A10420" s="446"/>
    </row>
    <row r="10421" spans="1:1" s="447" customFormat="1" ht="12" hidden="1" customHeight="1">
      <c r="A10421" s="446"/>
    </row>
    <row r="10422" spans="1:1" s="447" customFormat="1" ht="12" hidden="1" customHeight="1">
      <c r="A10422" s="446"/>
    </row>
    <row r="10423" spans="1:1" s="447" customFormat="1" ht="12" hidden="1" customHeight="1">
      <c r="A10423" s="446"/>
    </row>
    <row r="10424" spans="1:1" s="447" customFormat="1" ht="12" hidden="1" customHeight="1">
      <c r="A10424" s="446"/>
    </row>
    <row r="10425" spans="1:1" s="447" customFormat="1" ht="12" hidden="1" customHeight="1">
      <c r="A10425" s="446"/>
    </row>
    <row r="10426" spans="1:1" s="447" customFormat="1" ht="12" hidden="1" customHeight="1">
      <c r="A10426" s="446"/>
    </row>
    <row r="10427" spans="1:1" s="447" customFormat="1" ht="12" hidden="1" customHeight="1">
      <c r="A10427" s="446"/>
    </row>
    <row r="10428" spans="1:1" s="447" customFormat="1" ht="12" hidden="1" customHeight="1">
      <c r="A10428" s="446"/>
    </row>
    <row r="10429" spans="1:1" s="447" customFormat="1" ht="12" hidden="1" customHeight="1">
      <c r="A10429" s="446"/>
    </row>
    <row r="10430" spans="1:1" s="447" customFormat="1" ht="12" hidden="1" customHeight="1">
      <c r="A10430" s="446"/>
    </row>
    <row r="10431" spans="1:1" s="447" customFormat="1" ht="12" hidden="1" customHeight="1">
      <c r="A10431" s="446"/>
    </row>
    <row r="10432" spans="1:1" s="447" customFormat="1" ht="12" hidden="1" customHeight="1">
      <c r="A10432" s="446"/>
    </row>
    <row r="10433" spans="1:1" s="447" customFormat="1" ht="12" hidden="1" customHeight="1">
      <c r="A10433" s="446"/>
    </row>
    <row r="10434" spans="1:1" s="447" customFormat="1" ht="12" hidden="1" customHeight="1">
      <c r="A10434" s="446"/>
    </row>
    <row r="10435" spans="1:1" s="447" customFormat="1" ht="12" hidden="1" customHeight="1">
      <c r="A10435" s="446"/>
    </row>
    <row r="10436" spans="1:1" s="447" customFormat="1" ht="12" hidden="1" customHeight="1">
      <c r="A10436" s="446"/>
    </row>
    <row r="10437" spans="1:1" s="447" customFormat="1" ht="12" hidden="1" customHeight="1">
      <c r="A10437" s="446"/>
    </row>
    <row r="10438" spans="1:1" s="447" customFormat="1" ht="12" hidden="1" customHeight="1">
      <c r="A10438" s="446"/>
    </row>
    <row r="10439" spans="1:1" s="447" customFormat="1" ht="12" hidden="1" customHeight="1">
      <c r="A10439" s="446"/>
    </row>
    <row r="10440" spans="1:1" s="447" customFormat="1" ht="12" hidden="1" customHeight="1">
      <c r="A10440" s="446"/>
    </row>
    <row r="10441" spans="1:1" s="447" customFormat="1" ht="12" hidden="1" customHeight="1">
      <c r="A10441" s="446"/>
    </row>
    <row r="10442" spans="1:1" s="447" customFormat="1" ht="12" hidden="1" customHeight="1">
      <c r="A10442" s="446"/>
    </row>
    <row r="10443" spans="1:1" s="447" customFormat="1" ht="12" hidden="1" customHeight="1">
      <c r="A10443" s="446"/>
    </row>
    <row r="10444" spans="1:1" s="447" customFormat="1" ht="12" hidden="1" customHeight="1">
      <c r="A10444" s="446"/>
    </row>
    <row r="10445" spans="1:1" s="447" customFormat="1" ht="12" hidden="1" customHeight="1">
      <c r="A10445" s="446"/>
    </row>
    <row r="10446" spans="1:1" s="447" customFormat="1" ht="12" hidden="1" customHeight="1">
      <c r="A10446" s="446"/>
    </row>
    <row r="10447" spans="1:1" s="447" customFormat="1" ht="12" hidden="1" customHeight="1">
      <c r="A10447" s="446"/>
    </row>
    <row r="10448" spans="1:1" s="447" customFormat="1" ht="12" hidden="1" customHeight="1">
      <c r="A10448" s="446"/>
    </row>
    <row r="10449" spans="1:1" s="447" customFormat="1" ht="12" hidden="1" customHeight="1">
      <c r="A10449" s="446"/>
    </row>
    <row r="10450" spans="1:1" s="447" customFormat="1" ht="12" hidden="1" customHeight="1">
      <c r="A10450" s="446"/>
    </row>
    <row r="10451" spans="1:1" s="447" customFormat="1" ht="12" hidden="1" customHeight="1">
      <c r="A10451" s="446"/>
    </row>
    <row r="10452" spans="1:1" s="447" customFormat="1" ht="12" hidden="1" customHeight="1">
      <c r="A10452" s="446"/>
    </row>
    <row r="10453" spans="1:1" s="447" customFormat="1" ht="12" hidden="1" customHeight="1">
      <c r="A10453" s="446"/>
    </row>
    <row r="10454" spans="1:1" s="447" customFormat="1" ht="12" hidden="1" customHeight="1">
      <c r="A10454" s="446"/>
    </row>
    <row r="10455" spans="1:1" s="447" customFormat="1" ht="12" hidden="1" customHeight="1">
      <c r="A10455" s="446"/>
    </row>
    <row r="10456" spans="1:1" s="447" customFormat="1" ht="12" hidden="1" customHeight="1">
      <c r="A10456" s="446"/>
    </row>
    <row r="10457" spans="1:1" s="447" customFormat="1" ht="12" hidden="1" customHeight="1">
      <c r="A10457" s="446"/>
    </row>
    <row r="10458" spans="1:1" s="447" customFormat="1" ht="12" hidden="1" customHeight="1">
      <c r="A10458" s="446"/>
    </row>
    <row r="10459" spans="1:1" s="447" customFormat="1" ht="12" hidden="1" customHeight="1">
      <c r="A10459" s="446"/>
    </row>
    <row r="10460" spans="1:1" s="447" customFormat="1" ht="12" hidden="1" customHeight="1">
      <c r="A10460" s="446"/>
    </row>
    <row r="10461" spans="1:1" s="447" customFormat="1" ht="12" hidden="1" customHeight="1">
      <c r="A10461" s="446"/>
    </row>
    <row r="10462" spans="1:1" s="447" customFormat="1" ht="12" hidden="1" customHeight="1">
      <c r="A10462" s="446"/>
    </row>
    <row r="10463" spans="1:1" s="447" customFormat="1" ht="12" hidden="1" customHeight="1">
      <c r="A10463" s="446"/>
    </row>
    <row r="10464" spans="1:1" s="447" customFormat="1" ht="12" hidden="1" customHeight="1">
      <c r="A10464" s="446"/>
    </row>
    <row r="10465" spans="1:1" s="447" customFormat="1" ht="12" hidden="1" customHeight="1">
      <c r="A10465" s="446"/>
    </row>
    <row r="10466" spans="1:1" s="447" customFormat="1" ht="12" hidden="1" customHeight="1">
      <c r="A10466" s="446"/>
    </row>
    <row r="10467" spans="1:1" s="447" customFormat="1" ht="12" hidden="1" customHeight="1">
      <c r="A10467" s="446"/>
    </row>
    <row r="10468" spans="1:1" s="447" customFormat="1" ht="12" hidden="1" customHeight="1">
      <c r="A10468" s="446"/>
    </row>
    <row r="10469" spans="1:1" s="447" customFormat="1" ht="12" hidden="1" customHeight="1">
      <c r="A10469" s="446"/>
    </row>
    <row r="10470" spans="1:1" s="447" customFormat="1" ht="12" hidden="1" customHeight="1">
      <c r="A10470" s="446"/>
    </row>
    <row r="10471" spans="1:1" s="447" customFormat="1" ht="12" hidden="1" customHeight="1">
      <c r="A10471" s="446"/>
    </row>
    <row r="10472" spans="1:1" s="447" customFormat="1" ht="12" hidden="1" customHeight="1">
      <c r="A10472" s="446"/>
    </row>
    <row r="10473" spans="1:1" s="447" customFormat="1" ht="12" hidden="1" customHeight="1">
      <c r="A10473" s="446"/>
    </row>
    <row r="10474" spans="1:1" s="447" customFormat="1" ht="12" hidden="1" customHeight="1">
      <c r="A10474" s="446"/>
    </row>
    <row r="10475" spans="1:1" s="447" customFormat="1" ht="12" hidden="1" customHeight="1">
      <c r="A10475" s="446"/>
    </row>
    <row r="10476" spans="1:1" s="447" customFormat="1" ht="12" hidden="1" customHeight="1">
      <c r="A10476" s="446"/>
    </row>
    <row r="10477" spans="1:1" s="447" customFormat="1" ht="12" hidden="1" customHeight="1">
      <c r="A10477" s="446"/>
    </row>
    <row r="10478" spans="1:1" s="447" customFormat="1" ht="12" hidden="1" customHeight="1">
      <c r="A10478" s="446"/>
    </row>
    <row r="10479" spans="1:1" s="447" customFormat="1" ht="12" hidden="1" customHeight="1">
      <c r="A10479" s="446"/>
    </row>
    <row r="10480" spans="1:1" s="447" customFormat="1" ht="12" hidden="1" customHeight="1">
      <c r="A10480" s="446"/>
    </row>
    <row r="10481" spans="1:1" s="447" customFormat="1" ht="12" hidden="1" customHeight="1">
      <c r="A10481" s="446"/>
    </row>
    <row r="10482" spans="1:1" s="447" customFormat="1" ht="12" hidden="1" customHeight="1">
      <c r="A10482" s="446"/>
    </row>
    <row r="10483" spans="1:1" s="447" customFormat="1" ht="12" hidden="1" customHeight="1">
      <c r="A10483" s="446"/>
    </row>
    <row r="10484" spans="1:1" s="447" customFormat="1" ht="12" hidden="1" customHeight="1">
      <c r="A10484" s="446"/>
    </row>
    <row r="10485" spans="1:1" s="447" customFormat="1" ht="12" hidden="1" customHeight="1">
      <c r="A10485" s="446"/>
    </row>
    <row r="10486" spans="1:1" s="447" customFormat="1" ht="12" hidden="1" customHeight="1">
      <c r="A10486" s="446"/>
    </row>
    <row r="10487" spans="1:1" s="447" customFormat="1" ht="12" hidden="1" customHeight="1">
      <c r="A10487" s="446"/>
    </row>
    <row r="10488" spans="1:1" s="447" customFormat="1" ht="12" hidden="1" customHeight="1">
      <c r="A10488" s="446"/>
    </row>
    <row r="10489" spans="1:1" s="447" customFormat="1" ht="12" hidden="1" customHeight="1">
      <c r="A10489" s="446"/>
    </row>
    <row r="10490" spans="1:1" s="447" customFormat="1" ht="12" hidden="1" customHeight="1">
      <c r="A10490" s="446"/>
    </row>
    <row r="10491" spans="1:1" s="447" customFormat="1" ht="12" hidden="1" customHeight="1">
      <c r="A10491" s="446"/>
    </row>
    <row r="10492" spans="1:1" s="447" customFormat="1" ht="12" hidden="1" customHeight="1">
      <c r="A10492" s="446"/>
    </row>
    <row r="10493" spans="1:1" s="447" customFormat="1" ht="12" hidden="1" customHeight="1">
      <c r="A10493" s="446"/>
    </row>
    <row r="10494" spans="1:1" s="447" customFormat="1" ht="12" hidden="1" customHeight="1">
      <c r="A10494" s="446"/>
    </row>
    <row r="10495" spans="1:1" s="447" customFormat="1" ht="12" hidden="1" customHeight="1">
      <c r="A10495" s="446"/>
    </row>
    <row r="10496" spans="1:1" s="447" customFormat="1" ht="12" hidden="1" customHeight="1">
      <c r="A10496" s="446"/>
    </row>
    <row r="10497" spans="1:1" s="447" customFormat="1" ht="12" hidden="1" customHeight="1">
      <c r="A10497" s="446"/>
    </row>
    <row r="10498" spans="1:1" s="447" customFormat="1" ht="12" hidden="1" customHeight="1">
      <c r="A10498" s="446"/>
    </row>
    <row r="10499" spans="1:1" s="447" customFormat="1" ht="12" hidden="1" customHeight="1">
      <c r="A10499" s="446"/>
    </row>
    <row r="10500" spans="1:1" s="447" customFormat="1" ht="12" hidden="1" customHeight="1">
      <c r="A10500" s="446"/>
    </row>
    <row r="10501" spans="1:1" s="447" customFormat="1" ht="12" hidden="1" customHeight="1">
      <c r="A10501" s="446"/>
    </row>
    <row r="10502" spans="1:1" s="447" customFormat="1" ht="12" hidden="1" customHeight="1">
      <c r="A10502" s="446"/>
    </row>
    <row r="10503" spans="1:1" s="447" customFormat="1" ht="12" hidden="1" customHeight="1">
      <c r="A10503" s="446"/>
    </row>
    <row r="10504" spans="1:1" s="447" customFormat="1" ht="12" hidden="1" customHeight="1">
      <c r="A10504" s="446"/>
    </row>
    <row r="10505" spans="1:1" s="447" customFormat="1" ht="12" hidden="1" customHeight="1">
      <c r="A10505" s="446"/>
    </row>
    <row r="10506" spans="1:1" s="447" customFormat="1" ht="12" hidden="1" customHeight="1">
      <c r="A10506" s="446"/>
    </row>
    <row r="10507" spans="1:1" s="447" customFormat="1" ht="12" hidden="1" customHeight="1">
      <c r="A10507" s="446"/>
    </row>
    <row r="10508" spans="1:1" s="447" customFormat="1" ht="12" hidden="1" customHeight="1">
      <c r="A10508" s="446"/>
    </row>
    <row r="10509" spans="1:1" s="447" customFormat="1" ht="12" hidden="1" customHeight="1">
      <c r="A10509" s="446"/>
    </row>
    <row r="10510" spans="1:1" s="447" customFormat="1" ht="12" hidden="1" customHeight="1">
      <c r="A10510" s="446"/>
    </row>
    <row r="10511" spans="1:1" s="447" customFormat="1" ht="12" hidden="1" customHeight="1">
      <c r="A10511" s="446"/>
    </row>
    <row r="10512" spans="1:1" s="447" customFormat="1" ht="12" hidden="1" customHeight="1">
      <c r="A10512" s="446"/>
    </row>
    <row r="10513" spans="1:1" s="447" customFormat="1" ht="12" hidden="1" customHeight="1">
      <c r="A10513" s="446"/>
    </row>
    <row r="10514" spans="1:1" s="447" customFormat="1" ht="12" hidden="1" customHeight="1">
      <c r="A10514" s="446"/>
    </row>
    <row r="10515" spans="1:1" s="447" customFormat="1" ht="12" hidden="1" customHeight="1">
      <c r="A10515" s="446"/>
    </row>
    <row r="10516" spans="1:1" s="447" customFormat="1" ht="12" hidden="1" customHeight="1">
      <c r="A10516" s="446"/>
    </row>
    <row r="10517" spans="1:1" s="447" customFormat="1" ht="12" hidden="1" customHeight="1">
      <c r="A10517" s="446"/>
    </row>
    <row r="10518" spans="1:1" s="447" customFormat="1" ht="12" hidden="1" customHeight="1">
      <c r="A10518" s="446"/>
    </row>
    <row r="10519" spans="1:1" s="447" customFormat="1" ht="12" hidden="1" customHeight="1">
      <c r="A10519" s="446"/>
    </row>
    <row r="10520" spans="1:1" s="447" customFormat="1" ht="12" hidden="1" customHeight="1">
      <c r="A10520" s="446"/>
    </row>
    <row r="10521" spans="1:1" s="447" customFormat="1" ht="12" hidden="1" customHeight="1">
      <c r="A10521" s="446"/>
    </row>
    <row r="10522" spans="1:1" s="447" customFormat="1" ht="12" hidden="1" customHeight="1">
      <c r="A10522" s="446"/>
    </row>
    <row r="10523" spans="1:1" s="447" customFormat="1" ht="12" hidden="1" customHeight="1">
      <c r="A10523" s="446"/>
    </row>
    <row r="10524" spans="1:1" s="447" customFormat="1" ht="12" hidden="1" customHeight="1">
      <c r="A10524" s="446"/>
    </row>
    <row r="10525" spans="1:1" s="447" customFormat="1" ht="12" hidden="1" customHeight="1">
      <c r="A10525" s="446"/>
    </row>
    <row r="10526" spans="1:1" s="447" customFormat="1" ht="12" hidden="1" customHeight="1">
      <c r="A10526" s="446"/>
    </row>
    <row r="10527" spans="1:1" s="447" customFormat="1" ht="12" hidden="1" customHeight="1">
      <c r="A10527" s="446"/>
    </row>
    <row r="10528" spans="1:1" s="447" customFormat="1" ht="12" hidden="1" customHeight="1">
      <c r="A10528" s="446"/>
    </row>
    <row r="10529" spans="1:1" s="447" customFormat="1" ht="12" hidden="1" customHeight="1">
      <c r="A10529" s="446"/>
    </row>
    <row r="10530" spans="1:1" s="447" customFormat="1" ht="12" hidden="1" customHeight="1">
      <c r="A10530" s="446"/>
    </row>
    <row r="10531" spans="1:1" s="447" customFormat="1" ht="12" hidden="1" customHeight="1">
      <c r="A10531" s="446"/>
    </row>
    <row r="10532" spans="1:1" s="447" customFormat="1" ht="12" hidden="1" customHeight="1">
      <c r="A10532" s="446"/>
    </row>
    <row r="10533" spans="1:1" s="447" customFormat="1" ht="12" hidden="1" customHeight="1">
      <c r="A10533" s="446"/>
    </row>
    <row r="10534" spans="1:1" s="447" customFormat="1" ht="12" hidden="1" customHeight="1">
      <c r="A10534" s="446"/>
    </row>
    <row r="10535" spans="1:1" s="447" customFormat="1" ht="12" hidden="1" customHeight="1">
      <c r="A10535" s="446"/>
    </row>
    <row r="10536" spans="1:1" s="447" customFormat="1" ht="12" hidden="1" customHeight="1">
      <c r="A10536" s="446"/>
    </row>
    <row r="10537" spans="1:1" s="447" customFormat="1" ht="12" hidden="1" customHeight="1">
      <c r="A10537" s="446"/>
    </row>
    <row r="10538" spans="1:1" s="447" customFormat="1" ht="12" hidden="1" customHeight="1">
      <c r="A10538" s="446"/>
    </row>
    <row r="10539" spans="1:1" s="447" customFormat="1" ht="12" hidden="1" customHeight="1">
      <c r="A10539" s="446"/>
    </row>
    <row r="10540" spans="1:1" s="447" customFormat="1" ht="12" hidden="1" customHeight="1">
      <c r="A10540" s="446"/>
    </row>
    <row r="10541" spans="1:1" s="447" customFormat="1" ht="12" hidden="1" customHeight="1">
      <c r="A10541" s="446"/>
    </row>
    <row r="10542" spans="1:1" s="447" customFormat="1" ht="12" hidden="1" customHeight="1">
      <c r="A10542" s="446"/>
    </row>
    <row r="10543" spans="1:1" s="447" customFormat="1" ht="12" hidden="1" customHeight="1">
      <c r="A10543" s="446"/>
    </row>
    <row r="10544" spans="1:1" s="447" customFormat="1" ht="12" hidden="1" customHeight="1">
      <c r="A10544" s="446"/>
    </row>
    <row r="10545" spans="1:1" s="447" customFormat="1" ht="12" hidden="1" customHeight="1">
      <c r="A10545" s="446"/>
    </row>
    <row r="10546" spans="1:1" s="447" customFormat="1" ht="12" hidden="1" customHeight="1">
      <c r="A10546" s="446"/>
    </row>
    <row r="10547" spans="1:1" s="447" customFormat="1" ht="12" hidden="1" customHeight="1">
      <c r="A10547" s="446"/>
    </row>
    <row r="10548" spans="1:1" s="447" customFormat="1" ht="12" hidden="1" customHeight="1">
      <c r="A10548" s="446"/>
    </row>
    <row r="10549" spans="1:1" s="447" customFormat="1" ht="12" hidden="1" customHeight="1">
      <c r="A10549" s="446"/>
    </row>
    <row r="10550" spans="1:1" s="447" customFormat="1" ht="12" hidden="1" customHeight="1">
      <c r="A10550" s="446"/>
    </row>
    <row r="10551" spans="1:1" s="447" customFormat="1" ht="12" hidden="1" customHeight="1">
      <c r="A10551" s="446"/>
    </row>
    <row r="10552" spans="1:1" s="447" customFormat="1" ht="12" hidden="1" customHeight="1">
      <c r="A10552" s="446"/>
    </row>
    <row r="10553" spans="1:1" s="447" customFormat="1" ht="12" hidden="1" customHeight="1">
      <c r="A10553" s="446"/>
    </row>
    <row r="10554" spans="1:1" s="447" customFormat="1" ht="12" hidden="1" customHeight="1">
      <c r="A10554" s="446"/>
    </row>
    <row r="10555" spans="1:1" s="447" customFormat="1" ht="12" hidden="1" customHeight="1">
      <c r="A10555" s="446"/>
    </row>
    <row r="10556" spans="1:1" s="447" customFormat="1" ht="12" hidden="1" customHeight="1">
      <c r="A10556" s="446"/>
    </row>
    <row r="10557" spans="1:1" s="447" customFormat="1" ht="12" hidden="1" customHeight="1">
      <c r="A10557" s="446"/>
    </row>
    <row r="10558" spans="1:1" s="447" customFormat="1" ht="12" hidden="1" customHeight="1">
      <c r="A10558" s="446"/>
    </row>
    <row r="10559" spans="1:1" s="447" customFormat="1" ht="12" hidden="1" customHeight="1">
      <c r="A10559" s="446"/>
    </row>
    <row r="10560" spans="1:1" s="447" customFormat="1" ht="12" hidden="1" customHeight="1">
      <c r="A10560" s="446"/>
    </row>
    <row r="10561" spans="1:1" s="447" customFormat="1" ht="12" hidden="1" customHeight="1">
      <c r="A10561" s="446"/>
    </row>
    <row r="10562" spans="1:1" s="447" customFormat="1" ht="12" hidden="1" customHeight="1">
      <c r="A10562" s="446"/>
    </row>
    <row r="10563" spans="1:1" s="447" customFormat="1" ht="12" hidden="1" customHeight="1">
      <c r="A10563" s="446"/>
    </row>
    <row r="10564" spans="1:1" s="447" customFormat="1" ht="12" hidden="1" customHeight="1">
      <c r="A10564" s="446"/>
    </row>
    <row r="10565" spans="1:1" s="447" customFormat="1" ht="12" hidden="1" customHeight="1">
      <c r="A10565" s="446"/>
    </row>
    <row r="10566" spans="1:1" s="447" customFormat="1" ht="12" hidden="1" customHeight="1">
      <c r="A10566" s="446"/>
    </row>
    <row r="10567" spans="1:1" s="447" customFormat="1" ht="12" hidden="1" customHeight="1">
      <c r="A10567" s="446"/>
    </row>
    <row r="10568" spans="1:1" s="447" customFormat="1" ht="12" hidden="1" customHeight="1">
      <c r="A10568" s="446"/>
    </row>
    <row r="10569" spans="1:1" s="447" customFormat="1" ht="12" hidden="1" customHeight="1">
      <c r="A10569" s="446"/>
    </row>
    <row r="10570" spans="1:1" s="447" customFormat="1" ht="12" hidden="1" customHeight="1">
      <c r="A10570" s="446"/>
    </row>
    <row r="10571" spans="1:1" s="447" customFormat="1" ht="12" hidden="1" customHeight="1">
      <c r="A10571" s="446"/>
    </row>
    <row r="10572" spans="1:1" s="447" customFormat="1" ht="12" hidden="1" customHeight="1">
      <c r="A10572" s="446"/>
    </row>
    <row r="10573" spans="1:1" s="447" customFormat="1" ht="12" hidden="1" customHeight="1">
      <c r="A10573" s="446"/>
    </row>
    <row r="10574" spans="1:1" s="447" customFormat="1" ht="12" hidden="1" customHeight="1">
      <c r="A10574" s="446"/>
    </row>
    <row r="10575" spans="1:1" s="447" customFormat="1" ht="12" hidden="1" customHeight="1">
      <c r="A10575" s="446"/>
    </row>
    <row r="10576" spans="1:1" s="447" customFormat="1" ht="12" hidden="1" customHeight="1">
      <c r="A10576" s="446"/>
    </row>
    <row r="10577" spans="1:1" s="447" customFormat="1" ht="12" hidden="1" customHeight="1">
      <c r="A10577" s="446"/>
    </row>
    <row r="10578" spans="1:1" s="447" customFormat="1" ht="12" hidden="1" customHeight="1">
      <c r="A10578" s="446"/>
    </row>
    <row r="10579" spans="1:1" s="447" customFormat="1" ht="12" hidden="1" customHeight="1">
      <c r="A10579" s="446"/>
    </row>
    <row r="10580" spans="1:1" s="447" customFormat="1" ht="12" hidden="1" customHeight="1">
      <c r="A10580" s="446"/>
    </row>
    <row r="10581" spans="1:1" s="447" customFormat="1" ht="12" hidden="1" customHeight="1">
      <c r="A10581" s="446"/>
    </row>
    <row r="10582" spans="1:1" s="447" customFormat="1" ht="12" hidden="1" customHeight="1">
      <c r="A10582" s="446"/>
    </row>
    <row r="10583" spans="1:1" s="447" customFormat="1" ht="12" hidden="1" customHeight="1">
      <c r="A10583" s="446"/>
    </row>
    <row r="10584" spans="1:1" s="447" customFormat="1" ht="12" hidden="1" customHeight="1">
      <c r="A10584" s="446"/>
    </row>
    <row r="10585" spans="1:1" s="447" customFormat="1" ht="12" hidden="1" customHeight="1">
      <c r="A10585" s="446"/>
    </row>
    <row r="10586" spans="1:1" s="447" customFormat="1" ht="12" hidden="1" customHeight="1">
      <c r="A10586" s="446"/>
    </row>
    <row r="10587" spans="1:1" s="447" customFormat="1" ht="12" hidden="1" customHeight="1">
      <c r="A10587" s="446"/>
    </row>
    <row r="10588" spans="1:1" s="447" customFormat="1" ht="12" hidden="1" customHeight="1">
      <c r="A10588" s="446"/>
    </row>
    <row r="10589" spans="1:1" s="447" customFormat="1" ht="12" hidden="1" customHeight="1">
      <c r="A10589" s="446"/>
    </row>
    <row r="10590" spans="1:1" s="447" customFormat="1" ht="12" hidden="1" customHeight="1">
      <c r="A10590" s="446"/>
    </row>
    <row r="10591" spans="1:1" s="447" customFormat="1" ht="12" hidden="1" customHeight="1">
      <c r="A10591" s="446"/>
    </row>
    <row r="10592" spans="1:1" s="447" customFormat="1" ht="12" hidden="1" customHeight="1">
      <c r="A10592" s="446"/>
    </row>
    <row r="10593" spans="1:1" s="447" customFormat="1" ht="12" hidden="1" customHeight="1">
      <c r="A10593" s="446"/>
    </row>
    <row r="10594" spans="1:1" s="447" customFormat="1" ht="12" hidden="1" customHeight="1">
      <c r="A10594" s="446"/>
    </row>
    <row r="10595" spans="1:1" s="447" customFormat="1" ht="12" hidden="1" customHeight="1">
      <c r="A10595" s="446"/>
    </row>
    <row r="10596" spans="1:1" s="447" customFormat="1" ht="12" hidden="1" customHeight="1">
      <c r="A10596" s="446"/>
    </row>
    <row r="10597" spans="1:1" s="447" customFormat="1" ht="12" hidden="1" customHeight="1">
      <c r="A10597" s="446"/>
    </row>
    <row r="10598" spans="1:1" s="447" customFormat="1" ht="12" hidden="1" customHeight="1">
      <c r="A10598" s="446"/>
    </row>
    <row r="10599" spans="1:1" s="447" customFormat="1" ht="12" hidden="1" customHeight="1">
      <c r="A10599" s="446"/>
    </row>
    <row r="10600" spans="1:1" s="447" customFormat="1" ht="12" hidden="1" customHeight="1">
      <c r="A10600" s="446"/>
    </row>
    <row r="10601" spans="1:1" s="447" customFormat="1" ht="12" hidden="1" customHeight="1">
      <c r="A10601" s="446"/>
    </row>
    <row r="10602" spans="1:1" s="447" customFormat="1" ht="12" hidden="1" customHeight="1">
      <c r="A10602" s="446"/>
    </row>
    <row r="10603" spans="1:1" s="447" customFormat="1" ht="12" hidden="1" customHeight="1">
      <c r="A10603" s="446"/>
    </row>
    <row r="10604" spans="1:1" s="447" customFormat="1" ht="12" hidden="1" customHeight="1">
      <c r="A10604" s="446"/>
    </row>
    <row r="10605" spans="1:1" s="447" customFormat="1" ht="12" hidden="1" customHeight="1">
      <c r="A10605" s="446"/>
    </row>
    <row r="10606" spans="1:1" s="447" customFormat="1" ht="12" hidden="1" customHeight="1">
      <c r="A10606" s="446"/>
    </row>
    <row r="10607" spans="1:1" s="447" customFormat="1" ht="12" hidden="1" customHeight="1">
      <c r="A10607" s="446"/>
    </row>
    <row r="10608" spans="1:1" s="447" customFormat="1" ht="12" hidden="1" customHeight="1">
      <c r="A10608" s="446"/>
    </row>
    <row r="10609" spans="1:1" s="447" customFormat="1" ht="12" hidden="1" customHeight="1">
      <c r="A10609" s="446"/>
    </row>
    <row r="10610" spans="1:1" s="447" customFormat="1" ht="12" hidden="1" customHeight="1">
      <c r="A10610" s="446"/>
    </row>
    <row r="10611" spans="1:1" s="447" customFormat="1" ht="12" hidden="1" customHeight="1">
      <c r="A10611" s="446"/>
    </row>
    <row r="10612" spans="1:1" s="447" customFormat="1" ht="12" hidden="1" customHeight="1">
      <c r="A10612" s="446"/>
    </row>
    <row r="10613" spans="1:1" s="447" customFormat="1" ht="12" hidden="1" customHeight="1">
      <c r="A10613" s="446"/>
    </row>
    <row r="10614" spans="1:1" s="447" customFormat="1" ht="12" hidden="1" customHeight="1">
      <c r="A10614" s="446"/>
    </row>
    <row r="10615" spans="1:1" s="447" customFormat="1" ht="12" hidden="1" customHeight="1">
      <c r="A10615" s="446"/>
    </row>
    <row r="10616" spans="1:1" s="447" customFormat="1" ht="12" hidden="1" customHeight="1">
      <c r="A10616" s="446"/>
    </row>
    <row r="10617" spans="1:1" s="447" customFormat="1" ht="12" hidden="1" customHeight="1">
      <c r="A10617" s="446"/>
    </row>
    <row r="10618" spans="1:1" s="447" customFormat="1" ht="12" hidden="1" customHeight="1">
      <c r="A10618" s="446"/>
    </row>
    <row r="10619" spans="1:1" s="447" customFormat="1" ht="12" hidden="1" customHeight="1">
      <c r="A10619" s="446"/>
    </row>
    <row r="10620" spans="1:1" s="447" customFormat="1" ht="12" hidden="1" customHeight="1">
      <c r="A10620" s="446"/>
    </row>
    <row r="10621" spans="1:1" s="447" customFormat="1" ht="12" hidden="1" customHeight="1">
      <c r="A10621" s="446"/>
    </row>
    <row r="10622" spans="1:1" s="447" customFormat="1" ht="12" hidden="1" customHeight="1">
      <c r="A10622" s="446"/>
    </row>
    <row r="10623" spans="1:1" s="447" customFormat="1" ht="12" hidden="1" customHeight="1">
      <c r="A10623" s="446"/>
    </row>
    <row r="10624" spans="1:1" s="447" customFormat="1" ht="12" hidden="1" customHeight="1">
      <c r="A10624" s="446"/>
    </row>
    <row r="10625" spans="1:1" s="447" customFormat="1" ht="12" hidden="1" customHeight="1">
      <c r="A10625" s="446"/>
    </row>
    <row r="10626" spans="1:1" s="447" customFormat="1" ht="12" hidden="1" customHeight="1">
      <c r="A10626" s="446"/>
    </row>
    <row r="10627" spans="1:1" s="447" customFormat="1" ht="12" hidden="1" customHeight="1">
      <c r="A10627" s="446"/>
    </row>
    <row r="10628" spans="1:1" s="447" customFormat="1" ht="12" hidden="1" customHeight="1">
      <c r="A10628" s="446"/>
    </row>
    <row r="10629" spans="1:1" s="447" customFormat="1" ht="12" hidden="1" customHeight="1">
      <c r="A10629" s="446"/>
    </row>
    <row r="10630" spans="1:1" s="447" customFormat="1" ht="12" hidden="1" customHeight="1">
      <c r="A10630" s="446"/>
    </row>
    <row r="10631" spans="1:1" s="447" customFormat="1" ht="12" hidden="1" customHeight="1">
      <c r="A10631" s="446"/>
    </row>
    <row r="10632" spans="1:1" s="447" customFormat="1" ht="12" hidden="1" customHeight="1">
      <c r="A10632" s="446"/>
    </row>
    <row r="10633" spans="1:1" s="447" customFormat="1" ht="12" hidden="1" customHeight="1">
      <c r="A10633" s="446"/>
    </row>
    <row r="10634" spans="1:1" s="447" customFormat="1" ht="12" hidden="1" customHeight="1">
      <c r="A10634" s="446"/>
    </row>
    <row r="10635" spans="1:1" s="447" customFormat="1" ht="12" hidden="1" customHeight="1">
      <c r="A10635" s="446"/>
    </row>
    <row r="10636" spans="1:1" s="447" customFormat="1" ht="12" hidden="1" customHeight="1">
      <c r="A10636" s="446"/>
    </row>
    <row r="10637" spans="1:1" s="447" customFormat="1" ht="12" hidden="1" customHeight="1">
      <c r="A10637" s="446"/>
    </row>
    <row r="10638" spans="1:1" s="447" customFormat="1" ht="12" hidden="1" customHeight="1">
      <c r="A10638" s="446"/>
    </row>
    <row r="10639" spans="1:1" s="447" customFormat="1" ht="12" hidden="1" customHeight="1">
      <c r="A10639" s="446"/>
    </row>
    <row r="10640" spans="1:1" s="447" customFormat="1" ht="12" hidden="1" customHeight="1">
      <c r="A10640" s="446"/>
    </row>
    <row r="10641" spans="1:1" s="447" customFormat="1" ht="12" hidden="1" customHeight="1">
      <c r="A10641" s="446"/>
    </row>
    <row r="10642" spans="1:1" s="447" customFormat="1" ht="12" hidden="1" customHeight="1">
      <c r="A10642" s="446"/>
    </row>
    <row r="10643" spans="1:1" s="447" customFormat="1" ht="12" hidden="1" customHeight="1">
      <c r="A10643" s="446"/>
    </row>
    <row r="10644" spans="1:1" s="447" customFormat="1" ht="12" hidden="1" customHeight="1">
      <c r="A10644" s="446"/>
    </row>
    <row r="10645" spans="1:1" s="447" customFormat="1" ht="12" hidden="1" customHeight="1">
      <c r="A10645" s="446"/>
    </row>
    <row r="10646" spans="1:1" s="447" customFormat="1" ht="12" hidden="1" customHeight="1">
      <c r="A10646" s="446"/>
    </row>
    <row r="10647" spans="1:1" s="447" customFormat="1" ht="12" hidden="1" customHeight="1">
      <c r="A10647" s="446"/>
    </row>
    <row r="10648" spans="1:1" s="447" customFormat="1" ht="12" hidden="1" customHeight="1">
      <c r="A10648" s="446"/>
    </row>
    <row r="10649" spans="1:1" s="447" customFormat="1" ht="12" hidden="1" customHeight="1">
      <c r="A10649" s="446"/>
    </row>
    <row r="10650" spans="1:1" s="447" customFormat="1" ht="12" hidden="1" customHeight="1">
      <c r="A10650" s="446"/>
    </row>
    <row r="10651" spans="1:1" s="447" customFormat="1" ht="12" hidden="1" customHeight="1">
      <c r="A10651" s="446"/>
    </row>
    <row r="10652" spans="1:1" s="447" customFormat="1" ht="12" hidden="1" customHeight="1">
      <c r="A10652" s="446"/>
    </row>
    <row r="10653" spans="1:1" s="447" customFormat="1" ht="12" hidden="1" customHeight="1">
      <c r="A10653" s="446"/>
    </row>
    <row r="10654" spans="1:1" s="447" customFormat="1" ht="12" hidden="1" customHeight="1">
      <c r="A10654" s="446"/>
    </row>
    <row r="10655" spans="1:1" s="447" customFormat="1" ht="12" hidden="1" customHeight="1">
      <c r="A10655" s="446"/>
    </row>
    <row r="10656" spans="1:1" s="447" customFormat="1" ht="12" hidden="1" customHeight="1">
      <c r="A10656" s="446"/>
    </row>
    <row r="10657" spans="1:1" s="447" customFormat="1" ht="12" hidden="1" customHeight="1">
      <c r="A10657" s="446"/>
    </row>
    <row r="10658" spans="1:1" s="447" customFormat="1" ht="12" hidden="1" customHeight="1">
      <c r="A10658" s="446"/>
    </row>
    <row r="10659" spans="1:1" s="447" customFormat="1" ht="12" hidden="1" customHeight="1">
      <c r="A10659" s="446"/>
    </row>
    <row r="10660" spans="1:1" s="447" customFormat="1" ht="12" hidden="1" customHeight="1">
      <c r="A10660" s="446"/>
    </row>
    <row r="10661" spans="1:1" s="447" customFormat="1" ht="12" hidden="1" customHeight="1">
      <c r="A10661" s="446"/>
    </row>
    <row r="10662" spans="1:1" s="447" customFormat="1" ht="12" hidden="1" customHeight="1">
      <c r="A10662" s="446"/>
    </row>
    <row r="10663" spans="1:1" s="447" customFormat="1" ht="12" hidden="1" customHeight="1">
      <c r="A10663" s="446"/>
    </row>
    <row r="10664" spans="1:1" s="447" customFormat="1" ht="12" hidden="1" customHeight="1">
      <c r="A10664" s="446"/>
    </row>
    <row r="10665" spans="1:1" s="447" customFormat="1" ht="12" hidden="1" customHeight="1">
      <c r="A10665" s="446"/>
    </row>
    <row r="10666" spans="1:1" s="447" customFormat="1" ht="12" hidden="1" customHeight="1">
      <c r="A10666" s="446"/>
    </row>
    <row r="10667" spans="1:1" s="447" customFormat="1" ht="12" hidden="1" customHeight="1">
      <c r="A10667" s="446"/>
    </row>
    <row r="10668" spans="1:1" s="447" customFormat="1" ht="12" hidden="1" customHeight="1">
      <c r="A10668" s="446"/>
    </row>
    <row r="10669" spans="1:1" s="447" customFormat="1" ht="12" hidden="1" customHeight="1">
      <c r="A10669" s="446"/>
    </row>
    <row r="10670" spans="1:1" s="447" customFormat="1" ht="12" hidden="1" customHeight="1">
      <c r="A10670" s="446"/>
    </row>
    <row r="10671" spans="1:1" s="447" customFormat="1" ht="12" hidden="1" customHeight="1">
      <c r="A10671" s="446"/>
    </row>
    <row r="10672" spans="1:1" s="447" customFormat="1" ht="12" hidden="1" customHeight="1">
      <c r="A10672" s="446"/>
    </row>
    <row r="10673" spans="1:1" s="447" customFormat="1" ht="12" hidden="1" customHeight="1">
      <c r="A10673" s="446"/>
    </row>
    <row r="10674" spans="1:1" s="447" customFormat="1" ht="12" hidden="1" customHeight="1">
      <c r="A10674" s="446"/>
    </row>
    <row r="10675" spans="1:1" s="447" customFormat="1" ht="12" hidden="1" customHeight="1">
      <c r="A10675" s="446"/>
    </row>
    <row r="10676" spans="1:1" s="447" customFormat="1" ht="12" hidden="1" customHeight="1">
      <c r="A10676" s="446"/>
    </row>
    <row r="10677" spans="1:1" s="447" customFormat="1" ht="12" hidden="1" customHeight="1">
      <c r="A10677" s="446"/>
    </row>
    <row r="10678" spans="1:1" s="447" customFormat="1" ht="12" hidden="1" customHeight="1">
      <c r="A10678" s="446"/>
    </row>
    <row r="10679" spans="1:1" s="447" customFormat="1" ht="12" hidden="1" customHeight="1">
      <c r="A10679" s="446"/>
    </row>
    <row r="10680" spans="1:1" s="447" customFormat="1" ht="12" hidden="1" customHeight="1">
      <c r="A10680" s="446"/>
    </row>
    <row r="10681" spans="1:1" s="447" customFormat="1" ht="12" hidden="1" customHeight="1">
      <c r="A10681" s="446"/>
    </row>
    <row r="10682" spans="1:1" s="447" customFormat="1" ht="12" hidden="1" customHeight="1">
      <c r="A10682" s="446"/>
    </row>
    <row r="10683" spans="1:1" s="447" customFormat="1" ht="12" hidden="1" customHeight="1">
      <c r="A10683" s="446"/>
    </row>
    <row r="10684" spans="1:1" s="447" customFormat="1" ht="12" hidden="1" customHeight="1">
      <c r="A10684" s="446"/>
    </row>
    <row r="10685" spans="1:1" s="447" customFormat="1" ht="12" hidden="1" customHeight="1">
      <c r="A10685" s="446"/>
    </row>
    <row r="10686" spans="1:1" s="447" customFormat="1" ht="12" hidden="1" customHeight="1">
      <c r="A10686" s="446"/>
    </row>
    <row r="10687" spans="1:1" s="447" customFormat="1" ht="12" hidden="1" customHeight="1">
      <c r="A10687" s="446"/>
    </row>
    <row r="10688" spans="1:1" s="447" customFormat="1" ht="12" hidden="1" customHeight="1">
      <c r="A10688" s="446"/>
    </row>
    <row r="10689" spans="1:1" s="447" customFormat="1" ht="12" hidden="1" customHeight="1">
      <c r="A10689" s="446"/>
    </row>
    <row r="10690" spans="1:1" s="447" customFormat="1" ht="12" hidden="1" customHeight="1">
      <c r="A10690" s="446"/>
    </row>
    <row r="10691" spans="1:1" s="447" customFormat="1" ht="12" hidden="1" customHeight="1">
      <c r="A10691" s="446"/>
    </row>
    <row r="10692" spans="1:1" s="447" customFormat="1" ht="12" hidden="1" customHeight="1">
      <c r="A10692" s="446"/>
    </row>
    <row r="10693" spans="1:1" s="447" customFormat="1" ht="12" hidden="1" customHeight="1">
      <c r="A10693" s="446"/>
    </row>
    <row r="10694" spans="1:1" s="447" customFormat="1" ht="12" hidden="1" customHeight="1">
      <c r="A10694" s="446"/>
    </row>
    <row r="10695" spans="1:1" s="447" customFormat="1" ht="12" hidden="1" customHeight="1">
      <c r="A10695" s="446"/>
    </row>
    <row r="10696" spans="1:1" s="447" customFormat="1" ht="12" hidden="1" customHeight="1">
      <c r="A10696" s="446"/>
    </row>
    <row r="10697" spans="1:1" s="447" customFormat="1" ht="12" hidden="1" customHeight="1">
      <c r="A10697" s="446"/>
    </row>
    <row r="10698" spans="1:1" s="447" customFormat="1" ht="12" hidden="1" customHeight="1">
      <c r="A10698" s="446"/>
    </row>
    <row r="10699" spans="1:1" s="447" customFormat="1" ht="12" hidden="1" customHeight="1">
      <c r="A10699" s="446"/>
    </row>
    <row r="10700" spans="1:1" s="447" customFormat="1" ht="12" hidden="1" customHeight="1">
      <c r="A10700" s="446"/>
    </row>
    <row r="10701" spans="1:1" s="447" customFormat="1" ht="12" hidden="1" customHeight="1">
      <c r="A10701" s="446"/>
    </row>
    <row r="10702" spans="1:1" s="447" customFormat="1" ht="12" hidden="1" customHeight="1">
      <c r="A10702" s="446"/>
    </row>
    <row r="10703" spans="1:1" s="447" customFormat="1" ht="12" hidden="1" customHeight="1">
      <c r="A10703" s="446"/>
    </row>
    <row r="10704" spans="1:1" s="447" customFormat="1" ht="12" hidden="1" customHeight="1">
      <c r="A10704" s="446"/>
    </row>
    <row r="10705" spans="1:1" s="447" customFormat="1" ht="12" hidden="1" customHeight="1">
      <c r="A10705" s="446"/>
    </row>
    <row r="10706" spans="1:1" s="447" customFormat="1" ht="12" hidden="1" customHeight="1">
      <c r="A10706" s="446"/>
    </row>
    <row r="10707" spans="1:1" s="447" customFormat="1" ht="12" hidden="1" customHeight="1">
      <c r="A10707" s="446"/>
    </row>
    <row r="10708" spans="1:1" s="447" customFormat="1" ht="12" hidden="1" customHeight="1">
      <c r="A10708" s="446"/>
    </row>
    <row r="10709" spans="1:1" s="447" customFormat="1" ht="12" hidden="1" customHeight="1">
      <c r="A10709" s="446"/>
    </row>
    <row r="10710" spans="1:1" s="447" customFormat="1" ht="12" hidden="1" customHeight="1">
      <c r="A10710" s="446"/>
    </row>
    <row r="10711" spans="1:1" s="447" customFormat="1" ht="12" hidden="1" customHeight="1">
      <c r="A10711" s="446"/>
    </row>
    <row r="10712" spans="1:1" s="447" customFormat="1" ht="12" hidden="1" customHeight="1">
      <c r="A10712" s="446"/>
    </row>
    <row r="10713" spans="1:1" s="447" customFormat="1" ht="12" hidden="1" customHeight="1">
      <c r="A10713" s="446"/>
    </row>
    <row r="10714" spans="1:1" s="447" customFormat="1" ht="12" hidden="1" customHeight="1">
      <c r="A10714" s="446"/>
    </row>
    <row r="10715" spans="1:1" s="447" customFormat="1" ht="12" hidden="1" customHeight="1">
      <c r="A10715" s="446"/>
    </row>
    <row r="10716" spans="1:1" s="447" customFormat="1" ht="12" hidden="1" customHeight="1">
      <c r="A10716" s="446"/>
    </row>
    <row r="10717" spans="1:1" s="447" customFormat="1" ht="12" hidden="1" customHeight="1">
      <c r="A10717" s="446"/>
    </row>
    <row r="10718" spans="1:1" s="447" customFormat="1" ht="12" hidden="1" customHeight="1">
      <c r="A10718" s="446"/>
    </row>
    <row r="10719" spans="1:1" s="447" customFormat="1" ht="12" hidden="1" customHeight="1">
      <c r="A10719" s="446"/>
    </row>
    <row r="10720" spans="1:1" s="447" customFormat="1" ht="12" hidden="1" customHeight="1">
      <c r="A10720" s="446"/>
    </row>
    <row r="10721" spans="1:1" s="447" customFormat="1" ht="12" hidden="1" customHeight="1">
      <c r="A10721" s="446"/>
    </row>
    <row r="10722" spans="1:1" s="447" customFormat="1" ht="12" hidden="1" customHeight="1">
      <c r="A10722" s="446"/>
    </row>
    <row r="10723" spans="1:1" s="447" customFormat="1" ht="12" hidden="1" customHeight="1">
      <c r="A10723" s="446"/>
    </row>
    <row r="10724" spans="1:1" s="447" customFormat="1" ht="12" hidden="1" customHeight="1">
      <c r="A10724" s="446"/>
    </row>
    <row r="10725" spans="1:1" s="447" customFormat="1" ht="12" hidden="1" customHeight="1">
      <c r="A10725" s="446"/>
    </row>
    <row r="10726" spans="1:1" s="447" customFormat="1" ht="12" hidden="1" customHeight="1">
      <c r="A10726" s="446"/>
    </row>
    <row r="10727" spans="1:1" s="447" customFormat="1" ht="12" hidden="1" customHeight="1">
      <c r="A10727" s="446"/>
    </row>
    <row r="10728" spans="1:1" s="447" customFormat="1" ht="12" hidden="1" customHeight="1">
      <c r="A10728" s="446"/>
    </row>
    <row r="10729" spans="1:1" s="447" customFormat="1" ht="12" hidden="1" customHeight="1">
      <c r="A10729" s="446"/>
    </row>
    <row r="10730" spans="1:1" s="447" customFormat="1" ht="12" hidden="1" customHeight="1">
      <c r="A10730" s="446"/>
    </row>
    <row r="10731" spans="1:1" s="447" customFormat="1" ht="12" hidden="1" customHeight="1">
      <c r="A10731" s="446"/>
    </row>
    <row r="10732" spans="1:1" s="447" customFormat="1" ht="12" hidden="1" customHeight="1">
      <c r="A10732" s="446"/>
    </row>
    <row r="10733" spans="1:1" s="447" customFormat="1" ht="12" hidden="1" customHeight="1">
      <c r="A10733" s="446"/>
    </row>
    <row r="10734" spans="1:1" s="447" customFormat="1" ht="12" hidden="1" customHeight="1">
      <c r="A10734" s="446"/>
    </row>
    <row r="10735" spans="1:1" s="447" customFormat="1" ht="12" hidden="1" customHeight="1">
      <c r="A10735" s="446"/>
    </row>
    <row r="10736" spans="1:1" s="447" customFormat="1" ht="12" hidden="1" customHeight="1">
      <c r="A10736" s="446"/>
    </row>
    <row r="10737" spans="1:1" s="447" customFormat="1" ht="12" hidden="1" customHeight="1">
      <c r="A10737" s="446"/>
    </row>
    <row r="10738" spans="1:1" s="447" customFormat="1" ht="12" hidden="1" customHeight="1">
      <c r="A10738" s="446"/>
    </row>
    <row r="10739" spans="1:1" s="447" customFormat="1" ht="12" hidden="1" customHeight="1">
      <c r="A10739" s="446"/>
    </row>
    <row r="10740" spans="1:1" s="447" customFormat="1" ht="12" hidden="1" customHeight="1">
      <c r="A10740" s="446"/>
    </row>
    <row r="10741" spans="1:1" s="447" customFormat="1" ht="12" hidden="1" customHeight="1">
      <c r="A10741" s="446"/>
    </row>
    <row r="10742" spans="1:1" s="447" customFormat="1" ht="12" hidden="1" customHeight="1">
      <c r="A10742" s="446"/>
    </row>
    <row r="10743" spans="1:1" s="447" customFormat="1" ht="12" hidden="1" customHeight="1">
      <c r="A10743" s="446"/>
    </row>
    <row r="10744" spans="1:1" s="447" customFormat="1" ht="12" hidden="1" customHeight="1">
      <c r="A10744" s="446"/>
    </row>
    <row r="10745" spans="1:1" s="447" customFormat="1" ht="12" hidden="1" customHeight="1">
      <c r="A10745" s="446"/>
    </row>
    <row r="10746" spans="1:1" s="447" customFormat="1" ht="12" hidden="1" customHeight="1">
      <c r="A10746" s="446"/>
    </row>
    <row r="10747" spans="1:1" s="447" customFormat="1" ht="12" hidden="1" customHeight="1">
      <c r="A10747" s="446"/>
    </row>
    <row r="10748" spans="1:1" s="447" customFormat="1" ht="12" hidden="1" customHeight="1">
      <c r="A10748" s="446"/>
    </row>
    <row r="10749" spans="1:1" s="447" customFormat="1" ht="12" hidden="1" customHeight="1">
      <c r="A10749" s="446"/>
    </row>
    <row r="10750" spans="1:1" s="447" customFormat="1" ht="12" hidden="1" customHeight="1">
      <c r="A10750" s="446"/>
    </row>
    <row r="10751" spans="1:1" s="447" customFormat="1" ht="12" hidden="1" customHeight="1">
      <c r="A10751" s="446"/>
    </row>
    <row r="10752" spans="1:1" s="447" customFormat="1" ht="12" hidden="1" customHeight="1">
      <c r="A10752" s="446"/>
    </row>
    <row r="10753" spans="1:1" s="447" customFormat="1" ht="12" hidden="1" customHeight="1">
      <c r="A10753" s="446"/>
    </row>
    <row r="10754" spans="1:1" s="447" customFormat="1" ht="12" hidden="1" customHeight="1">
      <c r="A10754" s="446"/>
    </row>
    <row r="10755" spans="1:1" s="447" customFormat="1" ht="12" hidden="1" customHeight="1">
      <c r="A10755" s="446"/>
    </row>
    <row r="10756" spans="1:1" s="447" customFormat="1" ht="12" hidden="1" customHeight="1">
      <c r="A10756" s="446"/>
    </row>
    <row r="10757" spans="1:1" s="447" customFormat="1" ht="12" hidden="1" customHeight="1">
      <c r="A10757" s="446"/>
    </row>
    <row r="10758" spans="1:1" s="447" customFormat="1" ht="12" hidden="1" customHeight="1">
      <c r="A10758" s="446"/>
    </row>
    <row r="10759" spans="1:1" s="447" customFormat="1" ht="12" hidden="1" customHeight="1">
      <c r="A10759" s="446"/>
    </row>
    <row r="10760" spans="1:1" s="447" customFormat="1" ht="12" hidden="1" customHeight="1">
      <c r="A10760" s="446"/>
    </row>
    <row r="10761" spans="1:1" s="447" customFormat="1" ht="12" hidden="1" customHeight="1">
      <c r="A10761" s="446"/>
    </row>
    <row r="10762" spans="1:1" s="447" customFormat="1" ht="12" hidden="1" customHeight="1">
      <c r="A10762" s="446"/>
    </row>
    <row r="10763" spans="1:1" s="447" customFormat="1" ht="12" hidden="1" customHeight="1">
      <c r="A10763" s="446"/>
    </row>
    <row r="10764" spans="1:1" s="447" customFormat="1" ht="12" hidden="1" customHeight="1">
      <c r="A10764" s="446"/>
    </row>
    <row r="10765" spans="1:1" s="447" customFormat="1" ht="12" hidden="1" customHeight="1">
      <c r="A10765" s="446"/>
    </row>
    <row r="10766" spans="1:1" s="447" customFormat="1" ht="12" hidden="1" customHeight="1">
      <c r="A10766" s="446"/>
    </row>
    <row r="10767" spans="1:1" s="447" customFormat="1" ht="12" hidden="1" customHeight="1">
      <c r="A10767" s="446"/>
    </row>
    <row r="10768" spans="1:1" s="447" customFormat="1" ht="12" hidden="1" customHeight="1">
      <c r="A10768" s="446"/>
    </row>
    <row r="10769" spans="1:1" s="447" customFormat="1" ht="12" hidden="1" customHeight="1">
      <c r="A10769" s="446"/>
    </row>
    <row r="10770" spans="1:1" s="447" customFormat="1" ht="12" hidden="1" customHeight="1">
      <c r="A10770" s="446"/>
    </row>
    <row r="10771" spans="1:1" s="447" customFormat="1" ht="12" hidden="1" customHeight="1">
      <c r="A10771" s="446"/>
    </row>
    <row r="10772" spans="1:1" s="447" customFormat="1" ht="12" hidden="1" customHeight="1">
      <c r="A10772" s="446"/>
    </row>
    <row r="10773" spans="1:1" s="447" customFormat="1" ht="12" hidden="1" customHeight="1">
      <c r="A10773" s="446"/>
    </row>
    <row r="10774" spans="1:1" s="447" customFormat="1" ht="12" hidden="1" customHeight="1">
      <c r="A10774" s="446"/>
    </row>
    <row r="10775" spans="1:1" s="447" customFormat="1" ht="12" hidden="1" customHeight="1">
      <c r="A10775" s="446"/>
    </row>
    <row r="10776" spans="1:1" s="447" customFormat="1" ht="12" hidden="1" customHeight="1">
      <c r="A10776" s="446"/>
    </row>
    <row r="10777" spans="1:1" s="447" customFormat="1" ht="12" hidden="1" customHeight="1">
      <c r="A10777" s="446"/>
    </row>
    <row r="10778" spans="1:1" s="447" customFormat="1" ht="12" hidden="1" customHeight="1">
      <c r="A10778" s="446"/>
    </row>
    <row r="10779" spans="1:1" s="447" customFormat="1" ht="12" hidden="1" customHeight="1">
      <c r="A10779" s="446"/>
    </row>
    <row r="10780" spans="1:1" s="447" customFormat="1" ht="12" hidden="1" customHeight="1">
      <c r="A10780" s="446"/>
    </row>
    <row r="10781" spans="1:1" s="447" customFormat="1" ht="12" hidden="1" customHeight="1">
      <c r="A10781" s="446"/>
    </row>
    <row r="10782" spans="1:1" s="447" customFormat="1" ht="12" hidden="1" customHeight="1">
      <c r="A10782" s="446"/>
    </row>
    <row r="10783" spans="1:1" s="447" customFormat="1" ht="12" hidden="1" customHeight="1">
      <c r="A10783" s="446"/>
    </row>
    <row r="10784" spans="1:1" s="447" customFormat="1" ht="12" hidden="1" customHeight="1">
      <c r="A10784" s="446"/>
    </row>
    <row r="10785" spans="1:1" s="447" customFormat="1" ht="12" hidden="1" customHeight="1">
      <c r="A10785" s="446"/>
    </row>
    <row r="10786" spans="1:1" s="447" customFormat="1" ht="12" hidden="1" customHeight="1">
      <c r="A10786" s="446"/>
    </row>
    <row r="10787" spans="1:1" s="447" customFormat="1" ht="12" hidden="1" customHeight="1">
      <c r="A10787" s="446"/>
    </row>
    <row r="10788" spans="1:1" s="447" customFormat="1" ht="12" hidden="1" customHeight="1">
      <c r="A10788" s="446"/>
    </row>
    <row r="10789" spans="1:1" s="447" customFormat="1" ht="12" hidden="1" customHeight="1">
      <c r="A10789" s="446"/>
    </row>
    <row r="10790" spans="1:1" s="447" customFormat="1" ht="12" hidden="1" customHeight="1">
      <c r="A10790" s="446"/>
    </row>
    <row r="10791" spans="1:1" s="447" customFormat="1" ht="12" hidden="1" customHeight="1">
      <c r="A10791" s="446"/>
    </row>
    <row r="10792" spans="1:1" s="447" customFormat="1" ht="12" hidden="1" customHeight="1">
      <c r="A10792" s="446"/>
    </row>
    <row r="10793" spans="1:1" s="447" customFormat="1" ht="12" hidden="1" customHeight="1">
      <c r="A10793" s="446"/>
    </row>
    <row r="10794" spans="1:1" s="447" customFormat="1" ht="12" hidden="1" customHeight="1">
      <c r="A10794" s="446"/>
    </row>
    <row r="10795" spans="1:1" s="447" customFormat="1" ht="12" hidden="1" customHeight="1">
      <c r="A10795" s="446"/>
    </row>
    <row r="10796" spans="1:1" s="447" customFormat="1" ht="12" hidden="1" customHeight="1">
      <c r="A10796" s="446"/>
    </row>
    <row r="10797" spans="1:1" s="447" customFormat="1" ht="12" hidden="1" customHeight="1">
      <c r="A10797" s="446"/>
    </row>
    <row r="10798" spans="1:1" s="447" customFormat="1" ht="12" hidden="1" customHeight="1">
      <c r="A10798" s="446"/>
    </row>
    <row r="10799" spans="1:1" s="447" customFormat="1" ht="12" hidden="1" customHeight="1">
      <c r="A10799" s="446"/>
    </row>
    <row r="10800" spans="1:1" s="447" customFormat="1" ht="12" hidden="1" customHeight="1">
      <c r="A10800" s="446"/>
    </row>
    <row r="10801" spans="1:1" s="447" customFormat="1" ht="12" hidden="1" customHeight="1">
      <c r="A10801" s="446"/>
    </row>
    <row r="10802" spans="1:1" s="447" customFormat="1" ht="12" hidden="1" customHeight="1">
      <c r="A10802" s="446"/>
    </row>
    <row r="10803" spans="1:1" s="447" customFormat="1" ht="12" hidden="1" customHeight="1">
      <c r="A10803" s="446"/>
    </row>
    <row r="10804" spans="1:1" s="447" customFormat="1" ht="12" hidden="1" customHeight="1">
      <c r="A10804" s="446"/>
    </row>
    <row r="10805" spans="1:1" s="447" customFormat="1" ht="12" hidden="1" customHeight="1">
      <c r="A10805" s="446"/>
    </row>
    <row r="10806" spans="1:1" s="447" customFormat="1" ht="12" hidden="1" customHeight="1">
      <c r="A10806" s="446"/>
    </row>
    <row r="10807" spans="1:1" s="447" customFormat="1" ht="12" hidden="1" customHeight="1">
      <c r="A10807" s="446"/>
    </row>
    <row r="10808" spans="1:1" s="447" customFormat="1" ht="12" hidden="1" customHeight="1">
      <c r="A10808" s="446"/>
    </row>
    <row r="10809" spans="1:1" s="447" customFormat="1" ht="12" hidden="1" customHeight="1">
      <c r="A10809" s="446"/>
    </row>
    <row r="10810" spans="1:1" s="447" customFormat="1" ht="12" hidden="1" customHeight="1">
      <c r="A10810" s="446"/>
    </row>
    <row r="10811" spans="1:1" s="447" customFormat="1" ht="12" hidden="1" customHeight="1">
      <c r="A10811" s="446"/>
    </row>
    <row r="10812" spans="1:1" s="447" customFormat="1" ht="12" hidden="1" customHeight="1">
      <c r="A10812" s="446"/>
    </row>
    <row r="10813" spans="1:1" s="447" customFormat="1" ht="12" hidden="1" customHeight="1">
      <c r="A10813" s="446"/>
    </row>
    <row r="10814" spans="1:1" s="447" customFormat="1" ht="12" hidden="1" customHeight="1">
      <c r="A10814" s="446"/>
    </row>
    <row r="10815" spans="1:1" s="447" customFormat="1" ht="12" hidden="1" customHeight="1">
      <c r="A10815" s="446"/>
    </row>
    <row r="10816" spans="1:1" s="447" customFormat="1" ht="12" hidden="1" customHeight="1">
      <c r="A10816" s="446"/>
    </row>
    <row r="10817" spans="1:1" s="447" customFormat="1" ht="12" hidden="1" customHeight="1">
      <c r="A10817" s="446"/>
    </row>
    <row r="10818" spans="1:1" s="447" customFormat="1" ht="12" hidden="1" customHeight="1">
      <c r="A10818" s="446"/>
    </row>
    <row r="10819" spans="1:1" s="447" customFormat="1" ht="12" hidden="1" customHeight="1">
      <c r="A10819" s="446"/>
    </row>
    <row r="10820" spans="1:1" s="447" customFormat="1" ht="12" hidden="1" customHeight="1">
      <c r="A10820" s="446"/>
    </row>
    <row r="10821" spans="1:1" s="447" customFormat="1" ht="12" hidden="1" customHeight="1">
      <c r="A10821" s="446"/>
    </row>
    <row r="10822" spans="1:1" s="447" customFormat="1" ht="12" hidden="1" customHeight="1">
      <c r="A10822" s="446"/>
    </row>
    <row r="10823" spans="1:1" s="447" customFormat="1" ht="12" hidden="1" customHeight="1">
      <c r="A10823" s="446"/>
    </row>
    <row r="10824" spans="1:1" s="447" customFormat="1" ht="12" hidden="1" customHeight="1">
      <c r="A10824" s="446"/>
    </row>
    <row r="10825" spans="1:1" s="447" customFormat="1" ht="12" hidden="1" customHeight="1">
      <c r="A10825" s="446"/>
    </row>
    <row r="10826" spans="1:1" s="447" customFormat="1" ht="12" hidden="1" customHeight="1">
      <c r="A10826" s="446"/>
    </row>
    <row r="10827" spans="1:1" s="447" customFormat="1" ht="12" hidden="1" customHeight="1">
      <c r="A10827" s="446"/>
    </row>
    <row r="10828" spans="1:1" s="447" customFormat="1" ht="12" hidden="1" customHeight="1">
      <c r="A10828" s="446"/>
    </row>
    <row r="10829" spans="1:1" s="447" customFormat="1" ht="12" hidden="1" customHeight="1">
      <c r="A10829" s="446"/>
    </row>
    <row r="10830" spans="1:1" s="447" customFormat="1" ht="12" hidden="1" customHeight="1">
      <c r="A10830" s="446"/>
    </row>
    <row r="10831" spans="1:1" s="447" customFormat="1" ht="12" hidden="1" customHeight="1">
      <c r="A10831" s="446"/>
    </row>
    <row r="10832" spans="1:1" s="447" customFormat="1" ht="12" hidden="1" customHeight="1">
      <c r="A10832" s="446"/>
    </row>
    <row r="10833" spans="1:1" s="447" customFormat="1" ht="12" hidden="1" customHeight="1">
      <c r="A10833" s="446"/>
    </row>
    <row r="10834" spans="1:1" s="447" customFormat="1" ht="12" hidden="1" customHeight="1">
      <c r="A10834" s="446"/>
    </row>
    <row r="10835" spans="1:1" s="447" customFormat="1" ht="12" hidden="1" customHeight="1">
      <c r="A10835" s="446"/>
    </row>
    <row r="10836" spans="1:1" s="447" customFormat="1" ht="12" hidden="1" customHeight="1">
      <c r="A10836" s="446"/>
    </row>
    <row r="10837" spans="1:1" s="447" customFormat="1" ht="12" hidden="1" customHeight="1">
      <c r="A10837" s="446"/>
    </row>
    <row r="10838" spans="1:1" s="447" customFormat="1" ht="12" hidden="1" customHeight="1">
      <c r="A10838" s="446"/>
    </row>
    <row r="10839" spans="1:1" s="447" customFormat="1" ht="12" hidden="1" customHeight="1">
      <c r="A10839" s="446"/>
    </row>
    <row r="10840" spans="1:1" s="447" customFormat="1" ht="12" hidden="1" customHeight="1">
      <c r="A10840" s="446"/>
    </row>
    <row r="10841" spans="1:1" s="447" customFormat="1" ht="12" hidden="1" customHeight="1">
      <c r="A10841" s="446"/>
    </row>
    <row r="10842" spans="1:1" s="447" customFormat="1" ht="12" hidden="1" customHeight="1">
      <c r="A10842" s="446"/>
    </row>
    <row r="10843" spans="1:1" s="447" customFormat="1" ht="12" hidden="1" customHeight="1">
      <c r="A10843" s="446"/>
    </row>
    <row r="10844" spans="1:1" s="447" customFormat="1" ht="12" hidden="1" customHeight="1">
      <c r="A10844" s="446"/>
    </row>
    <row r="10845" spans="1:1" s="447" customFormat="1" ht="12" hidden="1" customHeight="1">
      <c r="A10845" s="446"/>
    </row>
    <row r="10846" spans="1:1" s="447" customFormat="1" ht="12" hidden="1" customHeight="1">
      <c r="A10846" s="446"/>
    </row>
    <row r="10847" spans="1:1" s="447" customFormat="1" ht="12" hidden="1" customHeight="1">
      <c r="A10847" s="446"/>
    </row>
    <row r="10848" spans="1:1" s="447" customFormat="1" ht="12" hidden="1" customHeight="1">
      <c r="A10848" s="446"/>
    </row>
    <row r="10849" spans="1:1" s="447" customFormat="1" ht="12" hidden="1" customHeight="1">
      <c r="A10849" s="446"/>
    </row>
    <row r="10850" spans="1:1" s="447" customFormat="1" ht="12" hidden="1" customHeight="1">
      <c r="A10850" s="446"/>
    </row>
    <row r="10851" spans="1:1" s="447" customFormat="1" ht="12" hidden="1" customHeight="1">
      <c r="A10851" s="446"/>
    </row>
    <row r="10852" spans="1:1" s="447" customFormat="1" ht="12" hidden="1" customHeight="1">
      <c r="A10852" s="446"/>
    </row>
    <row r="10853" spans="1:1" s="447" customFormat="1" ht="12" hidden="1" customHeight="1">
      <c r="A10853" s="446"/>
    </row>
    <row r="10854" spans="1:1" s="447" customFormat="1" ht="12" hidden="1" customHeight="1">
      <c r="A10854" s="446"/>
    </row>
    <row r="10855" spans="1:1" s="447" customFormat="1" ht="12" hidden="1" customHeight="1">
      <c r="A10855" s="446"/>
    </row>
    <row r="10856" spans="1:1" s="447" customFormat="1" ht="12" hidden="1" customHeight="1">
      <c r="A10856" s="446"/>
    </row>
    <row r="10857" spans="1:1" s="447" customFormat="1" ht="12" hidden="1" customHeight="1">
      <c r="A10857" s="446"/>
    </row>
    <row r="10858" spans="1:1" s="447" customFormat="1" ht="12" hidden="1" customHeight="1">
      <c r="A10858" s="446"/>
    </row>
    <row r="10859" spans="1:1" s="447" customFormat="1" ht="12" hidden="1" customHeight="1">
      <c r="A10859" s="446"/>
    </row>
    <row r="10860" spans="1:1" s="447" customFormat="1" ht="12" hidden="1" customHeight="1">
      <c r="A10860" s="446"/>
    </row>
    <row r="10861" spans="1:1" s="447" customFormat="1" ht="12" hidden="1" customHeight="1">
      <c r="A10861" s="446"/>
    </row>
    <row r="10862" spans="1:1" s="447" customFormat="1" ht="12" hidden="1" customHeight="1">
      <c r="A10862" s="446"/>
    </row>
    <row r="10863" spans="1:1" s="447" customFormat="1" ht="12" hidden="1" customHeight="1">
      <c r="A10863" s="446"/>
    </row>
    <row r="10864" spans="1:1" s="447" customFormat="1" ht="12" hidden="1" customHeight="1">
      <c r="A10864" s="446"/>
    </row>
    <row r="10865" spans="1:1" s="447" customFormat="1" ht="12" hidden="1" customHeight="1">
      <c r="A10865" s="446"/>
    </row>
    <row r="10866" spans="1:1" s="447" customFormat="1" ht="12" hidden="1" customHeight="1">
      <c r="A10866" s="446"/>
    </row>
    <row r="10867" spans="1:1" s="447" customFormat="1" ht="12" hidden="1" customHeight="1">
      <c r="A10867" s="446"/>
    </row>
    <row r="10868" spans="1:1" s="447" customFormat="1" ht="12" hidden="1" customHeight="1">
      <c r="A10868" s="446"/>
    </row>
    <row r="10869" spans="1:1" s="447" customFormat="1" ht="12" hidden="1" customHeight="1">
      <c r="A10869" s="446"/>
    </row>
    <row r="10870" spans="1:1" s="447" customFormat="1" ht="12" hidden="1" customHeight="1">
      <c r="A10870" s="446"/>
    </row>
    <row r="10871" spans="1:1" s="447" customFormat="1" ht="12" hidden="1" customHeight="1">
      <c r="A10871" s="446"/>
    </row>
    <row r="10872" spans="1:1" s="447" customFormat="1" ht="12" hidden="1" customHeight="1">
      <c r="A10872" s="446"/>
    </row>
    <row r="10873" spans="1:1" s="447" customFormat="1" ht="12" hidden="1" customHeight="1">
      <c r="A10873" s="446"/>
    </row>
    <row r="10874" spans="1:1" s="447" customFormat="1" ht="12" hidden="1" customHeight="1">
      <c r="A10874" s="446"/>
    </row>
    <row r="10875" spans="1:1" s="447" customFormat="1" ht="12" hidden="1" customHeight="1">
      <c r="A10875" s="446"/>
    </row>
    <row r="10876" spans="1:1" s="447" customFormat="1" ht="12" hidden="1" customHeight="1">
      <c r="A10876" s="446"/>
    </row>
    <row r="10877" spans="1:1" s="447" customFormat="1" ht="12" hidden="1" customHeight="1">
      <c r="A10877" s="446"/>
    </row>
    <row r="10878" spans="1:1" s="447" customFormat="1" ht="12" hidden="1" customHeight="1">
      <c r="A10878" s="446"/>
    </row>
    <row r="10879" spans="1:1" s="447" customFormat="1" ht="12" hidden="1" customHeight="1">
      <c r="A10879" s="446"/>
    </row>
    <row r="10880" spans="1:1" s="447" customFormat="1" ht="12" hidden="1" customHeight="1">
      <c r="A10880" s="446"/>
    </row>
    <row r="10881" spans="1:1" s="447" customFormat="1" ht="12" hidden="1" customHeight="1">
      <c r="A10881" s="446"/>
    </row>
    <row r="10882" spans="1:1" s="447" customFormat="1" ht="12" hidden="1" customHeight="1">
      <c r="A10882" s="446"/>
    </row>
    <row r="10883" spans="1:1" s="447" customFormat="1" ht="12" hidden="1" customHeight="1">
      <c r="A10883" s="446"/>
    </row>
    <row r="10884" spans="1:1" s="447" customFormat="1" ht="12" hidden="1" customHeight="1">
      <c r="A10884" s="446"/>
    </row>
    <row r="10885" spans="1:1" s="447" customFormat="1" ht="12" hidden="1" customHeight="1">
      <c r="A10885" s="446"/>
    </row>
    <row r="10886" spans="1:1" s="447" customFormat="1" ht="12" hidden="1" customHeight="1">
      <c r="A10886" s="446"/>
    </row>
    <row r="10887" spans="1:1" s="447" customFormat="1" ht="12" hidden="1" customHeight="1">
      <c r="A10887" s="446"/>
    </row>
    <row r="10888" spans="1:1" s="447" customFormat="1" ht="12" hidden="1" customHeight="1">
      <c r="A10888" s="446"/>
    </row>
    <row r="10889" spans="1:1" s="447" customFormat="1" ht="12" hidden="1" customHeight="1">
      <c r="A10889" s="446"/>
    </row>
    <row r="10890" spans="1:1" s="447" customFormat="1" ht="12" hidden="1" customHeight="1">
      <c r="A10890" s="446"/>
    </row>
    <row r="10891" spans="1:1" s="447" customFormat="1" ht="12" hidden="1" customHeight="1">
      <c r="A10891" s="446"/>
    </row>
    <row r="10892" spans="1:1" s="447" customFormat="1" ht="12" hidden="1" customHeight="1">
      <c r="A10892" s="446"/>
    </row>
    <row r="10893" spans="1:1" s="447" customFormat="1" ht="12" hidden="1" customHeight="1">
      <c r="A10893" s="446"/>
    </row>
    <row r="10894" spans="1:1" s="447" customFormat="1" ht="12" hidden="1" customHeight="1">
      <c r="A10894" s="446"/>
    </row>
    <row r="10895" spans="1:1" s="447" customFormat="1" ht="12" hidden="1" customHeight="1">
      <c r="A10895" s="446"/>
    </row>
    <row r="10896" spans="1:1" s="447" customFormat="1" ht="12" hidden="1" customHeight="1">
      <c r="A10896" s="446"/>
    </row>
    <row r="10897" spans="1:1" s="447" customFormat="1" ht="12" hidden="1" customHeight="1">
      <c r="A10897" s="446"/>
    </row>
    <row r="10898" spans="1:1" s="447" customFormat="1" ht="12" hidden="1" customHeight="1">
      <c r="A10898" s="446"/>
    </row>
    <row r="10899" spans="1:1" s="447" customFormat="1" ht="12" hidden="1" customHeight="1">
      <c r="A10899" s="446"/>
    </row>
    <row r="10900" spans="1:1" s="447" customFormat="1" ht="12" hidden="1" customHeight="1">
      <c r="A10900" s="446"/>
    </row>
    <row r="10901" spans="1:1" s="447" customFormat="1" ht="12" hidden="1" customHeight="1">
      <c r="A10901" s="446"/>
    </row>
    <row r="10902" spans="1:1" s="447" customFormat="1" ht="12" hidden="1" customHeight="1">
      <c r="A10902" s="446"/>
    </row>
    <row r="10903" spans="1:1" s="447" customFormat="1" ht="12" hidden="1" customHeight="1">
      <c r="A10903" s="446"/>
    </row>
    <row r="10904" spans="1:1" s="447" customFormat="1" ht="12" hidden="1" customHeight="1">
      <c r="A10904" s="446"/>
    </row>
    <row r="10905" spans="1:1" s="447" customFormat="1" ht="12" hidden="1" customHeight="1">
      <c r="A10905" s="446"/>
    </row>
    <row r="10906" spans="1:1" s="447" customFormat="1" ht="12" hidden="1" customHeight="1">
      <c r="A10906" s="446"/>
    </row>
    <row r="10907" spans="1:1" s="447" customFormat="1" ht="12" hidden="1" customHeight="1">
      <c r="A10907" s="446"/>
    </row>
    <row r="10908" spans="1:1" s="447" customFormat="1" ht="12" hidden="1" customHeight="1">
      <c r="A10908" s="446"/>
    </row>
    <row r="10909" spans="1:1" s="447" customFormat="1" ht="12" hidden="1" customHeight="1">
      <c r="A10909" s="446"/>
    </row>
    <row r="10910" spans="1:1" s="447" customFormat="1" ht="12" hidden="1" customHeight="1">
      <c r="A10910" s="446"/>
    </row>
    <row r="10911" spans="1:1" s="447" customFormat="1" ht="12" hidden="1" customHeight="1">
      <c r="A10911" s="446"/>
    </row>
    <row r="10912" spans="1:1" s="447" customFormat="1" ht="12" hidden="1" customHeight="1">
      <c r="A10912" s="446"/>
    </row>
    <row r="10913" spans="1:1" s="447" customFormat="1" ht="12" hidden="1" customHeight="1">
      <c r="A10913" s="446"/>
    </row>
    <row r="10914" spans="1:1" s="447" customFormat="1" ht="12" hidden="1" customHeight="1">
      <c r="A10914" s="446"/>
    </row>
    <row r="10915" spans="1:1" s="447" customFormat="1" ht="12" hidden="1" customHeight="1">
      <c r="A10915" s="446"/>
    </row>
    <row r="10916" spans="1:1" s="447" customFormat="1" ht="12" hidden="1" customHeight="1">
      <c r="A10916" s="446"/>
    </row>
    <row r="10917" spans="1:1" s="447" customFormat="1" ht="12" hidden="1" customHeight="1">
      <c r="A10917" s="446"/>
    </row>
    <row r="10918" spans="1:1" s="447" customFormat="1" ht="12" hidden="1" customHeight="1">
      <c r="A10918" s="446"/>
    </row>
    <row r="10919" spans="1:1" s="447" customFormat="1" ht="12" hidden="1" customHeight="1">
      <c r="A10919" s="446"/>
    </row>
    <row r="10920" spans="1:1" s="447" customFormat="1" ht="12" hidden="1" customHeight="1">
      <c r="A10920" s="446"/>
    </row>
    <row r="10921" spans="1:1" s="447" customFormat="1" ht="12" hidden="1" customHeight="1">
      <c r="A10921" s="446"/>
    </row>
    <row r="10922" spans="1:1" s="447" customFormat="1" ht="12" hidden="1" customHeight="1">
      <c r="A10922" s="446"/>
    </row>
    <row r="10923" spans="1:1" s="447" customFormat="1" ht="12" hidden="1" customHeight="1">
      <c r="A10923" s="446"/>
    </row>
    <row r="10924" spans="1:1" s="447" customFormat="1" ht="12" hidden="1" customHeight="1">
      <c r="A10924" s="446"/>
    </row>
    <row r="10925" spans="1:1" s="447" customFormat="1" ht="12" hidden="1" customHeight="1">
      <c r="A10925" s="446"/>
    </row>
    <row r="10926" spans="1:1" s="447" customFormat="1" ht="12" hidden="1" customHeight="1">
      <c r="A10926" s="446"/>
    </row>
    <row r="10927" spans="1:1" s="447" customFormat="1" ht="12" hidden="1" customHeight="1">
      <c r="A10927" s="446"/>
    </row>
    <row r="10928" spans="1:1" s="447" customFormat="1" ht="12" hidden="1" customHeight="1">
      <c r="A10928" s="446"/>
    </row>
    <row r="10929" spans="1:1" s="447" customFormat="1" ht="12" hidden="1" customHeight="1">
      <c r="A10929" s="446"/>
    </row>
    <row r="10930" spans="1:1" s="447" customFormat="1" ht="12" hidden="1" customHeight="1">
      <c r="A10930" s="446"/>
    </row>
    <row r="10931" spans="1:1" s="447" customFormat="1" ht="12" hidden="1" customHeight="1">
      <c r="A10931" s="446"/>
    </row>
    <row r="10932" spans="1:1" s="447" customFormat="1" ht="12" hidden="1" customHeight="1">
      <c r="A10932" s="446"/>
    </row>
    <row r="10933" spans="1:1" s="447" customFormat="1" ht="12" hidden="1" customHeight="1">
      <c r="A10933" s="446"/>
    </row>
    <row r="10934" spans="1:1" s="447" customFormat="1" ht="12" hidden="1" customHeight="1">
      <c r="A10934" s="446"/>
    </row>
    <row r="10935" spans="1:1" s="447" customFormat="1" ht="12" hidden="1" customHeight="1">
      <c r="A10935" s="446"/>
    </row>
    <row r="10936" spans="1:1" s="447" customFormat="1" ht="12" hidden="1" customHeight="1">
      <c r="A10936" s="446"/>
    </row>
    <row r="10937" spans="1:1" s="447" customFormat="1" ht="12" hidden="1" customHeight="1">
      <c r="A10937" s="446"/>
    </row>
    <row r="10938" spans="1:1" s="447" customFormat="1" ht="12" hidden="1" customHeight="1">
      <c r="A10938" s="446"/>
    </row>
    <row r="10939" spans="1:1" s="447" customFormat="1" ht="12" hidden="1" customHeight="1">
      <c r="A10939" s="446"/>
    </row>
    <row r="10940" spans="1:1" s="447" customFormat="1" ht="12" hidden="1" customHeight="1">
      <c r="A10940" s="446"/>
    </row>
    <row r="10941" spans="1:1" s="447" customFormat="1" ht="12" hidden="1" customHeight="1">
      <c r="A10941" s="446"/>
    </row>
    <row r="10942" spans="1:1" s="447" customFormat="1" ht="12" hidden="1" customHeight="1">
      <c r="A10942" s="446"/>
    </row>
    <row r="10943" spans="1:1" s="447" customFormat="1" ht="12" hidden="1" customHeight="1">
      <c r="A10943" s="446"/>
    </row>
    <row r="10944" spans="1:1" s="447" customFormat="1" ht="12" hidden="1" customHeight="1">
      <c r="A10944" s="446"/>
    </row>
    <row r="10945" spans="1:1" s="447" customFormat="1" ht="12" hidden="1" customHeight="1">
      <c r="A10945" s="446"/>
    </row>
    <row r="10946" spans="1:1" s="447" customFormat="1" ht="12" hidden="1" customHeight="1">
      <c r="A10946" s="446"/>
    </row>
    <row r="10947" spans="1:1" s="447" customFormat="1" ht="12" hidden="1" customHeight="1">
      <c r="A10947" s="446"/>
    </row>
    <row r="10948" spans="1:1" s="447" customFormat="1" ht="12" hidden="1" customHeight="1">
      <c r="A10948" s="446"/>
    </row>
    <row r="10949" spans="1:1" s="447" customFormat="1" ht="12" hidden="1" customHeight="1">
      <c r="A10949" s="446"/>
    </row>
    <row r="10950" spans="1:1" s="447" customFormat="1" ht="12" hidden="1" customHeight="1">
      <c r="A10950" s="446"/>
    </row>
    <row r="10951" spans="1:1" s="447" customFormat="1" ht="12" hidden="1" customHeight="1">
      <c r="A10951" s="446"/>
    </row>
    <row r="10952" spans="1:1" s="447" customFormat="1" ht="12" hidden="1" customHeight="1">
      <c r="A10952" s="446"/>
    </row>
    <row r="10953" spans="1:1" s="447" customFormat="1" ht="12" hidden="1" customHeight="1">
      <c r="A10953" s="446"/>
    </row>
    <row r="10954" spans="1:1" s="447" customFormat="1" ht="12" hidden="1" customHeight="1">
      <c r="A10954" s="446"/>
    </row>
    <row r="10955" spans="1:1" s="447" customFormat="1" ht="12" hidden="1" customHeight="1">
      <c r="A10955" s="446"/>
    </row>
    <row r="10956" spans="1:1" s="447" customFormat="1" ht="12" hidden="1" customHeight="1">
      <c r="A10956" s="446"/>
    </row>
    <row r="10957" spans="1:1" s="447" customFormat="1" ht="12" hidden="1" customHeight="1">
      <c r="A10957" s="446"/>
    </row>
    <row r="10958" spans="1:1" s="447" customFormat="1" ht="12" hidden="1" customHeight="1">
      <c r="A10958" s="446"/>
    </row>
    <row r="10959" spans="1:1" s="447" customFormat="1" ht="12" hidden="1" customHeight="1">
      <c r="A10959" s="446"/>
    </row>
    <row r="10960" spans="1:1" s="447" customFormat="1" ht="12" hidden="1" customHeight="1">
      <c r="A10960" s="446"/>
    </row>
    <row r="10961" spans="1:1" s="447" customFormat="1" ht="12" hidden="1" customHeight="1">
      <c r="A10961" s="446"/>
    </row>
    <row r="10962" spans="1:1" s="447" customFormat="1" ht="12" hidden="1" customHeight="1">
      <c r="A10962" s="446"/>
    </row>
    <row r="10963" spans="1:1" s="447" customFormat="1" ht="12" hidden="1" customHeight="1">
      <c r="A10963" s="446"/>
    </row>
    <row r="10964" spans="1:1" s="447" customFormat="1" ht="12" hidden="1" customHeight="1">
      <c r="A10964" s="446"/>
    </row>
    <row r="10965" spans="1:1" s="447" customFormat="1" ht="12" hidden="1" customHeight="1">
      <c r="A10965" s="446"/>
    </row>
    <row r="10966" spans="1:1" s="447" customFormat="1" ht="12" hidden="1" customHeight="1">
      <c r="A10966" s="446"/>
    </row>
    <row r="10967" spans="1:1" s="447" customFormat="1" ht="12" hidden="1" customHeight="1">
      <c r="A10967" s="446"/>
    </row>
    <row r="10968" spans="1:1" s="447" customFormat="1" ht="12" hidden="1" customHeight="1">
      <c r="A10968" s="446"/>
    </row>
    <row r="10969" spans="1:1" s="447" customFormat="1" ht="12" hidden="1" customHeight="1">
      <c r="A10969" s="446"/>
    </row>
    <row r="10970" spans="1:1" s="447" customFormat="1" ht="12" hidden="1" customHeight="1">
      <c r="A10970" s="446"/>
    </row>
    <row r="10971" spans="1:1" s="447" customFormat="1" ht="12" hidden="1" customHeight="1">
      <c r="A10971" s="446"/>
    </row>
    <row r="10972" spans="1:1" s="447" customFormat="1" ht="12" hidden="1" customHeight="1">
      <c r="A10972" s="446"/>
    </row>
    <row r="10973" spans="1:1" s="447" customFormat="1" ht="12" hidden="1" customHeight="1">
      <c r="A10973" s="446"/>
    </row>
    <row r="10974" spans="1:1" s="447" customFormat="1" ht="12" hidden="1" customHeight="1">
      <c r="A10974" s="446"/>
    </row>
    <row r="10975" spans="1:1" s="447" customFormat="1" ht="12" hidden="1" customHeight="1">
      <c r="A10975" s="446"/>
    </row>
    <row r="10976" spans="1:1" s="447" customFormat="1" ht="12" hidden="1" customHeight="1">
      <c r="A10976" s="446"/>
    </row>
    <row r="10977" spans="1:1" s="447" customFormat="1" ht="12" hidden="1" customHeight="1">
      <c r="A10977" s="446"/>
    </row>
    <row r="10978" spans="1:1" s="447" customFormat="1" ht="12" hidden="1" customHeight="1">
      <c r="A10978" s="446"/>
    </row>
    <row r="10979" spans="1:1" s="447" customFormat="1" ht="12" hidden="1" customHeight="1">
      <c r="A10979" s="446"/>
    </row>
    <row r="10980" spans="1:1" s="447" customFormat="1" ht="12" hidden="1" customHeight="1">
      <c r="A10980" s="446"/>
    </row>
    <row r="10981" spans="1:1" s="447" customFormat="1" ht="12" hidden="1" customHeight="1">
      <c r="A10981" s="446"/>
    </row>
    <row r="10982" spans="1:1" s="447" customFormat="1" ht="12" hidden="1" customHeight="1">
      <c r="A10982" s="446"/>
    </row>
    <row r="10983" spans="1:1" s="447" customFormat="1" ht="12" hidden="1" customHeight="1">
      <c r="A10983" s="446"/>
    </row>
    <row r="10984" spans="1:1" s="447" customFormat="1" ht="12" hidden="1" customHeight="1">
      <c r="A10984" s="446"/>
    </row>
    <row r="10985" spans="1:1" s="447" customFormat="1" ht="12" hidden="1" customHeight="1">
      <c r="A10985" s="446"/>
    </row>
    <row r="10986" spans="1:1" s="447" customFormat="1" ht="12" hidden="1" customHeight="1">
      <c r="A10986" s="446"/>
    </row>
    <row r="10987" spans="1:1" s="447" customFormat="1" ht="12" hidden="1" customHeight="1">
      <c r="A10987" s="446"/>
    </row>
    <row r="10988" spans="1:1" s="447" customFormat="1" ht="12" hidden="1" customHeight="1">
      <c r="A10988" s="446"/>
    </row>
    <row r="10989" spans="1:1" s="447" customFormat="1" ht="12" hidden="1" customHeight="1">
      <c r="A10989" s="446"/>
    </row>
    <row r="10990" spans="1:1" s="447" customFormat="1" ht="12" hidden="1" customHeight="1">
      <c r="A10990" s="446"/>
    </row>
    <row r="10991" spans="1:1" s="447" customFormat="1" ht="12" hidden="1" customHeight="1">
      <c r="A10991" s="446"/>
    </row>
    <row r="10992" spans="1:1" s="447" customFormat="1" ht="12" hidden="1" customHeight="1">
      <c r="A10992" s="446"/>
    </row>
    <row r="10993" spans="1:1" s="447" customFormat="1" ht="12" hidden="1" customHeight="1">
      <c r="A10993" s="446"/>
    </row>
    <row r="10994" spans="1:1" s="447" customFormat="1" ht="12" hidden="1" customHeight="1">
      <c r="A10994" s="446"/>
    </row>
    <row r="10995" spans="1:1" s="447" customFormat="1" ht="12" hidden="1" customHeight="1">
      <c r="A10995" s="446"/>
    </row>
    <row r="10996" spans="1:1" s="447" customFormat="1" ht="12" hidden="1" customHeight="1">
      <c r="A10996" s="446"/>
    </row>
    <row r="10997" spans="1:1" s="447" customFormat="1" ht="12" hidden="1" customHeight="1">
      <c r="A10997" s="446"/>
    </row>
    <row r="10998" spans="1:1" s="447" customFormat="1" ht="12" hidden="1" customHeight="1">
      <c r="A10998" s="446"/>
    </row>
    <row r="10999" spans="1:1" s="447" customFormat="1" ht="12" hidden="1" customHeight="1">
      <c r="A10999" s="446"/>
    </row>
    <row r="11000" spans="1:1" s="447" customFormat="1" ht="12" hidden="1" customHeight="1">
      <c r="A11000" s="446"/>
    </row>
    <row r="11001" spans="1:1" s="447" customFormat="1" ht="12" hidden="1" customHeight="1">
      <c r="A11001" s="446"/>
    </row>
    <row r="11002" spans="1:1" s="447" customFormat="1" ht="12" hidden="1" customHeight="1">
      <c r="A11002" s="446"/>
    </row>
    <row r="11003" spans="1:1" s="447" customFormat="1" ht="12" hidden="1" customHeight="1">
      <c r="A11003" s="446"/>
    </row>
    <row r="11004" spans="1:1" s="447" customFormat="1" ht="12" hidden="1" customHeight="1">
      <c r="A11004" s="446"/>
    </row>
    <row r="11005" spans="1:1" s="447" customFormat="1" ht="12" hidden="1" customHeight="1">
      <c r="A11005" s="446"/>
    </row>
    <row r="11006" spans="1:1" s="447" customFormat="1" ht="12" hidden="1" customHeight="1">
      <c r="A11006" s="446"/>
    </row>
    <row r="11007" spans="1:1" s="447" customFormat="1" ht="12" hidden="1" customHeight="1">
      <c r="A11007" s="446"/>
    </row>
    <row r="11008" spans="1:1" s="447" customFormat="1" ht="12" hidden="1" customHeight="1">
      <c r="A11008" s="446"/>
    </row>
    <row r="11009" spans="1:1" s="447" customFormat="1" ht="12" hidden="1" customHeight="1">
      <c r="A11009" s="446"/>
    </row>
    <row r="11010" spans="1:1" s="447" customFormat="1" ht="12" hidden="1" customHeight="1">
      <c r="A11010" s="446"/>
    </row>
    <row r="11011" spans="1:1" s="447" customFormat="1" ht="12" hidden="1" customHeight="1">
      <c r="A11011" s="446"/>
    </row>
    <row r="11012" spans="1:1" s="447" customFormat="1" ht="12" hidden="1" customHeight="1">
      <c r="A11012" s="446"/>
    </row>
    <row r="11013" spans="1:1" s="447" customFormat="1" ht="12" hidden="1" customHeight="1">
      <c r="A11013" s="446"/>
    </row>
    <row r="11014" spans="1:1" s="447" customFormat="1" ht="12" hidden="1" customHeight="1">
      <c r="A11014" s="446"/>
    </row>
    <row r="11015" spans="1:1" s="447" customFormat="1" ht="12" hidden="1" customHeight="1">
      <c r="A11015" s="446"/>
    </row>
    <row r="11016" spans="1:1" s="447" customFormat="1" ht="12" hidden="1" customHeight="1">
      <c r="A11016" s="446"/>
    </row>
    <row r="11017" spans="1:1" s="447" customFormat="1" ht="12" hidden="1" customHeight="1">
      <c r="A11017" s="446"/>
    </row>
    <row r="11018" spans="1:1" s="447" customFormat="1" ht="12" hidden="1" customHeight="1">
      <c r="A11018" s="446"/>
    </row>
    <row r="11019" spans="1:1" s="447" customFormat="1" ht="12" hidden="1" customHeight="1">
      <c r="A11019" s="446"/>
    </row>
    <row r="11020" spans="1:1" s="447" customFormat="1" ht="12" hidden="1" customHeight="1">
      <c r="A11020" s="446"/>
    </row>
    <row r="11021" spans="1:1" s="447" customFormat="1" ht="12" hidden="1" customHeight="1">
      <c r="A11021" s="446"/>
    </row>
    <row r="11022" spans="1:1" s="447" customFormat="1" ht="12" hidden="1" customHeight="1">
      <c r="A11022" s="446"/>
    </row>
    <row r="11023" spans="1:1" s="447" customFormat="1" ht="12" hidden="1" customHeight="1">
      <c r="A11023" s="446"/>
    </row>
    <row r="11024" spans="1:1" s="447" customFormat="1" ht="12" hidden="1" customHeight="1">
      <c r="A11024" s="446"/>
    </row>
    <row r="11025" spans="1:1" s="447" customFormat="1" ht="12" hidden="1" customHeight="1">
      <c r="A11025" s="446"/>
    </row>
    <row r="11026" spans="1:1" s="447" customFormat="1" ht="12" hidden="1" customHeight="1">
      <c r="A11026" s="446"/>
    </row>
    <row r="11027" spans="1:1" s="447" customFormat="1" ht="12" hidden="1" customHeight="1">
      <c r="A11027" s="446"/>
    </row>
    <row r="11028" spans="1:1" s="447" customFormat="1" ht="12" hidden="1" customHeight="1">
      <c r="A11028" s="446"/>
    </row>
    <row r="11029" spans="1:1" s="447" customFormat="1" ht="12" hidden="1" customHeight="1">
      <c r="A11029" s="446"/>
    </row>
    <row r="11030" spans="1:1" s="447" customFormat="1" ht="12" hidden="1" customHeight="1">
      <c r="A11030" s="446"/>
    </row>
    <row r="11031" spans="1:1" s="447" customFormat="1" ht="12" hidden="1" customHeight="1">
      <c r="A11031" s="446"/>
    </row>
    <row r="11032" spans="1:1" s="447" customFormat="1" ht="12" hidden="1" customHeight="1">
      <c r="A11032" s="446"/>
    </row>
    <row r="11033" spans="1:1" s="447" customFormat="1" ht="12" hidden="1" customHeight="1">
      <c r="A11033" s="446"/>
    </row>
    <row r="11034" spans="1:1" s="447" customFormat="1" ht="12" hidden="1" customHeight="1">
      <c r="A11034" s="446"/>
    </row>
    <row r="11035" spans="1:1" s="447" customFormat="1" ht="12" hidden="1" customHeight="1">
      <c r="A11035" s="446"/>
    </row>
    <row r="11036" spans="1:1" s="447" customFormat="1" ht="12" hidden="1" customHeight="1">
      <c r="A11036" s="446"/>
    </row>
    <row r="11037" spans="1:1" s="447" customFormat="1" ht="12" hidden="1" customHeight="1">
      <c r="A11037" s="446"/>
    </row>
    <row r="11038" spans="1:1" s="447" customFormat="1" ht="12" hidden="1" customHeight="1">
      <c r="A11038" s="446"/>
    </row>
    <row r="11039" spans="1:1" s="447" customFormat="1" ht="12" hidden="1" customHeight="1">
      <c r="A11039" s="446"/>
    </row>
    <row r="11040" spans="1:1" s="447" customFormat="1" ht="12" hidden="1" customHeight="1">
      <c r="A11040" s="446"/>
    </row>
    <row r="11041" spans="1:1" s="447" customFormat="1" ht="12" hidden="1" customHeight="1">
      <c r="A11041" s="446"/>
    </row>
    <row r="11042" spans="1:1" s="447" customFormat="1" ht="12" hidden="1" customHeight="1">
      <c r="A11042" s="446"/>
    </row>
    <row r="11043" spans="1:1" s="447" customFormat="1" ht="12" hidden="1" customHeight="1">
      <c r="A11043" s="446"/>
    </row>
    <row r="11044" spans="1:1" s="447" customFormat="1" ht="12" hidden="1" customHeight="1">
      <c r="A11044" s="446"/>
    </row>
    <row r="11045" spans="1:1" s="447" customFormat="1" ht="12" hidden="1" customHeight="1">
      <c r="A11045" s="446"/>
    </row>
    <row r="11046" spans="1:1" s="447" customFormat="1" ht="12" hidden="1" customHeight="1">
      <c r="A11046" s="446"/>
    </row>
    <row r="11047" spans="1:1" s="447" customFormat="1" ht="12" hidden="1" customHeight="1">
      <c r="A11047" s="446"/>
    </row>
    <row r="11048" spans="1:1" s="447" customFormat="1" ht="12" hidden="1" customHeight="1">
      <c r="A11048" s="446"/>
    </row>
    <row r="11049" spans="1:1" s="447" customFormat="1" ht="12" hidden="1" customHeight="1">
      <c r="A11049" s="446"/>
    </row>
    <row r="11050" spans="1:1" s="447" customFormat="1" ht="12" hidden="1" customHeight="1">
      <c r="A11050" s="446"/>
    </row>
    <row r="11051" spans="1:1" s="447" customFormat="1" ht="12" hidden="1" customHeight="1">
      <c r="A11051" s="446"/>
    </row>
    <row r="11052" spans="1:1" s="447" customFormat="1" ht="12" hidden="1" customHeight="1">
      <c r="A11052" s="446"/>
    </row>
    <row r="11053" spans="1:1" s="447" customFormat="1" ht="12" hidden="1" customHeight="1">
      <c r="A11053" s="446"/>
    </row>
    <row r="11054" spans="1:1" s="447" customFormat="1" ht="12" hidden="1" customHeight="1">
      <c r="A11054" s="446"/>
    </row>
    <row r="11055" spans="1:1" s="447" customFormat="1" ht="12" hidden="1" customHeight="1">
      <c r="A11055" s="446"/>
    </row>
    <row r="11056" spans="1:1" s="447" customFormat="1" ht="12" hidden="1" customHeight="1">
      <c r="A11056" s="446"/>
    </row>
    <row r="11057" spans="1:1" s="447" customFormat="1" ht="12" hidden="1" customHeight="1">
      <c r="A11057" s="446"/>
    </row>
    <row r="11058" spans="1:1" s="447" customFormat="1" ht="12" hidden="1" customHeight="1">
      <c r="A11058" s="446"/>
    </row>
    <row r="11059" spans="1:1" s="447" customFormat="1" ht="12" hidden="1" customHeight="1">
      <c r="A11059" s="446"/>
    </row>
    <row r="11060" spans="1:1" s="447" customFormat="1" ht="12" hidden="1" customHeight="1">
      <c r="A11060" s="446"/>
    </row>
    <row r="11061" spans="1:1" s="447" customFormat="1" ht="12" hidden="1" customHeight="1">
      <c r="A11061" s="446"/>
    </row>
    <row r="11062" spans="1:1" s="447" customFormat="1" ht="12" hidden="1" customHeight="1">
      <c r="A11062" s="446"/>
    </row>
    <row r="11063" spans="1:1" s="447" customFormat="1" ht="12" hidden="1" customHeight="1">
      <c r="A11063" s="446"/>
    </row>
    <row r="11064" spans="1:1" s="447" customFormat="1" ht="12" hidden="1" customHeight="1">
      <c r="A11064" s="446"/>
    </row>
    <row r="11065" spans="1:1" s="447" customFormat="1" ht="12" hidden="1" customHeight="1">
      <c r="A11065" s="446"/>
    </row>
    <row r="11066" spans="1:1" s="447" customFormat="1" ht="12" hidden="1" customHeight="1">
      <c r="A11066" s="446"/>
    </row>
    <row r="11067" spans="1:1" s="447" customFormat="1" ht="12" hidden="1" customHeight="1">
      <c r="A11067" s="446"/>
    </row>
    <row r="11068" spans="1:1" s="447" customFormat="1" ht="12" hidden="1" customHeight="1">
      <c r="A11068" s="446"/>
    </row>
    <row r="11069" spans="1:1" s="447" customFormat="1" ht="12" hidden="1" customHeight="1">
      <c r="A11069" s="446"/>
    </row>
    <row r="11070" spans="1:1" s="447" customFormat="1" ht="12" hidden="1" customHeight="1">
      <c r="A11070" s="446"/>
    </row>
    <row r="11071" spans="1:1" s="447" customFormat="1" ht="12" hidden="1" customHeight="1">
      <c r="A11071" s="446"/>
    </row>
    <row r="11072" spans="1:1" s="447" customFormat="1" ht="12" hidden="1" customHeight="1">
      <c r="A11072" s="446"/>
    </row>
    <row r="11073" spans="1:1" s="447" customFormat="1" ht="12" hidden="1" customHeight="1">
      <c r="A11073" s="446"/>
    </row>
    <row r="11074" spans="1:1" s="447" customFormat="1" ht="12" hidden="1" customHeight="1">
      <c r="A11074" s="446"/>
    </row>
    <row r="11075" spans="1:1" s="447" customFormat="1" ht="12" hidden="1" customHeight="1">
      <c r="A11075" s="446"/>
    </row>
    <row r="11076" spans="1:1" s="447" customFormat="1" ht="12" hidden="1" customHeight="1">
      <c r="A11076" s="446"/>
    </row>
    <row r="11077" spans="1:1" s="447" customFormat="1" ht="12" hidden="1" customHeight="1">
      <c r="A11077" s="446"/>
    </row>
    <row r="11078" spans="1:1" s="447" customFormat="1" ht="12" hidden="1" customHeight="1">
      <c r="A11078" s="446"/>
    </row>
    <row r="11079" spans="1:1" s="447" customFormat="1" ht="12" hidden="1" customHeight="1">
      <c r="A11079" s="446"/>
    </row>
    <row r="11080" spans="1:1" s="447" customFormat="1" ht="12" hidden="1" customHeight="1">
      <c r="A11080" s="446"/>
    </row>
    <row r="11081" spans="1:1" s="447" customFormat="1" ht="12" hidden="1" customHeight="1">
      <c r="A11081" s="446"/>
    </row>
    <row r="11082" spans="1:1" s="447" customFormat="1" ht="12" hidden="1" customHeight="1">
      <c r="A11082" s="446"/>
    </row>
    <row r="11083" spans="1:1" s="447" customFormat="1" ht="12" hidden="1" customHeight="1">
      <c r="A11083" s="446"/>
    </row>
    <row r="11084" spans="1:1" s="447" customFormat="1" ht="12" hidden="1" customHeight="1">
      <c r="A11084" s="446"/>
    </row>
    <row r="11085" spans="1:1" s="447" customFormat="1" ht="12" hidden="1" customHeight="1">
      <c r="A11085" s="446"/>
    </row>
    <row r="11086" spans="1:1" s="447" customFormat="1" ht="12" hidden="1" customHeight="1">
      <c r="A11086" s="446"/>
    </row>
    <row r="11087" spans="1:1" s="447" customFormat="1" ht="12" hidden="1" customHeight="1">
      <c r="A11087" s="446"/>
    </row>
    <row r="11088" spans="1:1" s="447" customFormat="1" ht="12" hidden="1" customHeight="1">
      <c r="A11088" s="446"/>
    </row>
    <row r="11089" spans="1:1" s="447" customFormat="1" ht="12" hidden="1" customHeight="1">
      <c r="A11089" s="446"/>
    </row>
    <row r="11090" spans="1:1" s="447" customFormat="1" ht="12" hidden="1" customHeight="1">
      <c r="A11090" s="446"/>
    </row>
    <row r="11091" spans="1:1" s="447" customFormat="1" ht="12" hidden="1" customHeight="1">
      <c r="A11091" s="446"/>
    </row>
    <row r="11092" spans="1:1" s="447" customFormat="1" ht="12" hidden="1" customHeight="1">
      <c r="A11092" s="446"/>
    </row>
    <row r="11093" spans="1:1" s="447" customFormat="1" ht="12" hidden="1" customHeight="1">
      <c r="A11093" s="446"/>
    </row>
    <row r="11094" spans="1:1" s="447" customFormat="1" ht="12" hidden="1" customHeight="1">
      <c r="A11094" s="446"/>
    </row>
    <row r="11095" spans="1:1" s="447" customFormat="1" ht="12" hidden="1" customHeight="1">
      <c r="A11095" s="446"/>
    </row>
    <row r="11096" spans="1:1" s="447" customFormat="1" ht="12" hidden="1" customHeight="1">
      <c r="A11096" s="446"/>
    </row>
    <row r="11097" spans="1:1" s="447" customFormat="1" ht="12" hidden="1" customHeight="1">
      <c r="A11097" s="446"/>
    </row>
    <row r="11098" spans="1:1" s="447" customFormat="1" ht="12" hidden="1" customHeight="1">
      <c r="A11098" s="446"/>
    </row>
    <row r="11099" spans="1:1" s="447" customFormat="1" ht="12" hidden="1" customHeight="1">
      <c r="A11099" s="446"/>
    </row>
    <row r="11100" spans="1:1" s="447" customFormat="1" ht="12" hidden="1" customHeight="1">
      <c r="A11100" s="446"/>
    </row>
    <row r="11101" spans="1:1" s="447" customFormat="1" ht="12" hidden="1" customHeight="1">
      <c r="A11101" s="446"/>
    </row>
    <row r="11102" spans="1:1" s="447" customFormat="1" ht="12" hidden="1" customHeight="1">
      <c r="A11102" s="446"/>
    </row>
    <row r="11103" spans="1:1" s="447" customFormat="1" ht="12" hidden="1" customHeight="1">
      <c r="A11103" s="446"/>
    </row>
    <row r="11104" spans="1:1" s="447" customFormat="1" ht="12" hidden="1" customHeight="1">
      <c r="A11104" s="446"/>
    </row>
    <row r="11105" spans="1:1" s="447" customFormat="1" ht="12" hidden="1" customHeight="1">
      <c r="A11105" s="446"/>
    </row>
    <row r="11106" spans="1:1" s="447" customFormat="1" ht="12" hidden="1" customHeight="1">
      <c r="A11106" s="446"/>
    </row>
    <row r="11107" spans="1:1" s="447" customFormat="1" ht="12" hidden="1" customHeight="1">
      <c r="A11107" s="446"/>
    </row>
    <row r="11108" spans="1:1" s="447" customFormat="1" ht="12" hidden="1" customHeight="1">
      <c r="A11108" s="446"/>
    </row>
    <row r="11109" spans="1:1" s="447" customFormat="1" ht="12" hidden="1" customHeight="1">
      <c r="A11109" s="446"/>
    </row>
    <row r="11110" spans="1:1" s="447" customFormat="1" ht="12" hidden="1" customHeight="1">
      <c r="A11110" s="446"/>
    </row>
    <row r="11111" spans="1:1" s="447" customFormat="1" ht="12" hidden="1" customHeight="1">
      <c r="A11111" s="446"/>
    </row>
    <row r="11112" spans="1:1" s="447" customFormat="1" ht="12" hidden="1" customHeight="1">
      <c r="A11112" s="446"/>
    </row>
    <row r="11113" spans="1:1" s="447" customFormat="1" ht="12" hidden="1" customHeight="1">
      <c r="A11113" s="446"/>
    </row>
    <row r="11114" spans="1:1" s="447" customFormat="1" ht="12" hidden="1" customHeight="1">
      <c r="A11114" s="446"/>
    </row>
    <row r="11115" spans="1:1" s="447" customFormat="1" ht="12" hidden="1" customHeight="1">
      <c r="A11115" s="446"/>
    </row>
    <row r="11116" spans="1:1" s="447" customFormat="1" ht="12" hidden="1" customHeight="1">
      <c r="A11116" s="446"/>
    </row>
    <row r="11117" spans="1:1" s="447" customFormat="1" ht="12" hidden="1" customHeight="1">
      <c r="A11117" s="446"/>
    </row>
    <row r="11118" spans="1:1" s="447" customFormat="1" ht="12" hidden="1" customHeight="1">
      <c r="A11118" s="446"/>
    </row>
    <row r="11119" spans="1:1" s="447" customFormat="1" ht="12" hidden="1" customHeight="1">
      <c r="A11119" s="446"/>
    </row>
    <row r="11120" spans="1:1" s="447" customFormat="1" ht="12" hidden="1" customHeight="1">
      <c r="A11120" s="446"/>
    </row>
    <row r="11121" spans="1:1" s="447" customFormat="1" ht="12" hidden="1" customHeight="1">
      <c r="A11121" s="446"/>
    </row>
    <row r="11122" spans="1:1" s="447" customFormat="1" ht="12" hidden="1" customHeight="1">
      <c r="A11122" s="446"/>
    </row>
    <row r="11123" spans="1:1" s="447" customFormat="1" ht="12" hidden="1" customHeight="1">
      <c r="A11123" s="446"/>
    </row>
    <row r="11124" spans="1:1" s="447" customFormat="1" ht="12" hidden="1" customHeight="1">
      <c r="A11124" s="446"/>
    </row>
    <row r="11125" spans="1:1" s="447" customFormat="1" ht="12" hidden="1" customHeight="1">
      <c r="A11125" s="446"/>
    </row>
    <row r="11126" spans="1:1" s="447" customFormat="1" ht="12" hidden="1" customHeight="1">
      <c r="A11126" s="446"/>
    </row>
    <row r="11127" spans="1:1" s="447" customFormat="1" ht="12" hidden="1" customHeight="1">
      <c r="A11127" s="446"/>
    </row>
    <row r="11128" spans="1:1" s="447" customFormat="1" ht="12" hidden="1" customHeight="1">
      <c r="A11128" s="446"/>
    </row>
    <row r="11129" spans="1:1" s="447" customFormat="1" ht="12" hidden="1" customHeight="1">
      <c r="A11129" s="446"/>
    </row>
    <row r="11130" spans="1:1" s="447" customFormat="1" ht="12" hidden="1" customHeight="1">
      <c r="A11130" s="446"/>
    </row>
    <row r="11131" spans="1:1" s="447" customFormat="1" ht="12" hidden="1" customHeight="1">
      <c r="A11131" s="446"/>
    </row>
    <row r="11132" spans="1:1" s="447" customFormat="1" ht="12" hidden="1" customHeight="1">
      <c r="A11132" s="446"/>
    </row>
    <row r="11133" spans="1:1" s="447" customFormat="1" ht="12" hidden="1" customHeight="1">
      <c r="A11133" s="446"/>
    </row>
    <row r="11134" spans="1:1" s="447" customFormat="1" ht="12" hidden="1" customHeight="1">
      <c r="A11134" s="446"/>
    </row>
    <row r="11135" spans="1:1" s="447" customFormat="1" ht="12" hidden="1" customHeight="1">
      <c r="A11135" s="446"/>
    </row>
    <row r="11136" spans="1:1" s="447" customFormat="1" ht="12" hidden="1" customHeight="1">
      <c r="A11136" s="446"/>
    </row>
    <row r="11137" spans="1:1" s="447" customFormat="1" ht="12" hidden="1" customHeight="1">
      <c r="A11137" s="446"/>
    </row>
    <row r="11138" spans="1:1" s="447" customFormat="1" ht="12" hidden="1" customHeight="1">
      <c r="A11138" s="446"/>
    </row>
    <row r="11139" spans="1:1" s="447" customFormat="1" ht="12" hidden="1" customHeight="1">
      <c r="A11139" s="446"/>
    </row>
    <row r="11140" spans="1:1" s="447" customFormat="1" ht="12" hidden="1" customHeight="1">
      <c r="A11140" s="446"/>
    </row>
    <row r="11141" spans="1:1" s="447" customFormat="1" ht="12" hidden="1" customHeight="1">
      <c r="A11141" s="446"/>
    </row>
    <row r="11142" spans="1:1" s="447" customFormat="1" ht="12" hidden="1" customHeight="1">
      <c r="A11142" s="446"/>
    </row>
    <row r="11143" spans="1:1" s="447" customFormat="1" ht="12" hidden="1" customHeight="1">
      <c r="A11143" s="446"/>
    </row>
    <row r="11144" spans="1:1" s="447" customFormat="1" ht="12" hidden="1" customHeight="1">
      <c r="A11144" s="446"/>
    </row>
    <row r="11145" spans="1:1" s="447" customFormat="1" ht="12" hidden="1" customHeight="1">
      <c r="A11145" s="446"/>
    </row>
    <row r="11146" spans="1:1" s="447" customFormat="1" ht="12" hidden="1" customHeight="1">
      <c r="A11146" s="446"/>
    </row>
    <row r="11147" spans="1:1" s="447" customFormat="1" ht="12" hidden="1" customHeight="1">
      <c r="A11147" s="446"/>
    </row>
    <row r="11148" spans="1:1" s="447" customFormat="1" ht="12" hidden="1" customHeight="1">
      <c r="A11148" s="446"/>
    </row>
    <row r="11149" spans="1:1" s="447" customFormat="1" ht="12" hidden="1" customHeight="1">
      <c r="A11149" s="446"/>
    </row>
    <row r="11150" spans="1:1" s="447" customFormat="1" ht="12" hidden="1" customHeight="1">
      <c r="A11150" s="446"/>
    </row>
    <row r="11151" spans="1:1" s="447" customFormat="1" ht="12" hidden="1" customHeight="1">
      <c r="A11151" s="446"/>
    </row>
    <row r="11152" spans="1:1" s="447" customFormat="1" ht="12" hidden="1" customHeight="1">
      <c r="A11152" s="446"/>
    </row>
    <row r="11153" spans="1:1" s="447" customFormat="1" ht="12" hidden="1" customHeight="1">
      <c r="A11153" s="446"/>
    </row>
    <row r="11154" spans="1:1" s="447" customFormat="1" ht="12" hidden="1" customHeight="1">
      <c r="A11154" s="446"/>
    </row>
    <row r="11155" spans="1:1" s="447" customFormat="1" ht="12" hidden="1" customHeight="1">
      <c r="A11155" s="446"/>
    </row>
    <row r="11156" spans="1:1" s="447" customFormat="1" ht="12" hidden="1" customHeight="1">
      <c r="A11156" s="446"/>
    </row>
    <row r="11157" spans="1:1" s="447" customFormat="1" ht="12" hidden="1" customHeight="1">
      <c r="A11157" s="446"/>
    </row>
    <row r="11158" spans="1:1" s="447" customFormat="1" ht="12" hidden="1" customHeight="1">
      <c r="A11158" s="446"/>
    </row>
    <row r="11159" spans="1:1" s="447" customFormat="1" ht="12" hidden="1" customHeight="1">
      <c r="A11159" s="446"/>
    </row>
    <row r="11160" spans="1:1" s="447" customFormat="1" ht="12" hidden="1" customHeight="1">
      <c r="A11160" s="446"/>
    </row>
    <row r="11161" spans="1:1" s="447" customFormat="1" ht="12" hidden="1" customHeight="1">
      <c r="A11161" s="446"/>
    </row>
    <row r="11162" spans="1:1" s="447" customFormat="1" ht="12" hidden="1" customHeight="1">
      <c r="A11162" s="446"/>
    </row>
    <row r="11163" spans="1:1" s="447" customFormat="1" ht="12" hidden="1" customHeight="1">
      <c r="A11163" s="446"/>
    </row>
    <row r="11164" spans="1:1" s="447" customFormat="1" ht="12" hidden="1" customHeight="1">
      <c r="A11164" s="446"/>
    </row>
    <row r="11165" spans="1:1" s="447" customFormat="1" ht="12" hidden="1" customHeight="1">
      <c r="A11165" s="446"/>
    </row>
    <row r="11166" spans="1:1" s="447" customFormat="1" ht="12" hidden="1" customHeight="1">
      <c r="A11166" s="446"/>
    </row>
    <row r="11167" spans="1:1" s="447" customFormat="1" ht="12" hidden="1" customHeight="1">
      <c r="A11167" s="446"/>
    </row>
    <row r="11168" spans="1:1" s="447" customFormat="1" ht="12" hidden="1" customHeight="1">
      <c r="A11168" s="446"/>
    </row>
    <row r="11169" spans="1:1" s="447" customFormat="1" ht="12" hidden="1" customHeight="1">
      <c r="A11169" s="446"/>
    </row>
    <row r="11170" spans="1:1" s="447" customFormat="1" ht="12" hidden="1" customHeight="1">
      <c r="A11170" s="446"/>
    </row>
    <row r="11171" spans="1:1" s="447" customFormat="1" ht="12" hidden="1" customHeight="1">
      <c r="A11171" s="446"/>
    </row>
    <row r="11172" spans="1:1" s="447" customFormat="1" ht="12" hidden="1" customHeight="1">
      <c r="A11172" s="446"/>
    </row>
    <row r="11173" spans="1:1" s="447" customFormat="1" ht="12" hidden="1" customHeight="1">
      <c r="A11173" s="446"/>
    </row>
    <row r="11174" spans="1:1" s="447" customFormat="1" ht="12" hidden="1" customHeight="1">
      <c r="A11174" s="446"/>
    </row>
    <row r="11175" spans="1:1" s="447" customFormat="1" ht="12" hidden="1" customHeight="1">
      <c r="A11175" s="446"/>
    </row>
    <row r="11176" spans="1:1" s="447" customFormat="1" ht="12" hidden="1" customHeight="1">
      <c r="A11176" s="446"/>
    </row>
    <row r="11177" spans="1:1" s="447" customFormat="1" ht="12" hidden="1" customHeight="1">
      <c r="A11177" s="446"/>
    </row>
    <row r="11178" spans="1:1" s="447" customFormat="1" ht="12" hidden="1" customHeight="1">
      <c r="A11178" s="446"/>
    </row>
    <row r="11179" spans="1:1" s="447" customFormat="1" ht="12" hidden="1" customHeight="1">
      <c r="A11179" s="446"/>
    </row>
    <row r="11180" spans="1:1" s="447" customFormat="1" ht="12" hidden="1" customHeight="1">
      <c r="A11180" s="446"/>
    </row>
    <row r="11181" spans="1:1" s="447" customFormat="1" ht="12" hidden="1" customHeight="1">
      <c r="A11181" s="446"/>
    </row>
    <row r="11182" spans="1:1" s="447" customFormat="1" ht="12" hidden="1" customHeight="1">
      <c r="A11182" s="446"/>
    </row>
    <row r="11183" spans="1:1" s="447" customFormat="1" ht="12" hidden="1" customHeight="1">
      <c r="A11183" s="446"/>
    </row>
    <row r="11184" spans="1:1" s="447" customFormat="1" ht="12" hidden="1" customHeight="1">
      <c r="A11184" s="446"/>
    </row>
    <row r="11185" spans="1:1" s="447" customFormat="1" ht="12" hidden="1" customHeight="1">
      <c r="A11185" s="446"/>
    </row>
    <row r="11186" spans="1:1" s="447" customFormat="1" ht="12" hidden="1" customHeight="1">
      <c r="A11186" s="446"/>
    </row>
    <row r="11187" spans="1:1" s="447" customFormat="1" ht="12" hidden="1" customHeight="1">
      <c r="A11187" s="446"/>
    </row>
    <row r="11188" spans="1:1" s="447" customFormat="1" ht="12" hidden="1" customHeight="1">
      <c r="A11188" s="446"/>
    </row>
    <row r="11189" spans="1:1" s="447" customFormat="1" ht="12" hidden="1" customHeight="1">
      <c r="A11189" s="446"/>
    </row>
    <row r="11190" spans="1:1" s="447" customFormat="1" ht="12" hidden="1" customHeight="1">
      <c r="A11190" s="446"/>
    </row>
    <row r="11191" spans="1:1" s="447" customFormat="1" ht="12" hidden="1" customHeight="1">
      <c r="A11191" s="446"/>
    </row>
    <row r="11192" spans="1:1" s="447" customFormat="1" ht="12" hidden="1" customHeight="1">
      <c r="A11192" s="446"/>
    </row>
    <row r="11193" spans="1:1" s="447" customFormat="1" ht="12" hidden="1" customHeight="1">
      <c r="A11193" s="446"/>
    </row>
    <row r="11194" spans="1:1" s="447" customFormat="1" ht="12" hidden="1" customHeight="1">
      <c r="A11194" s="446"/>
    </row>
    <row r="11195" spans="1:1" s="447" customFormat="1" ht="12" hidden="1" customHeight="1">
      <c r="A11195" s="446"/>
    </row>
    <row r="11196" spans="1:1" s="447" customFormat="1" ht="12" hidden="1" customHeight="1">
      <c r="A11196" s="446"/>
    </row>
    <row r="11197" spans="1:1" s="447" customFormat="1" ht="12" hidden="1" customHeight="1">
      <c r="A11197" s="446"/>
    </row>
    <row r="11198" spans="1:1" s="447" customFormat="1" ht="12" hidden="1" customHeight="1">
      <c r="A11198" s="446"/>
    </row>
    <row r="11199" spans="1:1" s="447" customFormat="1" ht="12" hidden="1" customHeight="1">
      <c r="A11199" s="446"/>
    </row>
    <row r="11200" spans="1:1" s="447" customFormat="1" ht="12" hidden="1" customHeight="1">
      <c r="A11200" s="446"/>
    </row>
    <row r="11201" spans="1:1" s="447" customFormat="1" ht="12" hidden="1" customHeight="1">
      <c r="A11201" s="446"/>
    </row>
    <row r="11202" spans="1:1" s="447" customFormat="1" ht="12" hidden="1" customHeight="1">
      <c r="A11202" s="446"/>
    </row>
    <row r="11203" spans="1:1" s="447" customFormat="1" ht="12" hidden="1" customHeight="1">
      <c r="A11203" s="446"/>
    </row>
    <row r="11204" spans="1:1" s="447" customFormat="1" ht="12" hidden="1" customHeight="1">
      <c r="A11204" s="446"/>
    </row>
    <row r="11205" spans="1:1" s="447" customFormat="1" ht="12" hidden="1" customHeight="1">
      <c r="A11205" s="446"/>
    </row>
    <row r="11206" spans="1:1" s="447" customFormat="1" ht="12" hidden="1" customHeight="1">
      <c r="A11206" s="446"/>
    </row>
    <row r="11207" spans="1:1" s="447" customFormat="1" ht="12" hidden="1" customHeight="1">
      <c r="A11207" s="446"/>
    </row>
    <row r="11208" spans="1:1" s="447" customFormat="1" ht="12" hidden="1" customHeight="1">
      <c r="A11208" s="446"/>
    </row>
    <row r="11209" spans="1:1" s="447" customFormat="1" ht="12" hidden="1" customHeight="1">
      <c r="A11209" s="446"/>
    </row>
    <row r="11210" spans="1:1" s="447" customFormat="1" ht="12" hidden="1" customHeight="1">
      <c r="A11210" s="446"/>
    </row>
    <row r="11211" spans="1:1" s="447" customFormat="1" ht="12" hidden="1" customHeight="1">
      <c r="A11211" s="446"/>
    </row>
    <row r="11212" spans="1:1" s="447" customFormat="1" ht="12" hidden="1" customHeight="1">
      <c r="A11212" s="446"/>
    </row>
    <row r="11213" spans="1:1" s="447" customFormat="1" ht="12" hidden="1" customHeight="1">
      <c r="A11213" s="446"/>
    </row>
    <row r="11214" spans="1:1" s="447" customFormat="1" ht="12" hidden="1" customHeight="1">
      <c r="A11214" s="446"/>
    </row>
    <row r="11215" spans="1:1" s="447" customFormat="1" ht="12" hidden="1" customHeight="1">
      <c r="A11215" s="446"/>
    </row>
    <row r="11216" spans="1:1" s="447" customFormat="1" ht="12" hidden="1" customHeight="1">
      <c r="A11216" s="446"/>
    </row>
    <row r="11217" spans="1:1" s="447" customFormat="1" ht="12" hidden="1" customHeight="1">
      <c r="A11217" s="446"/>
    </row>
    <row r="11218" spans="1:1" s="447" customFormat="1" ht="12" hidden="1" customHeight="1">
      <c r="A11218" s="446"/>
    </row>
    <row r="11219" spans="1:1" s="447" customFormat="1" ht="12" hidden="1" customHeight="1">
      <c r="A11219" s="446"/>
    </row>
    <row r="11220" spans="1:1" s="447" customFormat="1" ht="12" hidden="1" customHeight="1">
      <c r="A11220" s="446"/>
    </row>
    <row r="11221" spans="1:1" s="447" customFormat="1" ht="12" hidden="1" customHeight="1">
      <c r="A11221" s="446"/>
    </row>
    <row r="11222" spans="1:1" s="447" customFormat="1" ht="12" hidden="1" customHeight="1">
      <c r="A11222" s="446"/>
    </row>
    <row r="11223" spans="1:1" s="447" customFormat="1" ht="12" hidden="1" customHeight="1">
      <c r="A11223" s="446"/>
    </row>
    <row r="11224" spans="1:1" s="447" customFormat="1" ht="12" hidden="1" customHeight="1">
      <c r="A11224" s="446"/>
    </row>
    <row r="11225" spans="1:1" s="447" customFormat="1" ht="12" hidden="1" customHeight="1">
      <c r="A11225" s="446"/>
    </row>
    <row r="11226" spans="1:1" s="447" customFormat="1" ht="12" hidden="1" customHeight="1">
      <c r="A11226" s="446"/>
    </row>
    <row r="11227" spans="1:1" s="447" customFormat="1" ht="12" hidden="1" customHeight="1">
      <c r="A11227" s="446"/>
    </row>
    <row r="11228" spans="1:1" s="447" customFormat="1" ht="12" hidden="1" customHeight="1">
      <c r="A11228" s="446"/>
    </row>
    <row r="11229" spans="1:1" s="447" customFormat="1" ht="12" hidden="1" customHeight="1">
      <c r="A11229" s="446"/>
    </row>
    <row r="11230" spans="1:1" s="447" customFormat="1" ht="12" hidden="1" customHeight="1">
      <c r="A11230" s="446"/>
    </row>
    <row r="11231" spans="1:1" s="447" customFormat="1" ht="12" hidden="1" customHeight="1">
      <c r="A11231" s="446"/>
    </row>
    <row r="11232" spans="1:1" s="447" customFormat="1" ht="12" hidden="1" customHeight="1">
      <c r="A11232" s="446"/>
    </row>
    <row r="11233" spans="1:1" s="447" customFormat="1" ht="12" hidden="1" customHeight="1">
      <c r="A11233" s="446"/>
    </row>
    <row r="11234" spans="1:1" s="447" customFormat="1" ht="12" hidden="1" customHeight="1">
      <c r="A11234" s="446"/>
    </row>
    <row r="11235" spans="1:1" s="447" customFormat="1" ht="12" hidden="1" customHeight="1">
      <c r="A11235" s="446"/>
    </row>
    <row r="11236" spans="1:1" s="447" customFormat="1" ht="12" hidden="1" customHeight="1">
      <c r="A11236" s="446"/>
    </row>
    <row r="11237" spans="1:1" s="447" customFormat="1" ht="12" hidden="1" customHeight="1">
      <c r="A11237" s="446"/>
    </row>
    <row r="11238" spans="1:1" s="447" customFormat="1" ht="12" hidden="1" customHeight="1">
      <c r="A11238" s="446"/>
    </row>
    <row r="11239" spans="1:1" s="447" customFormat="1" ht="12" hidden="1" customHeight="1">
      <c r="A11239" s="446"/>
    </row>
    <row r="11240" spans="1:1" s="447" customFormat="1" ht="12" hidden="1" customHeight="1">
      <c r="A11240" s="446"/>
    </row>
    <row r="11241" spans="1:1" s="447" customFormat="1" ht="12" hidden="1" customHeight="1">
      <c r="A11241" s="446"/>
    </row>
    <row r="11242" spans="1:1" s="447" customFormat="1" ht="12" hidden="1" customHeight="1">
      <c r="A11242" s="446"/>
    </row>
    <row r="11243" spans="1:1" s="447" customFormat="1" ht="12" hidden="1" customHeight="1">
      <c r="A11243" s="446"/>
    </row>
    <row r="11244" spans="1:1" s="447" customFormat="1" ht="12" hidden="1" customHeight="1">
      <c r="A11244" s="446"/>
    </row>
    <row r="11245" spans="1:1" s="447" customFormat="1" ht="12" hidden="1" customHeight="1">
      <c r="A11245" s="446"/>
    </row>
    <row r="11246" spans="1:1" s="447" customFormat="1" ht="12" hidden="1" customHeight="1">
      <c r="A11246" s="446"/>
    </row>
    <row r="11247" spans="1:1" s="447" customFormat="1" ht="12" hidden="1" customHeight="1">
      <c r="A11247" s="446"/>
    </row>
    <row r="11248" spans="1:1" s="447" customFormat="1" ht="12" hidden="1" customHeight="1">
      <c r="A11248" s="446"/>
    </row>
    <row r="11249" spans="1:1" s="447" customFormat="1" ht="12" hidden="1" customHeight="1">
      <c r="A11249" s="446"/>
    </row>
    <row r="11250" spans="1:1" s="447" customFormat="1" ht="12" hidden="1" customHeight="1">
      <c r="A11250" s="446"/>
    </row>
    <row r="11251" spans="1:1" s="447" customFormat="1" ht="12" hidden="1" customHeight="1">
      <c r="A11251" s="446"/>
    </row>
    <row r="11252" spans="1:1" s="447" customFormat="1" ht="12" hidden="1" customHeight="1">
      <c r="A11252" s="446"/>
    </row>
    <row r="11253" spans="1:1" s="447" customFormat="1" ht="12" hidden="1" customHeight="1">
      <c r="A11253" s="446"/>
    </row>
    <row r="11254" spans="1:1" s="447" customFormat="1" ht="12" hidden="1" customHeight="1">
      <c r="A11254" s="446"/>
    </row>
    <row r="11255" spans="1:1" s="447" customFormat="1" ht="12" hidden="1" customHeight="1">
      <c r="A11255" s="446"/>
    </row>
    <row r="11256" spans="1:1" s="447" customFormat="1" ht="12" hidden="1" customHeight="1">
      <c r="A11256" s="446"/>
    </row>
    <row r="11257" spans="1:1" s="447" customFormat="1" ht="12" hidden="1" customHeight="1">
      <c r="A11257" s="446"/>
    </row>
    <row r="11258" spans="1:1" s="447" customFormat="1" ht="12" hidden="1" customHeight="1">
      <c r="A11258" s="446"/>
    </row>
    <row r="11259" spans="1:1" s="447" customFormat="1" ht="12" hidden="1" customHeight="1">
      <c r="A11259" s="446"/>
    </row>
    <row r="11260" spans="1:1" s="447" customFormat="1" ht="12" hidden="1" customHeight="1">
      <c r="A11260" s="446"/>
    </row>
    <row r="11261" spans="1:1" s="447" customFormat="1" ht="12" hidden="1" customHeight="1">
      <c r="A11261" s="446"/>
    </row>
    <row r="11262" spans="1:1" s="447" customFormat="1" ht="12" hidden="1" customHeight="1">
      <c r="A11262" s="446"/>
    </row>
    <row r="11263" spans="1:1" s="447" customFormat="1" ht="12" hidden="1" customHeight="1">
      <c r="A11263" s="446"/>
    </row>
    <row r="11264" spans="1:1" s="447" customFormat="1" ht="12" hidden="1" customHeight="1">
      <c r="A11264" s="446"/>
    </row>
    <row r="11265" spans="1:1" s="447" customFormat="1" ht="12" hidden="1" customHeight="1">
      <c r="A11265" s="446"/>
    </row>
    <row r="11266" spans="1:1" s="447" customFormat="1" ht="12" hidden="1" customHeight="1">
      <c r="A11266" s="446"/>
    </row>
    <row r="11267" spans="1:1" s="447" customFormat="1" ht="12" hidden="1" customHeight="1">
      <c r="A11267" s="446"/>
    </row>
    <row r="11268" spans="1:1" s="447" customFormat="1" ht="12" hidden="1" customHeight="1">
      <c r="A11268" s="446"/>
    </row>
    <row r="11269" spans="1:1" s="447" customFormat="1" ht="12" hidden="1" customHeight="1">
      <c r="A11269" s="446"/>
    </row>
    <row r="11270" spans="1:1" s="447" customFormat="1" ht="12" hidden="1" customHeight="1">
      <c r="A11270" s="446"/>
    </row>
    <row r="11271" spans="1:1" s="447" customFormat="1" ht="12" hidden="1" customHeight="1">
      <c r="A11271" s="446"/>
    </row>
    <row r="11272" spans="1:1" s="447" customFormat="1" ht="12" hidden="1" customHeight="1">
      <c r="A11272" s="446"/>
    </row>
    <row r="11273" spans="1:1" s="447" customFormat="1" ht="12" hidden="1" customHeight="1">
      <c r="A11273" s="446"/>
    </row>
    <row r="11274" spans="1:1" s="447" customFormat="1" ht="12" hidden="1" customHeight="1">
      <c r="A11274" s="446"/>
    </row>
    <row r="11275" spans="1:1" s="447" customFormat="1" ht="12" hidden="1" customHeight="1">
      <c r="A11275" s="446"/>
    </row>
    <row r="11276" spans="1:1" s="447" customFormat="1" ht="12" hidden="1" customHeight="1">
      <c r="A11276" s="446"/>
    </row>
    <row r="11277" spans="1:1" s="447" customFormat="1" ht="12" hidden="1" customHeight="1">
      <c r="A11277" s="446"/>
    </row>
    <row r="11278" spans="1:1" s="447" customFormat="1" ht="12" hidden="1" customHeight="1">
      <c r="A11278" s="446"/>
    </row>
    <row r="11279" spans="1:1" s="447" customFormat="1" ht="12" hidden="1" customHeight="1">
      <c r="A11279" s="446"/>
    </row>
    <row r="11280" spans="1:1" s="447" customFormat="1" ht="12" hidden="1" customHeight="1">
      <c r="A11280" s="446"/>
    </row>
    <row r="11281" spans="1:1" s="447" customFormat="1" ht="12" hidden="1" customHeight="1">
      <c r="A11281" s="446"/>
    </row>
    <row r="11282" spans="1:1" s="447" customFormat="1" ht="12" hidden="1" customHeight="1">
      <c r="A11282" s="446"/>
    </row>
    <row r="11283" spans="1:1" s="447" customFormat="1" ht="12" hidden="1" customHeight="1">
      <c r="A11283" s="446"/>
    </row>
    <row r="11284" spans="1:1" s="447" customFormat="1" ht="12" hidden="1" customHeight="1">
      <c r="A11284" s="446"/>
    </row>
    <row r="11285" spans="1:1" s="447" customFormat="1" ht="12" hidden="1" customHeight="1">
      <c r="A11285" s="446"/>
    </row>
    <row r="11286" spans="1:1" s="447" customFormat="1" ht="12" hidden="1" customHeight="1">
      <c r="A11286" s="446"/>
    </row>
    <row r="11287" spans="1:1" s="447" customFormat="1" ht="12" hidden="1" customHeight="1">
      <c r="A11287" s="446"/>
    </row>
    <row r="11288" spans="1:1" s="447" customFormat="1" ht="12" hidden="1" customHeight="1">
      <c r="A11288" s="446"/>
    </row>
    <row r="11289" spans="1:1" s="447" customFormat="1" ht="12" hidden="1" customHeight="1">
      <c r="A11289" s="446"/>
    </row>
    <row r="11290" spans="1:1" s="447" customFormat="1" ht="12" hidden="1" customHeight="1">
      <c r="A11290" s="446"/>
    </row>
    <row r="11291" spans="1:1" s="447" customFormat="1" ht="12" hidden="1" customHeight="1">
      <c r="A11291" s="446"/>
    </row>
    <row r="11292" spans="1:1" s="447" customFormat="1" ht="12" hidden="1" customHeight="1">
      <c r="A11292" s="446"/>
    </row>
    <row r="11293" spans="1:1" s="447" customFormat="1" ht="12" hidden="1" customHeight="1">
      <c r="A11293" s="446"/>
    </row>
    <row r="11294" spans="1:1" s="447" customFormat="1" ht="12" hidden="1" customHeight="1">
      <c r="A11294" s="446"/>
    </row>
    <row r="11295" spans="1:1" s="447" customFormat="1" ht="12" hidden="1" customHeight="1">
      <c r="A11295" s="446"/>
    </row>
    <row r="11296" spans="1:1" s="447" customFormat="1" ht="12" hidden="1" customHeight="1">
      <c r="A11296" s="446"/>
    </row>
    <row r="11297" spans="1:1" s="447" customFormat="1" ht="12" hidden="1" customHeight="1">
      <c r="A11297" s="446"/>
    </row>
    <row r="11298" spans="1:1" s="447" customFormat="1" ht="12" hidden="1" customHeight="1">
      <c r="A11298" s="446"/>
    </row>
    <row r="11299" spans="1:1" s="447" customFormat="1" ht="12" hidden="1" customHeight="1">
      <c r="A11299" s="446"/>
    </row>
    <row r="11300" spans="1:1" s="447" customFormat="1" ht="12" hidden="1" customHeight="1">
      <c r="A11300" s="446"/>
    </row>
    <row r="11301" spans="1:1" s="447" customFormat="1" ht="12" hidden="1" customHeight="1">
      <c r="A11301" s="446"/>
    </row>
    <row r="11302" spans="1:1" s="447" customFormat="1" ht="12" hidden="1" customHeight="1">
      <c r="A11302" s="446"/>
    </row>
    <row r="11303" spans="1:1" s="447" customFormat="1" ht="12" hidden="1" customHeight="1">
      <c r="A11303" s="446"/>
    </row>
    <row r="11304" spans="1:1" s="447" customFormat="1" ht="12" hidden="1" customHeight="1">
      <c r="A11304" s="446"/>
    </row>
    <row r="11305" spans="1:1" s="447" customFormat="1" ht="12" hidden="1" customHeight="1">
      <c r="A11305" s="446"/>
    </row>
    <row r="11306" spans="1:1" s="447" customFormat="1" ht="12" hidden="1" customHeight="1">
      <c r="A11306" s="446"/>
    </row>
    <row r="11307" spans="1:1" s="447" customFormat="1" ht="12" hidden="1" customHeight="1">
      <c r="A11307" s="446"/>
    </row>
    <row r="11308" spans="1:1" s="447" customFormat="1" ht="12" hidden="1" customHeight="1">
      <c r="A11308" s="446"/>
    </row>
    <row r="11309" spans="1:1" s="447" customFormat="1" ht="12" hidden="1" customHeight="1">
      <c r="A11309" s="446"/>
    </row>
    <row r="11310" spans="1:1" s="447" customFormat="1" ht="12" hidden="1" customHeight="1">
      <c r="A11310" s="446"/>
    </row>
    <row r="11311" spans="1:1" s="447" customFormat="1" ht="12" hidden="1" customHeight="1">
      <c r="A11311" s="446"/>
    </row>
    <row r="11312" spans="1:1" s="447" customFormat="1" ht="12" hidden="1" customHeight="1">
      <c r="A11312" s="446"/>
    </row>
    <row r="11313" spans="1:1" s="447" customFormat="1" ht="12" hidden="1" customHeight="1">
      <c r="A11313" s="446"/>
    </row>
    <row r="11314" spans="1:1" s="447" customFormat="1" ht="12" hidden="1" customHeight="1">
      <c r="A11314" s="446"/>
    </row>
    <row r="11315" spans="1:1" s="447" customFormat="1" ht="12" hidden="1" customHeight="1">
      <c r="A11315" s="446"/>
    </row>
    <row r="11316" spans="1:1" s="447" customFormat="1" ht="12" hidden="1" customHeight="1">
      <c r="A11316" s="446"/>
    </row>
    <row r="11317" spans="1:1" s="447" customFormat="1" ht="12" hidden="1" customHeight="1">
      <c r="A11317" s="446"/>
    </row>
    <row r="11318" spans="1:1" s="447" customFormat="1" ht="12" hidden="1" customHeight="1">
      <c r="A11318" s="446"/>
    </row>
    <row r="11319" spans="1:1" s="447" customFormat="1" ht="12" hidden="1" customHeight="1">
      <c r="A11319" s="446"/>
    </row>
    <row r="11320" spans="1:1" s="447" customFormat="1" ht="12" hidden="1" customHeight="1">
      <c r="A11320" s="446"/>
    </row>
    <row r="11321" spans="1:1" s="447" customFormat="1" ht="12" hidden="1" customHeight="1">
      <c r="A11321" s="446"/>
    </row>
    <row r="11322" spans="1:1" s="447" customFormat="1" ht="12" hidden="1" customHeight="1">
      <c r="A11322" s="446"/>
    </row>
    <row r="11323" spans="1:1" s="447" customFormat="1" ht="12" hidden="1" customHeight="1">
      <c r="A11323" s="446"/>
    </row>
    <row r="11324" spans="1:1" s="447" customFormat="1" ht="12" hidden="1" customHeight="1">
      <c r="A11324" s="446"/>
    </row>
    <row r="11325" spans="1:1" s="447" customFormat="1" ht="12" hidden="1" customHeight="1">
      <c r="A11325" s="446"/>
    </row>
    <row r="11326" spans="1:1" s="447" customFormat="1" ht="12" hidden="1" customHeight="1">
      <c r="A11326" s="446"/>
    </row>
    <row r="11327" spans="1:1" s="447" customFormat="1" ht="12" hidden="1" customHeight="1">
      <c r="A11327" s="446"/>
    </row>
    <row r="11328" spans="1:1" s="447" customFormat="1" ht="12" hidden="1" customHeight="1">
      <c r="A11328" s="446"/>
    </row>
    <row r="11329" spans="1:1" s="447" customFormat="1" ht="12" hidden="1" customHeight="1">
      <c r="A11329" s="446"/>
    </row>
    <row r="11330" spans="1:1" s="447" customFormat="1" ht="12" hidden="1" customHeight="1">
      <c r="A11330" s="446"/>
    </row>
    <row r="11331" spans="1:1" s="447" customFormat="1" ht="12" hidden="1" customHeight="1">
      <c r="A11331" s="446"/>
    </row>
    <row r="11332" spans="1:1" s="447" customFormat="1" ht="12" hidden="1" customHeight="1">
      <c r="A11332" s="446"/>
    </row>
    <row r="11333" spans="1:1" s="447" customFormat="1" ht="12" hidden="1" customHeight="1">
      <c r="A11333" s="446"/>
    </row>
    <row r="11334" spans="1:1" s="447" customFormat="1" ht="12" hidden="1" customHeight="1">
      <c r="A11334" s="446"/>
    </row>
    <row r="11335" spans="1:1" s="447" customFormat="1" ht="12" hidden="1" customHeight="1">
      <c r="A11335" s="446"/>
    </row>
    <row r="11336" spans="1:1" s="447" customFormat="1" ht="12" hidden="1" customHeight="1">
      <c r="A11336" s="446"/>
    </row>
    <row r="11337" spans="1:1" s="447" customFormat="1" ht="12" hidden="1" customHeight="1">
      <c r="A11337" s="446"/>
    </row>
    <row r="11338" spans="1:1" s="447" customFormat="1" ht="12" hidden="1" customHeight="1">
      <c r="A11338" s="446"/>
    </row>
    <row r="11339" spans="1:1" s="447" customFormat="1" ht="12" hidden="1" customHeight="1">
      <c r="A11339" s="446"/>
    </row>
    <row r="11340" spans="1:1" s="447" customFormat="1" ht="12" hidden="1" customHeight="1">
      <c r="A11340" s="446"/>
    </row>
    <row r="11341" spans="1:1" s="447" customFormat="1" ht="12" hidden="1" customHeight="1">
      <c r="A11341" s="446"/>
    </row>
    <row r="11342" spans="1:1" s="447" customFormat="1" ht="12" hidden="1" customHeight="1">
      <c r="A11342" s="446"/>
    </row>
    <row r="11343" spans="1:1" s="447" customFormat="1" ht="12" hidden="1" customHeight="1">
      <c r="A11343" s="446"/>
    </row>
    <row r="11344" spans="1:1" s="447" customFormat="1" ht="12" hidden="1" customHeight="1">
      <c r="A11344" s="446"/>
    </row>
    <row r="11345" spans="1:1" s="447" customFormat="1" ht="12" hidden="1" customHeight="1">
      <c r="A11345" s="446"/>
    </row>
    <row r="11346" spans="1:1" s="447" customFormat="1" ht="12" hidden="1" customHeight="1">
      <c r="A11346" s="446"/>
    </row>
    <row r="11347" spans="1:1" s="447" customFormat="1" ht="12" hidden="1" customHeight="1">
      <c r="A11347" s="446"/>
    </row>
    <row r="11348" spans="1:1" s="447" customFormat="1" ht="12" hidden="1" customHeight="1">
      <c r="A11348" s="446"/>
    </row>
    <row r="11349" spans="1:1" s="447" customFormat="1" ht="12" hidden="1" customHeight="1">
      <c r="A11349" s="446"/>
    </row>
    <row r="11350" spans="1:1" s="447" customFormat="1" ht="12" hidden="1" customHeight="1">
      <c r="A11350" s="446"/>
    </row>
    <row r="11351" spans="1:1" s="447" customFormat="1" ht="12" hidden="1" customHeight="1">
      <c r="A11351" s="446"/>
    </row>
    <row r="11352" spans="1:1" s="447" customFormat="1" ht="12" hidden="1" customHeight="1">
      <c r="A11352" s="446"/>
    </row>
    <row r="11353" spans="1:1" s="447" customFormat="1" ht="12" hidden="1" customHeight="1">
      <c r="A11353" s="446"/>
    </row>
    <row r="11354" spans="1:1" s="447" customFormat="1" ht="12" hidden="1" customHeight="1">
      <c r="A11354" s="446"/>
    </row>
    <row r="11355" spans="1:1" s="447" customFormat="1" ht="12" hidden="1" customHeight="1">
      <c r="A11355" s="446"/>
    </row>
    <row r="11356" spans="1:1" s="447" customFormat="1" ht="12" hidden="1" customHeight="1">
      <c r="A11356" s="446"/>
    </row>
    <row r="11357" spans="1:1" s="447" customFormat="1" ht="12" hidden="1" customHeight="1">
      <c r="A11357" s="446"/>
    </row>
    <row r="11358" spans="1:1" s="447" customFormat="1" ht="12" hidden="1" customHeight="1">
      <c r="A11358" s="446"/>
    </row>
    <row r="11359" spans="1:1" s="447" customFormat="1" ht="12" hidden="1" customHeight="1">
      <c r="A11359" s="446"/>
    </row>
    <row r="11360" spans="1:1" s="447" customFormat="1" ht="12" hidden="1" customHeight="1">
      <c r="A11360" s="446"/>
    </row>
    <row r="11361" spans="1:1" s="447" customFormat="1" ht="12" hidden="1" customHeight="1">
      <c r="A11361" s="446"/>
    </row>
    <row r="11362" spans="1:1" s="447" customFormat="1" ht="12" hidden="1" customHeight="1">
      <c r="A11362" s="446"/>
    </row>
    <row r="11363" spans="1:1" s="447" customFormat="1" ht="12" hidden="1" customHeight="1">
      <c r="A11363" s="446"/>
    </row>
    <row r="11364" spans="1:1" s="447" customFormat="1" ht="12" hidden="1" customHeight="1">
      <c r="A11364" s="446"/>
    </row>
    <row r="11365" spans="1:1" s="447" customFormat="1" ht="12" hidden="1" customHeight="1">
      <c r="A11365" s="446"/>
    </row>
    <row r="11366" spans="1:1" s="447" customFormat="1" ht="12" hidden="1" customHeight="1">
      <c r="A11366" s="446"/>
    </row>
    <row r="11367" spans="1:1" s="447" customFormat="1" ht="12" hidden="1" customHeight="1">
      <c r="A11367" s="446"/>
    </row>
    <row r="11368" spans="1:1" s="447" customFormat="1" ht="12" hidden="1" customHeight="1">
      <c r="A11368" s="446"/>
    </row>
    <row r="11369" spans="1:1" s="447" customFormat="1" ht="12" hidden="1" customHeight="1">
      <c r="A11369" s="446"/>
    </row>
    <row r="11370" spans="1:1" s="447" customFormat="1" ht="12" hidden="1" customHeight="1">
      <c r="A11370" s="446"/>
    </row>
    <row r="11371" spans="1:1" s="447" customFormat="1" ht="12" hidden="1" customHeight="1">
      <c r="A11371" s="446"/>
    </row>
    <row r="11372" spans="1:1" s="447" customFormat="1" ht="12" hidden="1" customHeight="1">
      <c r="A11372" s="446"/>
    </row>
    <row r="11373" spans="1:1" s="447" customFormat="1" ht="12" hidden="1" customHeight="1">
      <c r="A11373" s="446"/>
    </row>
    <row r="11374" spans="1:1" s="447" customFormat="1" ht="12" hidden="1" customHeight="1">
      <c r="A11374" s="446"/>
    </row>
    <row r="11375" spans="1:1" s="447" customFormat="1" ht="12" hidden="1" customHeight="1">
      <c r="A11375" s="446"/>
    </row>
    <row r="11376" spans="1:1" s="447" customFormat="1" ht="12" hidden="1" customHeight="1">
      <c r="A11376" s="446"/>
    </row>
    <row r="11377" spans="1:1" s="447" customFormat="1" ht="12" hidden="1" customHeight="1">
      <c r="A11377" s="446"/>
    </row>
    <row r="11378" spans="1:1" s="447" customFormat="1" ht="12" hidden="1" customHeight="1">
      <c r="A11378" s="446"/>
    </row>
    <row r="11379" spans="1:1" s="447" customFormat="1" ht="12" hidden="1" customHeight="1">
      <c r="A11379" s="446"/>
    </row>
    <row r="11380" spans="1:1" s="447" customFormat="1" ht="12" hidden="1" customHeight="1">
      <c r="A11380" s="446"/>
    </row>
    <row r="11381" spans="1:1" s="447" customFormat="1" ht="12" hidden="1" customHeight="1">
      <c r="A11381" s="446"/>
    </row>
    <row r="11382" spans="1:1" s="447" customFormat="1" ht="12" hidden="1" customHeight="1">
      <c r="A11382" s="446"/>
    </row>
    <row r="11383" spans="1:1" s="447" customFormat="1" ht="12" hidden="1" customHeight="1">
      <c r="A11383" s="446"/>
    </row>
    <row r="11384" spans="1:1" s="447" customFormat="1" ht="12" hidden="1" customHeight="1">
      <c r="A11384" s="446"/>
    </row>
    <row r="11385" spans="1:1" s="447" customFormat="1" ht="12" hidden="1" customHeight="1">
      <c r="A11385" s="446"/>
    </row>
    <row r="11386" spans="1:1" s="447" customFormat="1" ht="12" hidden="1" customHeight="1">
      <c r="A11386" s="446"/>
    </row>
    <row r="11387" spans="1:1" s="447" customFormat="1" ht="12" hidden="1" customHeight="1">
      <c r="A11387" s="446"/>
    </row>
    <row r="11388" spans="1:1" s="447" customFormat="1" ht="12" hidden="1" customHeight="1">
      <c r="A11388" s="446"/>
    </row>
    <row r="11389" spans="1:1" s="447" customFormat="1" ht="12" hidden="1" customHeight="1">
      <c r="A11389" s="446"/>
    </row>
    <row r="11390" spans="1:1" s="447" customFormat="1" ht="12" hidden="1" customHeight="1">
      <c r="A11390" s="446"/>
    </row>
    <row r="11391" spans="1:1" s="447" customFormat="1" ht="12" hidden="1" customHeight="1">
      <c r="A11391" s="446"/>
    </row>
    <row r="11392" spans="1:1" s="447" customFormat="1" ht="12" hidden="1" customHeight="1">
      <c r="A11392" s="446"/>
    </row>
    <row r="11393" spans="1:1" s="447" customFormat="1" ht="12" hidden="1" customHeight="1">
      <c r="A11393" s="446"/>
    </row>
    <row r="11394" spans="1:1" s="447" customFormat="1" ht="12" hidden="1" customHeight="1">
      <c r="A11394" s="446"/>
    </row>
    <row r="11395" spans="1:1" s="447" customFormat="1" ht="12" hidden="1" customHeight="1">
      <c r="A11395" s="446"/>
    </row>
    <row r="11396" spans="1:1" s="447" customFormat="1" ht="12" hidden="1" customHeight="1">
      <c r="A11396" s="446"/>
    </row>
    <row r="11397" spans="1:1" s="447" customFormat="1" ht="12" hidden="1" customHeight="1">
      <c r="A11397" s="446"/>
    </row>
    <row r="11398" spans="1:1" s="447" customFormat="1" ht="12" hidden="1" customHeight="1">
      <c r="A11398" s="446"/>
    </row>
    <row r="11399" spans="1:1" s="447" customFormat="1" ht="12" hidden="1" customHeight="1">
      <c r="A11399" s="446"/>
    </row>
    <row r="11400" spans="1:1" s="447" customFormat="1" ht="12" hidden="1" customHeight="1">
      <c r="A11400" s="446"/>
    </row>
    <row r="11401" spans="1:1" s="447" customFormat="1" ht="12" hidden="1" customHeight="1">
      <c r="A11401" s="446"/>
    </row>
    <row r="11402" spans="1:1" s="447" customFormat="1" ht="12" hidden="1" customHeight="1">
      <c r="A11402" s="446"/>
    </row>
    <row r="11403" spans="1:1" s="447" customFormat="1" ht="12" hidden="1" customHeight="1">
      <c r="A11403" s="446"/>
    </row>
    <row r="11404" spans="1:1" s="447" customFormat="1" ht="12" hidden="1" customHeight="1">
      <c r="A11404" s="446"/>
    </row>
    <row r="11405" spans="1:1" s="447" customFormat="1" ht="12" hidden="1" customHeight="1">
      <c r="A11405" s="446"/>
    </row>
    <row r="11406" spans="1:1" s="447" customFormat="1" ht="12" hidden="1" customHeight="1">
      <c r="A11406" s="446"/>
    </row>
    <row r="11407" spans="1:1" s="447" customFormat="1" ht="12" hidden="1" customHeight="1">
      <c r="A11407" s="446"/>
    </row>
    <row r="11408" spans="1:1" s="447" customFormat="1" ht="12" hidden="1" customHeight="1">
      <c r="A11408" s="446"/>
    </row>
    <row r="11409" spans="1:1" s="447" customFormat="1" ht="12" hidden="1" customHeight="1">
      <c r="A11409" s="446"/>
    </row>
    <row r="11410" spans="1:1" s="447" customFormat="1" ht="12" hidden="1" customHeight="1">
      <c r="A11410" s="446"/>
    </row>
    <row r="11411" spans="1:1" s="447" customFormat="1" ht="12" hidden="1" customHeight="1">
      <c r="A11411" s="446"/>
    </row>
    <row r="11412" spans="1:1" s="447" customFormat="1" ht="12" hidden="1" customHeight="1">
      <c r="A11412" s="446"/>
    </row>
    <row r="11413" spans="1:1" s="447" customFormat="1" ht="12" hidden="1" customHeight="1">
      <c r="A11413" s="446"/>
    </row>
    <row r="11414" spans="1:1" s="447" customFormat="1" ht="12" hidden="1" customHeight="1">
      <c r="A11414" s="446"/>
    </row>
    <row r="11415" spans="1:1" s="447" customFormat="1" ht="12" hidden="1" customHeight="1">
      <c r="A11415" s="446"/>
    </row>
    <row r="11416" spans="1:1" s="447" customFormat="1" ht="12" hidden="1" customHeight="1">
      <c r="A11416" s="446"/>
    </row>
    <row r="11417" spans="1:1" s="447" customFormat="1" ht="12" hidden="1" customHeight="1">
      <c r="A11417" s="446"/>
    </row>
    <row r="11418" spans="1:1" s="447" customFormat="1" ht="12" hidden="1" customHeight="1">
      <c r="A11418" s="446"/>
    </row>
    <row r="11419" spans="1:1" s="447" customFormat="1" ht="12" hidden="1" customHeight="1">
      <c r="A11419" s="446"/>
    </row>
    <row r="11420" spans="1:1" s="447" customFormat="1" ht="12" hidden="1" customHeight="1">
      <c r="A11420" s="446"/>
    </row>
    <row r="11421" spans="1:1" s="447" customFormat="1" ht="12" hidden="1" customHeight="1">
      <c r="A11421" s="446"/>
    </row>
    <row r="11422" spans="1:1" s="447" customFormat="1" ht="12" hidden="1" customHeight="1">
      <c r="A11422" s="446"/>
    </row>
    <row r="11423" spans="1:1" s="447" customFormat="1" ht="12" hidden="1" customHeight="1">
      <c r="A11423" s="446"/>
    </row>
    <row r="11424" spans="1:1" s="447" customFormat="1" ht="12" hidden="1" customHeight="1">
      <c r="A11424" s="446"/>
    </row>
    <row r="11425" spans="1:1" s="447" customFormat="1" ht="12" hidden="1" customHeight="1">
      <c r="A11425" s="446"/>
    </row>
    <row r="11426" spans="1:1" s="447" customFormat="1" ht="12" hidden="1" customHeight="1">
      <c r="A11426" s="446"/>
    </row>
    <row r="11427" spans="1:1" s="447" customFormat="1" ht="12" hidden="1" customHeight="1">
      <c r="A11427" s="446"/>
    </row>
    <row r="11428" spans="1:1" s="447" customFormat="1" ht="12" hidden="1" customHeight="1">
      <c r="A11428" s="446"/>
    </row>
    <row r="11429" spans="1:1" s="447" customFormat="1" ht="12" hidden="1" customHeight="1">
      <c r="A11429" s="446"/>
    </row>
    <row r="11430" spans="1:1" s="447" customFormat="1" ht="12" hidden="1" customHeight="1">
      <c r="A11430" s="446"/>
    </row>
    <row r="11431" spans="1:1" s="447" customFormat="1" ht="12" hidden="1" customHeight="1">
      <c r="A11431" s="446"/>
    </row>
    <row r="11432" spans="1:1" s="447" customFormat="1" ht="12" hidden="1" customHeight="1">
      <c r="A11432" s="446"/>
    </row>
    <row r="11433" spans="1:1" s="447" customFormat="1" ht="12" hidden="1" customHeight="1">
      <c r="A11433" s="446"/>
    </row>
    <row r="11434" spans="1:1" s="447" customFormat="1" ht="12" hidden="1" customHeight="1">
      <c r="A11434" s="446"/>
    </row>
    <row r="11435" spans="1:1" s="447" customFormat="1" ht="12" hidden="1" customHeight="1">
      <c r="A11435" s="446"/>
    </row>
    <row r="11436" spans="1:1" s="447" customFormat="1" ht="12" hidden="1" customHeight="1">
      <c r="A11436" s="446"/>
    </row>
    <row r="11437" spans="1:1" s="447" customFormat="1" ht="12" hidden="1" customHeight="1">
      <c r="A11437" s="446"/>
    </row>
    <row r="11438" spans="1:1" s="447" customFormat="1" ht="12" hidden="1" customHeight="1">
      <c r="A11438" s="446"/>
    </row>
    <row r="11439" spans="1:1" s="447" customFormat="1" ht="12" hidden="1" customHeight="1">
      <c r="A11439" s="446"/>
    </row>
    <row r="11440" spans="1:1" s="447" customFormat="1" ht="12" hidden="1" customHeight="1">
      <c r="A11440" s="446"/>
    </row>
    <row r="11441" spans="1:1" s="447" customFormat="1" ht="12" hidden="1" customHeight="1">
      <c r="A11441" s="446"/>
    </row>
    <row r="11442" spans="1:1" s="447" customFormat="1" ht="12" hidden="1" customHeight="1">
      <c r="A11442" s="446"/>
    </row>
    <row r="11443" spans="1:1" s="447" customFormat="1" ht="12" hidden="1" customHeight="1">
      <c r="A11443" s="446"/>
    </row>
    <row r="11444" spans="1:1" s="447" customFormat="1" ht="12" hidden="1" customHeight="1">
      <c r="A11444" s="446"/>
    </row>
    <row r="11445" spans="1:1" s="447" customFormat="1" ht="12" hidden="1" customHeight="1">
      <c r="A11445" s="446"/>
    </row>
    <row r="11446" spans="1:1" s="447" customFormat="1" ht="12" hidden="1" customHeight="1">
      <c r="A11446" s="446"/>
    </row>
    <row r="11447" spans="1:1" s="447" customFormat="1" ht="12" hidden="1" customHeight="1">
      <c r="A11447" s="446"/>
    </row>
    <row r="11448" spans="1:1" s="447" customFormat="1" ht="12" hidden="1" customHeight="1">
      <c r="A11448" s="446"/>
    </row>
    <row r="11449" spans="1:1" s="447" customFormat="1" ht="12" hidden="1" customHeight="1">
      <c r="A11449" s="446"/>
    </row>
    <row r="11450" spans="1:1" s="447" customFormat="1" ht="12" hidden="1" customHeight="1">
      <c r="A11450" s="446"/>
    </row>
    <row r="11451" spans="1:1" s="447" customFormat="1" ht="12" hidden="1" customHeight="1">
      <c r="A11451" s="446"/>
    </row>
    <row r="11452" spans="1:1" s="447" customFormat="1" ht="12" hidden="1" customHeight="1">
      <c r="A11452" s="446"/>
    </row>
    <row r="11453" spans="1:1" s="447" customFormat="1" ht="12" hidden="1" customHeight="1">
      <c r="A11453" s="446"/>
    </row>
    <row r="11454" spans="1:1" s="447" customFormat="1" ht="12" hidden="1" customHeight="1">
      <c r="A11454" s="446"/>
    </row>
    <row r="11455" spans="1:1" s="447" customFormat="1" ht="12" hidden="1" customHeight="1">
      <c r="A11455" s="446"/>
    </row>
    <row r="11456" spans="1:1" s="447" customFormat="1" ht="12" hidden="1" customHeight="1">
      <c r="A11456" s="446"/>
    </row>
    <row r="11457" spans="1:1" s="447" customFormat="1" ht="12" hidden="1" customHeight="1">
      <c r="A11457" s="446"/>
    </row>
    <row r="11458" spans="1:1" s="447" customFormat="1" ht="12" hidden="1" customHeight="1">
      <c r="A11458" s="446"/>
    </row>
    <row r="11459" spans="1:1" s="447" customFormat="1" ht="12" hidden="1" customHeight="1">
      <c r="A11459" s="446"/>
    </row>
    <row r="11460" spans="1:1" s="447" customFormat="1" ht="12" hidden="1" customHeight="1">
      <c r="A11460" s="446"/>
    </row>
    <row r="11461" spans="1:1" s="447" customFormat="1" ht="12" hidden="1" customHeight="1">
      <c r="A11461" s="446"/>
    </row>
    <row r="11462" spans="1:1" s="447" customFormat="1" ht="12" hidden="1" customHeight="1">
      <c r="A11462" s="446"/>
    </row>
    <row r="11463" spans="1:1" s="447" customFormat="1" ht="12" hidden="1" customHeight="1">
      <c r="A11463" s="446"/>
    </row>
    <row r="11464" spans="1:1" s="447" customFormat="1" ht="12" hidden="1" customHeight="1">
      <c r="A11464" s="446"/>
    </row>
    <row r="11465" spans="1:1" s="447" customFormat="1" ht="12" hidden="1" customHeight="1">
      <c r="A11465" s="446"/>
    </row>
    <row r="11466" spans="1:1" s="447" customFormat="1" ht="12" hidden="1" customHeight="1">
      <c r="A11466" s="446"/>
    </row>
    <row r="11467" spans="1:1" s="447" customFormat="1" ht="12" hidden="1" customHeight="1">
      <c r="A11467" s="446"/>
    </row>
    <row r="11468" spans="1:1" s="447" customFormat="1" ht="12" hidden="1" customHeight="1">
      <c r="A11468" s="446"/>
    </row>
    <row r="11469" spans="1:1" s="447" customFormat="1" ht="12" hidden="1" customHeight="1">
      <c r="A11469" s="446"/>
    </row>
    <row r="11470" spans="1:1" s="447" customFormat="1" ht="12" hidden="1" customHeight="1">
      <c r="A11470" s="446"/>
    </row>
    <row r="11471" spans="1:1" s="447" customFormat="1" ht="12" hidden="1" customHeight="1">
      <c r="A11471" s="446"/>
    </row>
    <row r="11472" spans="1:1" s="447" customFormat="1" ht="12" hidden="1" customHeight="1">
      <c r="A11472" s="446"/>
    </row>
    <row r="11473" spans="1:1" s="447" customFormat="1" ht="12" hidden="1" customHeight="1">
      <c r="A11473" s="446"/>
    </row>
    <row r="11474" spans="1:1" s="447" customFormat="1" ht="12" hidden="1" customHeight="1">
      <c r="A11474" s="446"/>
    </row>
    <row r="11475" spans="1:1" s="447" customFormat="1" ht="12" hidden="1" customHeight="1">
      <c r="A11475" s="446"/>
    </row>
    <row r="11476" spans="1:1" s="447" customFormat="1" ht="12" hidden="1" customHeight="1">
      <c r="A11476" s="446"/>
    </row>
    <row r="11477" spans="1:1" s="447" customFormat="1" ht="12" hidden="1" customHeight="1">
      <c r="A11477" s="446"/>
    </row>
    <row r="11478" spans="1:1" s="447" customFormat="1" ht="12" hidden="1" customHeight="1">
      <c r="A11478" s="446"/>
    </row>
    <row r="11479" spans="1:1" s="447" customFormat="1" ht="12" hidden="1" customHeight="1">
      <c r="A11479" s="446"/>
    </row>
    <row r="11480" spans="1:1" s="447" customFormat="1" ht="12" hidden="1" customHeight="1">
      <c r="A11480" s="446"/>
    </row>
    <row r="11481" spans="1:1" s="447" customFormat="1" ht="12" hidden="1" customHeight="1">
      <c r="A11481" s="446"/>
    </row>
    <row r="11482" spans="1:1" s="447" customFormat="1" ht="12" hidden="1" customHeight="1">
      <c r="A11482" s="446"/>
    </row>
    <row r="11483" spans="1:1" s="447" customFormat="1" ht="12" hidden="1" customHeight="1">
      <c r="A11483" s="446"/>
    </row>
    <row r="11484" spans="1:1" s="447" customFormat="1" ht="12" hidden="1" customHeight="1">
      <c r="A11484" s="446"/>
    </row>
    <row r="11485" spans="1:1" s="447" customFormat="1" ht="12" hidden="1" customHeight="1">
      <c r="A11485" s="446"/>
    </row>
    <row r="11486" spans="1:1" s="447" customFormat="1" ht="12" hidden="1" customHeight="1">
      <c r="A11486" s="446"/>
    </row>
    <row r="11487" spans="1:1" s="447" customFormat="1" ht="12" hidden="1" customHeight="1">
      <c r="A11487" s="446"/>
    </row>
    <row r="11488" spans="1:1" s="447" customFormat="1" ht="12" hidden="1" customHeight="1">
      <c r="A11488" s="446"/>
    </row>
    <row r="11489" spans="1:1" s="447" customFormat="1" ht="12" hidden="1" customHeight="1">
      <c r="A11489" s="446"/>
    </row>
    <row r="11490" spans="1:1" s="447" customFormat="1" ht="12" hidden="1" customHeight="1">
      <c r="A11490" s="446"/>
    </row>
    <row r="11491" spans="1:1" s="447" customFormat="1" ht="12" hidden="1" customHeight="1">
      <c r="A11491" s="446"/>
    </row>
    <row r="11492" spans="1:1" s="447" customFormat="1" ht="12" hidden="1" customHeight="1">
      <c r="A11492" s="446"/>
    </row>
    <row r="11493" spans="1:1" s="447" customFormat="1" ht="12" hidden="1" customHeight="1">
      <c r="A11493" s="446"/>
    </row>
    <row r="11494" spans="1:1" s="447" customFormat="1" ht="12" hidden="1" customHeight="1">
      <c r="A11494" s="446"/>
    </row>
    <row r="11495" spans="1:1" s="447" customFormat="1" ht="12" hidden="1" customHeight="1">
      <c r="A11495" s="446"/>
    </row>
    <row r="11496" spans="1:1" s="447" customFormat="1" ht="12" hidden="1" customHeight="1">
      <c r="A11496" s="446"/>
    </row>
    <row r="11497" spans="1:1" s="447" customFormat="1" ht="12" hidden="1" customHeight="1">
      <c r="A11497" s="446"/>
    </row>
    <row r="11498" spans="1:1" s="447" customFormat="1" ht="12" hidden="1" customHeight="1">
      <c r="A11498" s="446"/>
    </row>
    <row r="11499" spans="1:1" s="447" customFormat="1" ht="12" hidden="1" customHeight="1">
      <c r="A11499" s="446"/>
    </row>
    <row r="11500" spans="1:1" s="447" customFormat="1" ht="12" hidden="1" customHeight="1">
      <c r="A11500" s="446"/>
    </row>
    <row r="11501" spans="1:1" s="447" customFormat="1" ht="12" hidden="1" customHeight="1">
      <c r="A11501" s="446"/>
    </row>
    <row r="11502" spans="1:1" s="447" customFormat="1" ht="12" hidden="1" customHeight="1">
      <c r="A11502" s="446"/>
    </row>
    <row r="11503" spans="1:1" s="447" customFormat="1" ht="12" hidden="1" customHeight="1">
      <c r="A11503" s="446"/>
    </row>
    <row r="11504" spans="1:1" s="447" customFormat="1" ht="12" hidden="1" customHeight="1">
      <c r="A11504" s="446"/>
    </row>
    <row r="11505" spans="1:1" s="447" customFormat="1" ht="12" hidden="1" customHeight="1">
      <c r="A11505" s="446"/>
    </row>
    <row r="11506" spans="1:1" s="447" customFormat="1" ht="12" hidden="1" customHeight="1">
      <c r="A11506" s="446"/>
    </row>
    <row r="11507" spans="1:1" s="447" customFormat="1" ht="12" hidden="1" customHeight="1">
      <c r="A11507" s="446"/>
    </row>
    <row r="11508" spans="1:1" s="447" customFormat="1" ht="12" hidden="1" customHeight="1">
      <c r="A11508" s="446"/>
    </row>
    <row r="11509" spans="1:1" s="447" customFormat="1" ht="12" hidden="1" customHeight="1">
      <c r="A11509" s="446"/>
    </row>
    <row r="11510" spans="1:1" s="447" customFormat="1" ht="12" hidden="1" customHeight="1">
      <c r="A11510" s="446"/>
    </row>
    <row r="11511" spans="1:1" s="447" customFormat="1" ht="12" hidden="1" customHeight="1">
      <c r="A11511" s="446"/>
    </row>
    <row r="11512" spans="1:1" s="447" customFormat="1" ht="12" hidden="1" customHeight="1">
      <c r="A11512" s="446"/>
    </row>
    <row r="11513" spans="1:1" s="447" customFormat="1" ht="12" hidden="1" customHeight="1">
      <c r="A11513" s="446"/>
    </row>
    <row r="11514" spans="1:1" s="447" customFormat="1" ht="12" hidden="1" customHeight="1">
      <c r="A11514" s="446"/>
    </row>
    <row r="11515" spans="1:1" s="447" customFormat="1" ht="12" hidden="1" customHeight="1">
      <c r="A11515" s="446"/>
    </row>
    <row r="11516" spans="1:1" s="447" customFormat="1" ht="12" hidden="1" customHeight="1">
      <c r="A11516" s="446"/>
    </row>
    <row r="11517" spans="1:1" s="447" customFormat="1" ht="12" hidden="1" customHeight="1">
      <c r="A11517" s="446"/>
    </row>
    <row r="11518" spans="1:1" s="447" customFormat="1" ht="12" hidden="1" customHeight="1">
      <c r="A11518" s="446"/>
    </row>
    <row r="11519" spans="1:1" s="447" customFormat="1" ht="12" hidden="1" customHeight="1">
      <c r="A11519" s="446"/>
    </row>
    <row r="11520" spans="1:1" s="447" customFormat="1" ht="12" hidden="1" customHeight="1">
      <c r="A11520" s="446"/>
    </row>
    <row r="11521" spans="1:1" s="447" customFormat="1" ht="12" hidden="1" customHeight="1">
      <c r="A11521" s="446"/>
    </row>
    <row r="11522" spans="1:1" s="447" customFormat="1" ht="12" hidden="1" customHeight="1">
      <c r="A11522" s="446"/>
    </row>
    <row r="11523" spans="1:1" s="447" customFormat="1" ht="12" hidden="1" customHeight="1">
      <c r="A11523" s="446"/>
    </row>
    <row r="11524" spans="1:1" s="447" customFormat="1" ht="12" hidden="1" customHeight="1">
      <c r="A11524" s="446"/>
    </row>
    <row r="11525" spans="1:1" s="447" customFormat="1" ht="12" hidden="1" customHeight="1">
      <c r="A11525" s="446"/>
    </row>
    <row r="11526" spans="1:1" s="447" customFormat="1" ht="12" hidden="1" customHeight="1">
      <c r="A11526" s="446"/>
    </row>
    <row r="11527" spans="1:1" s="447" customFormat="1" ht="12" hidden="1" customHeight="1">
      <c r="A11527" s="446"/>
    </row>
    <row r="11528" spans="1:1" s="447" customFormat="1" ht="12" hidden="1" customHeight="1">
      <c r="A11528" s="446"/>
    </row>
    <row r="11529" spans="1:1" s="447" customFormat="1" ht="12" hidden="1" customHeight="1">
      <c r="A11529" s="446"/>
    </row>
    <row r="11530" spans="1:1" s="447" customFormat="1" ht="12" hidden="1" customHeight="1">
      <c r="A11530" s="446"/>
    </row>
    <row r="11531" spans="1:1" s="447" customFormat="1" ht="12" hidden="1" customHeight="1">
      <c r="A11531" s="446"/>
    </row>
    <row r="11532" spans="1:1" s="447" customFormat="1" ht="12" hidden="1" customHeight="1">
      <c r="A11532" s="446"/>
    </row>
    <row r="11533" spans="1:1" s="447" customFormat="1" ht="12" hidden="1" customHeight="1">
      <c r="A11533" s="446"/>
    </row>
    <row r="11534" spans="1:1" s="447" customFormat="1" ht="12" hidden="1" customHeight="1">
      <c r="A11534" s="446"/>
    </row>
    <row r="11535" spans="1:1" s="447" customFormat="1" ht="12" hidden="1" customHeight="1">
      <c r="A11535" s="446"/>
    </row>
    <row r="11536" spans="1:1" s="447" customFormat="1" ht="12" hidden="1" customHeight="1">
      <c r="A11536" s="446"/>
    </row>
    <row r="11537" spans="1:1" s="447" customFormat="1" ht="12" hidden="1" customHeight="1">
      <c r="A11537" s="446"/>
    </row>
    <row r="11538" spans="1:1" s="447" customFormat="1" ht="12" hidden="1" customHeight="1">
      <c r="A11538" s="446"/>
    </row>
    <row r="11539" spans="1:1" s="447" customFormat="1" ht="12" hidden="1" customHeight="1">
      <c r="A11539" s="446"/>
    </row>
    <row r="11540" spans="1:1" s="447" customFormat="1" ht="12" hidden="1" customHeight="1">
      <c r="A11540" s="446"/>
    </row>
    <row r="11541" spans="1:1" s="447" customFormat="1" ht="12" hidden="1" customHeight="1">
      <c r="A11541" s="446"/>
    </row>
    <row r="11542" spans="1:1" s="447" customFormat="1" ht="12" hidden="1" customHeight="1">
      <c r="A11542" s="446"/>
    </row>
    <row r="11543" spans="1:1" s="447" customFormat="1" ht="12" hidden="1" customHeight="1">
      <c r="A11543" s="446"/>
    </row>
    <row r="11544" spans="1:1" s="447" customFormat="1" ht="12" hidden="1" customHeight="1">
      <c r="A11544" s="446"/>
    </row>
    <row r="11545" spans="1:1" s="447" customFormat="1" ht="12" hidden="1" customHeight="1">
      <c r="A11545" s="446"/>
    </row>
    <row r="11546" spans="1:1" s="447" customFormat="1" ht="12" hidden="1" customHeight="1">
      <c r="A11546" s="446"/>
    </row>
    <row r="11547" spans="1:1" s="447" customFormat="1" ht="12" hidden="1" customHeight="1">
      <c r="A11547" s="446"/>
    </row>
    <row r="11548" spans="1:1" s="447" customFormat="1" ht="12" hidden="1" customHeight="1">
      <c r="A11548" s="446"/>
    </row>
    <row r="11549" spans="1:1" s="447" customFormat="1" ht="12" hidden="1" customHeight="1">
      <c r="A11549" s="446"/>
    </row>
    <row r="11550" spans="1:1" s="447" customFormat="1" ht="12" hidden="1" customHeight="1">
      <c r="A11550" s="446"/>
    </row>
    <row r="11551" spans="1:1" s="447" customFormat="1" ht="12" hidden="1" customHeight="1">
      <c r="A11551" s="446"/>
    </row>
    <row r="11552" spans="1:1" s="447" customFormat="1" ht="12" hidden="1" customHeight="1">
      <c r="A11552" s="446"/>
    </row>
    <row r="11553" spans="1:1" s="447" customFormat="1" ht="12" hidden="1" customHeight="1">
      <c r="A11553" s="446"/>
    </row>
    <row r="11554" spans="1:1" s="447" customFormat="1" ht="12" hidden="1" customHeight="1">
      <c r="A11554" s="446"/>
    </row>
    <row r="11555" spans="1:1" s="447" customFormat="1" ht="12" hidden="1" customHeight="1">
      <c r="A11555" s="446"/>
    </row>
    <row r="11556" spans="1:1" s="447" customFormat="1" ht="12" hidden="1" customHeight="1">
      <c r="A11556" s="446"/>
    </row>
    <row r="11557" spans="1:1" s="447" customFormat="1" ht="12" hidden="1" customHeight="1">
      <c r="A11557" s="446"/>
    </row>
    <row r="11558" spans="1:1" s="447" customFormat="1" ht="12" hidden="1" customHeight="1">
      <c r="A11558" s="446"/>
    </row>
    <row r="11559" spans="1:1" s="447" customFormat="1" ht="12" hidden="1" customHeight="1">
      <c r="A11559" s="446"/>
    </row>
    <row r="11560" spans="1:1" s="447" customFormat="1" ht="12" hidden="1" customHeight="1">
      <c r="A11560" s="446"/>
    </row>
    <row r="11561" spans="1:1" s="447" customFormat="1" ht="12" hidden="1" customHeight="1">
      <c r="A11561" s="446"/>
    </row>
    <row r="11562" spans="1:1" s="447" customFormat="1" ht="12" hidden="1" customHeight="1">
      <c r="A11562" s="446"/>
    </row>
    <row r="11563" spans="1:1" s="447" customFormat="1" ht="12" hidden="1" customHeight="1">
      <c r="A11563" s="446"/>
    </row>
    <row r="11564" spans="1:1" s="447" customFormat="1" ht="12" hidden="1" customHeight="1">
      <c r="A11564" s="446"/>
    </row>
    <row r="11565" spans="1:1" s="447" customFormat="1" ht="12" hidden="1" customHeight="1">
      <c r="A11565" s="446"/>
    </row>
    <row r="11566" spans="1:1" s="447" customFormat="1" ht="12" hidden="1" customHeight="1">
      <c r="A11566" s="446"/>
    </row>
    <row r="11567" spans="1:1" s="447" customFormat="1" ht="12" hidden="1" customHeight="1">
      <c r="A11567" s="446"/>
    </row>
    <row r="11568" spans="1:1" s="447" customFormat="1" ht="12" hidden="1" customHeight="1">
      <c r="A11568" s="446"/>
    </row>
    <row r="11569" spans="1:1" s="447" customFormat="1" ht="12" hidden="1" customHeight="1">
      <c r="A11569" s="446"/>
    </row>
    <row r="11570" spans="1:1" s="447" customFormat="1" ht="12" hidden="1" customHeight="1">
      <c r="A11570" s="446"/>
    </row>
    <row r="11571" spans="1:1" s="447" customFormat="1" ht="12" hidden="1" customHeight="1">
      <c r="A11571" s="446"/>
    </row>
    <row r="11572" spans="1:1" s="447" customFormat="1" ht="12" hidden="1" customHeight="1">
      <c r="A11572" s="446"/>
    </row>
    <row r="11573" spans="1:1" s="447" customFormat="1" ht="12" hidden="1" customHeight="1">
      <c r="A11573" s="446"/>
    </row>
    <row r="11574" spans="1:1" s="447" customFormat="1" ht="12" hidden="1" customHeight="1">
      <c r="A11574" s="446"/>
    </row>
    <row r="11575" spans="1:1" s="447" customFormat="1" ht="12" hidden="1" customHeight="1">
      <c r="A11575" s="446"/>
    </row>
    <row r="11576" spans="1:1" s="447" customFormat="1" ht="12" hidden="1" customHeight="1">
      <c r="A11576" s="446"/>
    </row>
    <row r="11577" spans="1:1" s="447" customFormat="1" ht="12" hidden="1" customHeight="1">
      <c r="A11577" s="446"/>
    </row>
    <row r="11578" spans="1:1" s="447" customFormat="1" ht="12" hidden="1" customHeight="1">
      <c r="A11578" s="446"/>
    </row>
    <row r="11579" spans="1:1" s="447" customFormat="1" ht="12" hidden="1" customHeight="1">
      <c r="A11579" s="446"/>
    </row>
    <row r="11580" spans="1:1" s="447" customFormat="1" ht="12" hidden="1" customHeight="1">
      <c r="A11580" s="446"/>
    </row>
    <row r="11581" spans="1:1" s="447" customFormat="1" ht="12" hidden="1" customHeight="1">
      <c r="A11581" s="446"/>
    </row>
    <row r="11582" spans="1:1" s="447" customFormat="1" ht="12" hidden="1" customHeight="1">
      <c r="A11582" s="446"/>
    </row>
    <row r="11583" spans="1:1" s="447" customFormat="1" ht="12" hidden="1" customHeight="1">
      <c r="A11583" s="446"/>
    </row>
    <row r="11584" spans="1:1" s="447" customFormat="1" ht="12" hidden="1" customHeight="1">
      <c r="A11584" s="446"/>
    </row>
    <row r="11585" spans="1:1" s="447" customFormat="1" ht="12" hidden="1" customHeight="1">
      <c r="A11585" s="446"/>
    </row>
    <row r="11586" spans="1:1" s="447" customFormat="1" ht="12" hidden="1" customHeight="1">
      <c r="A11586" s="446"/>
    </row>
    <row r="11587" spans="1:1" s="447" customFormat="1" ht="12" hidden="1" customHeight="1">
      <c r="A11587" s="446"/>
    </row>
    <row r="11588" spans="1:1" s="447" customFormat="1" ht="12" hidden="1" customHeight="1">
      <c r="A11588" s="446"/>
    </row>
    <row r="11589" spans="1:1" s="447" customFormat="1" ht="12" hidden="1" customHeight="1">
      <c r="A11589" s="446"/>
    </row>
    <row r="11590" spans="1:1" s="447" customFormat="1" ht="12" hidden="1" customHeight="1">
      <c r="A11590" s="446"/>
    </row>
    <row r="11591" spans="1:1" s="447" customFormat="1" ht="12" hidden="1" customHeight="1">
      <c r="A11591" s="446"/>
    </row>
    <row r="11592" spans="1:1" s="447" customFormat="1" ht="12" hidden="1" customHeight="1">
      <c r="A11592" s="446"/>
    </row>
    <row r="11593" spans="1:1" s="447" customFormat="1" ht="12" hidden="1" customHeight="1">
      <c r="A11593" s="446"/>
    </row>
    <row r="11594" spans="1:1" s="447" customFormat="1" ht="12" hidden="1" customHeight="1">
      <c r="A11594" s="446"/>
    </row>
    <row r="11595" spans="1:1" s="447" customFormat="1" ht="12" hidden="1" customHeight="1">
      <c r="A11595" s="446"/>
    </row>
    <row r="11596" spans="1:1" s="447" customFormat="1" ht="12" hidden="1" customHeight="1">
      <c r="A11596" s="446"/>
    </row>
    <row r="11597" spans="1:1" s="447" customFormat="1" ht="12" hidden="1" customHeight="1">
      <c r="A11597" s="446"/>
    </row>
    <row r="11598" spans="1:1" s="447" customFormat="1" ht="12" hidden="1" customHeight="1">
      <c r="A11598" s="446"/>
    </row>
    <row r="11599" spans="1:1" s="447" customFormat="1" ht="12" hidden="1" customHeight="1">
      <c r="A11599" s="446"/>
    </row>
    <row r="11600" spans="1:1" s="447" customFormat="1" ht="12" hidden="1" customHeight="1">
      <c r="A11600" s="446"/>
    </row>
    <row r="11601" spans="1:1" s="447" customFormat="1" ht="12" hidden="1" customHeight="1">
      <c r="A11601" s="446"/>
    </row>
    <row r="11602" spans="1:1" s="447" customFormat="1" ht="12" hidden="1" customHeight="1">
      <c r="A11602" s="446"/>
    </row>
    <row r="11603" spans="1:1" s="447" customFormat="1" ht="12" hidden="1" customHeight="1">
      <c r="A11603" s="446"/>
    </row>
    <row r="11604" spans="1:1" s="447" customFormat="1" ht="12" hidden="1" customHeight="1">
      <c r="A11604" s="446"/>
    </row>
    <row r="11605" spans="1:1" s="447" customFormat="1" ht="12" hidden="1" customHeight="1">
      <c r="A11605" s="446"/>
    </row>
    <row r="11606" spans="1:1" s="447" customFormat="1" ht="12" hidden="1" customHeight="1">
      <c r="A11606" s="446"/>
    </row>
    <row r="11607" spans="1:1" s="447" customFormat="1" ht="12" hidden="1" customHeight="1">
      <c r="A11607" s="446"/>
    </row>
    <row r="11608" spans="1:1" s="447" customFormat="1" ht="12" hidden="1" customHeight="1">
      <c r="A11608" s="446"/>
    </row>
    <row r="11609" spans="1:1" s="447" customFormat="1" ht="12" hidden="1" customHeight="1">
      <c r="A11609" s="446"/>
    </row>
    <row r="11610" spans="1:1" s="447" customFormat="1" ht="12" hidden="1" customHeight="1">
      <c r="A11610" s="446"/>
    </row>
    <row r="11611" spans="1:1" s="447" customFormat="1" ht="12" hidden="1" customHeight="1">
      <c r="A11611" s="446"/>
    </row>
    <row r="11612" spans="1:1" s="447" customFormat="1" ht="12" hidden="1" customHeight="1">
      <c r="A11612" s="446"/>
    </row>
    <row r="11613" spans="1:1" s="447" customFormat="1" ht="12" hidden="1" customHeight="1">
      <c r="A11613" s="446"/>
    </row>
    <row r="11614" spans="1:1" s="447" customFormat="1" ht="12" hidden="1" customHeight="1">
      <c r="A11614" s="446"/>
    </row>
    <row r="11615" spans="1:1" s="447" customFormat="1" ht="12" hidden="1" customHeight="1">
      <c r="A11615" s="446"/>
    </row>
    <row r="11616" spans="1:1" s="447" customFormat="1" ht="12" hidden="1" customHeight="1">
      <c r="A11616" s="446"/>
    </row>
    <row r="11617" spans="1:1" s="447" customFormat="1" ht="12" hidden="1" customHeight="1">
      <c r="A11617" s="446"/>
    </row>
    <row r="11618" spans="1:1" s="447" customFormat="1" ht="12" hidden="1" customHeight="1">
      <c r="A11618" s="446"/>
    </row>
    <row r="11619" spans="1:1" s="447" customFormat="1" ht="12" hidden="1" customHeight="1">
      <c r="A11619" s="446"/>
    </row>
    <row r="11620" spans="1:1" s="447" customFormat="1" ht="12" hidden="1" customHeight="1">
      <c r="A11620" s="446"/>
    </row>
    <row r="11621" spans="1:1" s="447" customFormat="1" ht="12" hidden="1" customHeight="1">
      <c r="A11621" s="446"/>
    </row>
    <row r="11622" spans="1:1" s="447" customFormat="1" ht="12" hidden="1" customHeight="1">
      <c r="A11622" s="446"/>
    </row>
    <row r="11623" spans="1:1" s="447" customFormat="1" ht="12" hidden="1" customHeight="1">
      <c r="A11623" s="446"/>
    </row>
    <row r="11624" spans="1:1" s="447" customFormat="1" ht="12" hidden="1" customHeight="1">
      <c r="A11624" s="446"/>
    </row>
    <row r="11625" spans="1:1" s="447" customFormat="1" ht="12" hidden="1" customHeight="1">
      <c r="A11625" s="446"/>
    </row>
    <row r="11626" spans="1:1" s="447" customFormat="1" ht="12" hidden="1" customHeight="1">
      <c r="A11626" s="446"/>
    </row>
    <row r="11627" spans="1:1" s="447" customFormat="1" ht="12" hidden="1" customHeight="1">
      <c r="A11627" s="446"/>
    </row>
    <row r="11628" spans="1:1" s="447" customFormat="1" ht="12" hidden="1" customHeight="1">
      <c r="A11628" s="446"/>
    </row>
    <row r="11629" spans="1:1" s="447" customFormat="1" ht="12" hidden="1" customHeight="1">
      <c r="A11629" s="446"/>
    </row>
    <row r="11630" spans="1:1" s="447" customFormat="1" ht="12" hidden="1" customHeight="1">
      <c r="A11630" s="446"/>
    </row>
    <row r="11631" spans="1:1" s="447" customFormat="1" ht="12" hidden="1" customHeight="1">
      <c r="A11631" s="446"/>
    </row>
    <row r="11632" spans="1:1" s="447" customFormat="1" ht="12" hidden="1" customHeight="1">
      <c r="A11632" s="446"/>
    </row>
    <row r="11633" spans="1:1" s="447" customFormat="1" ht="12" hidden="1" customHeight="1">
      <c r="A11633" s="446"/>
    </row>
    <row r="11634" spans="1:1" s="447" customFormat="1" ht="12" hidden="1" customHeight="1">
      <c r="A11634" s="446"/>
    </row>
    <row r="11635" spans="1:1" s="447" customFormat="1" ht="12" hidden="1" customHeight="1">
      <c r="A11635" s="446"/>
    </row>
    <row r="11636" spans="1:1" s="447" customFormat="1" ht="12" hidden="1" customHeight="1">
      <c r="A11636" s="446"/>
    </row>
    <row r="11637" spans="1:1" s="447" customFormat="1" ht="12" hidden="1" customHeight="1">
      <c r="A11637" s="446"/>
    </row>
    <row r="11638" spans="1:1" s="447" customFormat="1" ht="12" hidden="1" customHeight="1">
      <c r="A11638" s="446"/>
    </row>
    <row r="11639" spans="1:1" s="447" customFormat="1" ht="12" hidden="1" customHeight="1">
      <c r="A11639" s="446"/>
    </row>
    <row r="11640" spans="1:1" s="447" customFormat="1" ht="12" hidden="1" customHeight="1">
      <c r="A11640" s="446"/>
    </row>
    <row r="11641" spans="1:1" s="447" customFormat="1" ht="12" hidden="1" customHeight="1">
      <c r="A11641" s="446"/>
    </row>
    <row r="11642" spans="1:1" s="447" customFormat="1" ht="12" hidden="1" customHeight="1">
      <c r="A11642" s="446"/>
    </row>
    <row r="11643" spans="1:1" s="447" customFormat="1" ht="12" hidden="1" customHeight="1">
      <c r="A11643" s="446"/>
    </row>
    <row r="11644" spans="1:1" s="447" customFormat="1" ht="12" hidden="1" customHeight="1">
      <c r="A11644" s="446"/>
    </row>
    <row r="11645" spans="1:1" s="447" customFormat="1" ht="12" hidden="1" customHeight="1">
      <c r="A11645" s="446"/>
    </row>
    <row r="11646" spans="1:1" s="447" customFormat="1" ht="12" hidden="1" customHeight="1">
      <c r="A11646" s="446"/>
    </row>
    <row r="11647" spans="1:1" s="447" customFormat="1" ht="12" hidden="1" customHeight="1">
      <c r="A11647" s="446"/>
    </row>
    <row r="11648" spans="1:1" s="447" customFormat="1" ht="12" hidden="1" customHeight="1">
      <c r="A11648" s="446"/>
    </row>
    <row r="11649" spans="1:1" s="447" customFormat="1" ht="12" hidden="1" customHeight="1">
      <c r="A11649" s="446"/>
    </row>
    <row r="11650" spans="1:1" s="447" customFormat="1" ht="12" hidden="1" customHeight="1">
      <c r="A11650" s="446"/>
    </row>
    <row r="11651" spans="1:1" s="447" customFormat="1" ht="12" hidden="1" customHeight="1">
      <c r="A11651" s="446"/>
    </row>
    <row r="11652" spans="1:1" s="447" customFormat="1" ht="12" hidden="1" customHeight="1">
      <c r="A11652" s="446"/>
    </row>
    <row r="11653" spans="1:1" s="447" customFormat="1" ht="12" hidden="1" customHeight="1">
      <c r="A11653" s="446"/>
    </row>
    <row r="11654" spans="1:1" s="447" customFormat="1" ht="12" hidden="1" customHeight="1">
      <c r="A11654" s="446"/>
    </row>
    <row r="11655" spans="1:1" s="447" customFormat="1" ht="12" hidden="1" customHeight="1">
      <c r="A11655" s="446"/>
    </row>
    <row r="11656" spans="1:1" s="447" customFormat="1" ht="12" hidden="1" customHeight="1">
      <c r="A11656" s="446"/>
    </row>
    <row r="11657" spans="1:1" s="447" customFormat="1" ht="12" hidden="1" customHeight="1">
      <c r="A11657" s="446"/>
    </row>
    <row r="11658" spans="1:1" s="447" customFormat="1" ht="12" hidden="1" customHeight="1">
      <c r="A11658" s="446"/>
    </row>
    <row r="11659" spans="1:1" s="447" customFormat="1" ht="12" hidden="1" customHeight="1">
      <c r="A11659" s="446"/>
    </row>
    <row r="11660" spans="1:1" s="447" customFormat="1" ht="12" hidden="1" customHeight="1">
      <c r="A11660" s="446"/>
    </row>
    <row r="11661" spans="1:1" s="447" customFormat="1" ht="12" hidden="1" customHeight="1">
      <c r="A11661" s="446"/>
    </row>
    <row r="11662" spans="1:1" s="447" customFormat="1" ht="12" hidden="1" customHeight="1">
      <c r="A11662" s="446"/>
    </row>
    <row r="11663" spans="1:1" s="447" customFormat="1" ht="12" hidden="1" customHeight="1">
      <c r="A11663" s="446"/>
    </row>
    <row r="11664" spans="1:1" s="447" customFormat="1" ht="12" hidden="1" customHeight="1">
      <c r="A11664" s="446"/>
    </row>
    <row r="11665" spans="1:1" s="447" customFormat="1" ht="12" hidden="1" customHeight="1">
      <c r="A11665" s="446"/>
    </row>
    <row r="11666" spans="1:1" s="447" customFormat="1" ht="12" hidden="1" customHeight="1">
      <c r="A11666" s="446"/>
    </row>
    <row r="11667" spans="1:1" s="447" customFormat="1" ht="12" hidden="1" customHeight="1">
      <c r="A11667" s="446"/>
    </row>
    <row r="11668" spans="1:1" s="447" customFormat="1" ht="12" hidden="1" customHeight="1">
      <c r="A11668" s="446"/>
    </row>
    <row r="11669" spans="1:1" s="447" customFormat="1" ht="12" hidden="1" customHeight="1">
      <c r="A11669" s="446"/>
    </row>
    <row r="11670" spans="1:1" s="447" customFormat="1" ht="12" hidden="1" customHeight="1">
      <c r="A11670" s="446"/>
    </row>
    <row r="11671" spans="1:1" s="447" customFormat="1" ht="12" hidden="1" customHeight="1">
      <c r="A11671" s="446"/>
    </row>
    <row r="11672" spans="1:1" s="447" customFormat="1" ht="12" hidden="1" customHeight="1">
      <c r="A11672" s="446"/>
    </row>
    <row r="11673" spans="1:1" s="447" customFormat="1" ht="12" hidden="1" customHeight="1">
      <c r="A11673" s="446"/>
    </row>
    <row r="11674" spans="1:1" s="447" customFormat="1" ht="12" hidden="1" customHeight="1">
      <c r="A11674" s="446"/>
    </row>
    <row r="11675" spans="1:1" s="447" customFormat="1" ht="12" hidden="1" customHeight="1">
      <c r="A11675" s="446"/>
    </row>
    <row r="11676" spans="1:1" s="447" customFormat="1" ht="12" hidden="1" customHeight="1">
      <c r="A11676" s="446"/>
    </row>
    <row r="11677" spans="1:1" s="447" customFormat="1" ht="12" hidden="1" customHeight="1">
      <c r="A11677" s="446"/>
    </row>
    <row r="11678" spans="1:1" s="447" customFormat="1" ht="12" hidden="1" customHeight="1">
      <c r="A11678" s="446"/>
    </row>
    <row r="11679" spans="1:1" s="447" customFormat="1" ht="12" hidden="1" customHeight="1">
      <c r="A11679" s="446"/>
    </row>
    <row r="11680" spans="1:1" s="447" customFormat="1" ht="12" hidden="1" customHeight="1">
      <c r="A11680" s="446"/>
    </row>
    <row r="11681" spans="1:1" s="447" customFormat="1" ht="12" hidden="1" customHeight="1">
      <c r="A11681" s="446"/>
    </row>
    <row r="11682" spans="1:1" s="447" customFormat="1" ht="12" hidden="1" customHeight="1">
      <c r="A11682" s="446"/>
    </row>
    <row r="11683" spans="1:1" s="447" customFormat="1" ht="12" hidden="1" customHeight="1">
      <c r="A11683" s="446"/>
    </row>
    <row r="11684" spans="1:1" s="447" customFormat="1" ht="12" hidden="1" customHeight="1">
      <c r="A11684" s="446"/>
    </row>
    <row r="11685" spans="1:1" s="447" customFormat="1" ht="12" hidden="1" customHeight="1">
      <c r="A11685" s="446"/>
    </row>
    <row r="11686" spans="1:1" s="447" customFormat="1" ht="12" hidden="1" customHeight="1">
      <c r="A11686" s="446"/>
    </row>
    <row r="11687" spans="1:1" s="447" customFormat="1" ht="12" hidden="1" customHeight="1">
      <c r="A11687" s="446"/>
    </row>
    <row r="11688" spans="1:1" s="447" customFormat="1" ht="12" hidden="1" customHeight="1">
      <c r="A11688" s="446"/>
    </row>
    <row r="11689" spans="1:1" s="447" customFormat="1" ht="12" hidden="1" customHeight="1">
      <c r="A11689" s="446"/>
    </row>
    <row r="11690" spans="1:1" s="447" customFormat="1" ht="12" hidden="1" customHeight="1">
      <c r="A11690" s="446"/>
    </row>
    <row r="11691" spans="1:1" s="447" customFormat="1" ht="12" hidden="1" customHeight="1">
      <c r="A11691" s="446"/>
    </row>
    <row r="11692" spans="1:1" s="447" customFormat="1" ht="12" hidden="1" customHeight="1">
      <c r="A11692" s="446"/>
    </row>
    <row r="11693" spans="1:1" s="447" customFormat="1" ht="12" hidden="1" customHeight="1">
      <c r="A11693" s="446"/>
    </row>
    <row r="11694" spans="1:1" s="447" customFormat="1" ht="12" hidden="1" customHeight="1">
      <c r="A11694" s="446"/>
    </row>
    <row r="11695" spans="1:1" s="447" customFormat="1" ht="12" hidden="1" customHeight="1">
      <c r="A11695" s="446"/>
    </row>
    <row r="11696" spans="1:1" s="447" customFormat="1" ht="12" hidden="1" customHeight="1">
      <c r="A11696" s="446"/>
    </row>
    <row r="11697" spans="1:1" s="447" customFormat="1" ht="12" hidden="1" customHeight="1">
      <c r="A11697" s="446"/>
    </row>
    <row r="11698" spans="1:1" s="447" customFormat="1" ht="12" hidden="1" customHeight="1">
      <c r="A11698" s="446"/>
    </row>
    <row r="11699" spans="1:1" s="447" customFormat="1" ht="12" hidden="1" customHeight="1">
      <c r="A11699" s="446"/>
    </row>
    <row r="11700" spans="1:1" s="447" customFormat="1" ht="12" hidden="1" customHeight="1">
      <c r="A11700" s="446"/>
    </row>
    <row r="11701" spans="1:1" s="447" customFormat="1" ht="12" hidden="1" customHeight="1">
      <c r="A11701" s="446"/>
    </row>
    <row r="11702" spans="1:1" s="447" customFormat="1" ht="12" hidden="1" customHeight="1">
      <c r="A11702" s="446"/>
    </row>
    <row r="11703" spans="1:1" s="447" customFormat="1" ht="12" hidden="1" customHeight="1">
      <c r="A11703" s="446"/>
    </row>
    <row r="11704" spans="1:1" s="447" customFormat="1" ht="12" hidden="1" customHeight="1">
      <c r="A11704" s="446"/>
    </row>
    <row r="11705" spans="1:1" s="447" customFormat="1" ht="12" hidden="1" customHeight="1">
      <c r="A11705" s="446"/>
    </row>
    <row r="11706" spans="1:1" s="447" customFormat="1" ht="12" hidden="1" customHeight="1">
      <c r="A11706" s="446"/>
    </row>
    <row r="11707" spans="1:1" s="447" customFormat="1" ht="12" hidden="1" customHeight="1">
      <c r="A11707" s="446"/>
    </row>
    <row r="11708" spans="1:1" s="447" customFormat="1" ht="12" hidden="1" customHeight="1">
      <c r="A11708" s="446"/>
    </row>
    <row r="11709" spans="1:1" s="447" customFormat="1" ht="12" hidden="1" customHeight="1">
      <c r="A11709" s="446"/>
    </row>
    <row r="11710" spans="1:1" s="447" customFormat="1" ht="12" hidden="1" customHeight="1">
      <c r="A11710" s="446"/>
    </row>
    <row r="11711" spans="1:1" s="447" customFormat="1" ht="12" hidden="1" customHeight="1">
      <c r="A11711" s="446"/>
    </row>
    <row r="11712" spans="1:1" s="447" customFormat="1" ht="12" hidden="1" customHeight="1">
      <c r="A11712" s="446"/>
    </row>
    <row r="11713" spans="1:1" s="447" customFormat="1" ht="12" hidden="1" customHeight="1">
      <c r="A11713" s="446"/>
    </row>
    <row r="11714" spans="1:1" s="447" customFormat="1" ht="12" hidden="1" customHeight="1">
      <c r="A11714" s="446"/>
    </row>
    <row r="11715" spans="1:1" s="447" customFormat="1" ht="12" hidden="1" customHeight="1">
      <c r="A11715" s="446"/>
    </row>
    <row r="11716" spans="1:1" s="447" customFormat="1" ht="12" hidden="1" customHeight="1">
      <c r="A11716" s="446"/>
    </row>
    <row r="11717" spans="1:1" s="447" customFormat="1" ht="12" hidden="1" customHeight="1">
      <c r="A11717" s="446"/>
    </row>
    <row r="11718" spans="1:1" s="447" customFormat="1" ht="12" hidden="1" customHeight="1">
      <c r="A11718" s="446"/>
    </row>
    <row r="11719" spans="1:1" s="447" customFormat="1" ht="12" hidden="1" customHeight="1">
      <c r="A11719" s="446"/>
    </row>
    <row r="11720" spans="1:1" s="447" customFormat="1" ht="12" hidden="1" customHeight="1">
      <c r="A11720" s="446"/>
    </row>
    <row r="11721" spans="1:1" s="447" customFormat="1" ht="12" hidden="1" customHeight="1">
      <c r="A11721" s="446"/>
    </row>
    <row r="11722" spans="1:1" s="447" customFormat="1" ht="12" hidden="1" customHeight="1">
      <c r="A11722" s="446"/>
    </row>
    <row r="11723" spans="1:1" s="447" customFormat="1" ht="12" hidden="1" customHeight="1">
      <c r="A11723" s="446"/>
    </row>
    <row r="11724" spans="1:1" s="447" customFormat="1" ht="12" hidden="1" customHeight="1">
      <c r="A11724" s="446"/>
    </row>
    <row r="11725" spans="1:1" s="447" customFormat="1" ht="12" hidden="1" customHeight="1">
      <c r="A11725" s="446"/>
    </row>
    <row r="11726" spans="1:1" s="447" customFormat="1" ht="12" hidden="1" customHeight="1">
      <c r="A11726" s="446"/>
    </row>
    <row r="11727" spans="1:1" s="447" customFormat="1" ht="12" hidden="1" customHeight="1">
      <c r="A11727" s="446"/>
    </row>
    <row r="11728" spans="1:1" s="447" customFormat="1" ht="12" hidden="1" customHeight="1">
      <c r="A11728" s="446"/>
    </row>
    <row r="11729" spans="1:1" s="447" customFormat="1" ht="12" hidden="1" customHeight="1">
      <c r="A11729" s="446"/>
    </row>
    <row r="11730" spans="1:1" s="447" customFormat="1" ht="12" hidden="1" customHeight="1">
      <c r="A11730" s="446"/>
    </row>
    <row r="11731" spans="1:1" s="447" customFormat="1" ht="12" hidden="1" customHeight="1">
      <c r="A11731" s="446"/>
    </row>
    <row r="11732" spans="1:1" s="447" customFormat="1" ht="12" hidden="1" customHeight="1">
      <c r="A11732" s="446"/>
    </row>
    <row r="11733" spans="1:1" s="447" customFormat="1" ht="12" hidden="1" customHeight="1">
      <c r="A11733" s="446"/>
    </row>
    <row r="11734" spans="1:1" s="447" customFormat="1" ht="12" hidden="1" customHeight="1">
      <c r="A11734" s="446"/>
    </row>
    <row r="11735" spans="1:1" s="447" customFormat="1" ht="12" hidden="1" customHeight="1">
      <c r="A11735" s="446"/>
    </row>
    <row r="11736" spans="1:1" s="447" customFormat="1" ht="12" hidden="1" customHeight="1">
      <c r="A11736" s="446"/>
    </row>
    <row r="11737" spans="1:1" s="447" customFormat="1" ht="12" hidden="1" customHeight="1">
      <c r="A11737" s="446"/>
    </row>
    <row r="11738" spans="1:1" s="447" customFormat="1" ht="12" hidden="1" customHeight="1">
      <c r="A11738" s="446"/>
    </row>
    <row r="11739" spans="1:1" s="447" customFormat="1" ht="12" hidden="1" customHeight="1">
      <c r="A11739" s="446"/>
    </row>
    <row r="11740" spans="1:1" s="447" customFormat="1" ht="12" hidden="1" customHeight="1">
      <c r="A11740" s="446"/>
    </row>
    <row r="11741" spans="1:1" s="447" customFormat="1" ht="12" hidden="1" customHeight="1">
      <c r="A11741" s="446"/>
    </row>
    <row r="11742" spans="1:1" s="447" customFormat="1" ht="12" hidden="1" customHeight="1">
      <c r="A11742" s="446"/>
    </row>
    <row r="11743" spans="1:1" s="447" customFormat="1" ht="12" hidden="1" customHeight="1">
      <c r="A11743" s="446"/>
    </row>
    <row r="11744" spans="1:1" s="447" customFormat="1" ht="12" hidden="1" customHeight="1">
      <c r="A11744" s="446"/>
    </row>
    <row r="11745" spans="1:1" s="447" customFormat="1" ht="12" hidden="1" customHeight="1">
      <c r="A11745" s="446"/>
    </row>
    <row r="11746" spans="1:1" s="447" customFormat="1" ht="12" hidden="1" customHeight="1">
      <c r="A11746" s="446"/>
    </row>
    <row r="11747" spans="1:1" s="447" customFormat="1" ht="12" hidden="1" customHeight="1">
      <c r="A11747" s="446"/>
    </row>
    <row r="11748" spans="1:1" s="447" customFormat="1" ht="12" hidden="1" customHeight="1">
      <c r="A11748" s="446"/>
    </row>
    <row r="11749" spans="1:1" s="447" customFormat="1" ht="12" hidden="1" customHeight="1">
      <c r="A11749" s="446"/>
    </row>
    <row r="11750" spans="1:1" s="447" customFormat="1" ht="12" hidden="1" customHeight="1">
      <c r="A11750" s="446"/>
    </row>
    <row r="11751" spans="1:1" s="447" customFormat="1" ht="12" hidden="1" customHeight="1">
      <c r="A11751" s="446"/>
    </row>
    <row r="11752" spans="1:1" s="447" customFormat="1" ht="12" hidden="1" customHeight="1">
      <c r="A11752" s="446"/>
    </row>
    <row r="11753" spans="1:1" s="447" customFormat="1" ht="12" hidden="1" customHeight="1">
      <c r="A11753" s="446"/>
    </row>
    <row r="11754" spans="1:1" s="447" customFormat="1" ht="12" hidden="1" customHeight="1">
      <c r="A11754" s="446"/>
    </row>
    <row r="11755" spans="1:1" s="447" customFormat="1" ht="12" hidden="1" customHeight="1">
      <c r="A11755" s="446"/>
    </row>
    <row r="11756" spans="1:1" s="447" customFormat="1" ht="12" hidden="1" customHeight="1">
      <c r="A11756" s="446"/>
    </row>
    <row r="11757" spans="1:1" s="447" customFormat="1" ht="12" hidden="1" customHeight="1">
      <c r="A11757" s="446"/>
    </row>
    <row r="11758" spans="1:1" s="447" customFormat="1" ht="12" hidden="1" customHeight="1">
      <c r="A11758" s="446"/>
    </row>
    <row r="11759" spans="1:1" s="447" customFormat="1" ht="12" hidden="1" customHeight="1">
      <c r="A11759" s="446"/>
    </row>
    <row r="11760" spans="1:1" s="447" customFormat="1" ht="12" hidden="1" customHeight="1">
      <c r="A11760" s="446"/>
    </row>
    <row r="11761" spans="1:1" s="447" customFormat="1" ht="12" hidden="1" customHeight="1">
      <c r="A11761" s="446"/>
    </row>
    <row r="11762" spans="1:1" s="447" customFormat="1" ht="12" hidden="1" customHeight="1">
      <c r="A11762" s="446"/>
    </row>
    <row r="11763" spans="1:1" s="447" customFormat="1" ht="12" hidden="1" customHeight="1">
      <c r="A11763" s="446"/>
    </row>
    <row r="11764" spans="1:1" s="447" customFormat="1" ht="12" hidden="1" customHeight="1">
      <c r="A11764" s="446"/>
    </row>
    <row r="11765" spans="1:1" s="447" customFormat="1" ht="12" hidden="1" customHeight="1">
      <c r="A11765" s="446"/>
    </row>
    <row r="11766" spans="1:1" s="447" customFormat="1" ht="12" hidden="1" customHeight="1">
      <c r="A11766" s="446"/>
    </row>
    <row r="11767" spans="1:1" s="447" customFormat="1" ht="12" hidden="1" customHeight="1">
      <c r="A11767" s="446"/>
    </row>
    <row r="11768" spans="1:1" s="447" customFormat="1" ht="12" hidden="1" customHeight="1">
      <c r="A11768" s="446"/>
    </row>
    <row r="11769" spans="1:1" s="447" customFormat="1" ht="12" hidden="1" customHeight="1">
      <c r="A11769" s="446"/>
    </row>
    <row r="11770" spans="1:1" s="447" customFormat="1" ht="12" hidden="1" customHeight="1">
      <c r="A11770" s="446"/>
    </row>
    <row r="11771" spans="1:1" s="447" customFormat="1" ht="12" hidden="1" customHeight="1">
      <c r="A11771" s="446"/>
    </row>
    <row r="11772" spans="1:1" s="447" customFormat="1" ht="12" hidden="1" customHeight="1">
      <c r="A11772" s="446"/>
    </row>
    <row r="11773" spans="1:1" s="447" customFormat="1" ht="12" hidden="1" customHeight="1">
      <c r="A11773" s="446"/>
    </row>
    <row r="11774" spans="1:1" s="447" customFormat="1" ht="12" hidden="1" customHeight="1">
      <c r="A11774" s="446"/>
    </row>
    <row r="11775" spans="1:1" s="447" customFormat="1" ht="12" hidden="1" customHeight="1">
      <c r="A11775" s="446"/>
    </row>
    <row r="11776" spans="1:1" s="447" customFormat="1" ht="12" hidden="1" customHeight="1">
      <c r="A11776" s="446"/>
    </row>
    <row r="11777" spans="1:1" s="447" customFormat="1" ht="12" hidden="1" customHeight="1">
      <c r="A11777" s="446"/>
    </row>
    <row r="11778" spans="1:1" s="447" customFormat="1" ht="12" hidden="1" customHeight="1">
      <c r="A11778" s="446"/>
    </row>
    <row r="11779" spans="1:1" s="447" customFormat="1" ht="12" hidden="1" customHeight="1">
      <c r="A11779" s="446"/>
    </row>
    <row r="11780" spans="1:1" s="447" customFormat="1" ht="12" hidden="1" customHeight="1">
      <c r="A11780" s="446"/>
    </row>
    <row r="11781" spans="1:1" s="447" customFormat="1" ht="12" hidden="1" customHeight="1">
      <c r="A11781" s="446"/>
    </row>
    <row r="11782" spans="1:1" s="447" customFormat="1" ht="12" hidden="1" customHeight="1">
      <c r="A11782" s="446"/>
    </row>
    <row r="11783" spans="1:1" s="447" customFormat="1" ht="12" hidden="1" customHeight="1">
      <c r="A11783" s="446"/>
    </row>
    <row r="11784" spans="1:1" s="447" customFormat="1" ht="12" hidden="1" customHeight="1">
      <c r="A11784" s="446"/>
    </row>
    <row r="11785" spans="1:1" s="447" customFormat="1" ht="12" hidden="1" customHeight="1">
      <c r="A11785" s="446"/>
    </row>
    <row r="11786" spans="1:1" s="447" customFormat="1" ht="12" hidden="1" customHeight="1">
      <c r="A11786" s="446"/>
    </row>
    <row r="11787" spans="1:1" s="447" customFormat="1" ht="12" hidden="1" customHeight="1">
      <c r="A11787" s="446"/>
    </row>
    <row r="11788" spans="1:1" s="447" customFormat="1" ht="12" hidden="1" customHeight="1">
      <c r="A11788" s="446"/>
    </row>
    <row r="11789" spans="1:1" s="447" customFormat="1" ht="12" hidden="1" customHeight="1">
      <c r="A11789" s="446"/>
    </row>
    <row r="11790" spans="1:1" s="447" customFormat="1" ht="12" hidden="1" customHeight="1">
      <c r="A11790" s="446"/>
    </row>
    <row r="11791" spans="1:1" s="447" customFormat="1" ht="12" hidden="1" customHeight="1">
      <c r="A11791" s="446"/>
    </row>
    <row r="11792" spans="1:1" s="447" customFormat="1" ht="12" hidden="1" customHeight="1">
      <c r="A11792" s="446"/>
    </row>
    <row r="11793" spans="1:1" s="447" customFormat="1" ht="12" hidden="1" customHeight="1">
      <c r="A11793" s="446"/>
    </row>
    <row r="11794" spans="1:1" s="447" customFormat="1" ht="12" hidden="1" customHeight="1">
      <c r="A11794" s="446"/>
    </row>
    <row r="11795" spans="1:1" s="447" customFormat="1" ht="12" hidden="1" customHeight="1">
      <c r="A11795" s="446"/>
    </row>
    <row r="11796" spans="1:1" s="447" customFormat="1" ht="12" hidden="1" customHeight="1">
      <c r="A11796" s="446"/>
    </row>
    <row r="11797" spans="1:1" s="447" customFormat="1" ht="12" hidden="1" customHeight="1">
      <c r="A11797" s="446"/>
    </row>
    <row r="11798" spans="1:1" s="447" customFormat="1" ht="12" hidden="1" customHeight="1">
      <c r="A11798" s="446"/>
    </row>
    <row r="11799" spans="1:1" s="447" customFormat="1" ht="12" hidden="1" customHeight="1">
      <c r="A11799" s="446"/>
    </row>
    <row r="11800" spans="1:1" s="447" customFormat="1" ht="12" hidden="1" customHeight="1">
      <c r="A11800" s="446"/>
    </row>
    <row r="11801" spans="1:1" s="447" customFormat="1" ht="12" hidden="1" customHeight="1">
      <c r="A11801" s="446"/>
    </row>
    <row r="11802" spans="1:1" s="447" customFormat="1" ht="12" hidden="1" customHeight="1">
      <c r="A11802" s="446"/>
    </row>
    <row r="11803" spans="1:1" s="447" customFormat="1" ht="12" hidden="1" customHeight="1">
      <c r="A11803" s="446"/>
    </row>
    <row r="11804" spans="1:1" s="447" customFormat="1" ht="12" hidden="1" customHeight="1">
      <c r="A11804" s="446"/>
    </row>
    <row r="11805" spans="1:1" s="447" customFormat="1" ht="12" hidden="1" customHeight="1">
      <c r="A11805" s="446"/>
    </row>
    <row r="11806" spans="1:1" s="447" customFormat="1" ht="12" hidden="1" customHeight="1">
      <c r="A11806" s="446"/>
    </row>
    <row r="11807" spans="1:1" s="447" customFormat="1" ht="12" hidden="1" customHeight="1">
      <c r="A11807" s="446"/>
    </row>
    <row r="11808" spans="1:1" s="447" customFormat="1" ht="12" hidden="1" customHeight="1">
      <c r="A11808" s="446"/>
    </row>
    <row r="11809" spans="1:1" s="447" customFormat="1" ht="12" hidden="1" customHeight="1">
      <c r="A11809" s="446"/>
    </row>
    <row r="11810" spans="1:1" s="447" customFormat="1" ht="12" hidden="1" customHeight="1">
      <c r="A11810" s="446"/>
    </row>
    <row r="11811" spans="1:1" s="447" customFormat="1" ht="12" hidden="1" customHeight="1">
      <c r="A11811" s="446"/>
    </row>
    <row r="11812" spans="1:1" s="447" customFormat="1" ht="12" hidden="1" customHeight="1">
      <c r="A11812" s="446"/>
    </row>
    <row r="11813" spans="1:1" s="447" customFormat="1" ht="12" hidden="1" customHeight="1">
      <c r="A11813" s="446"/>
    </row>
    <row r="11814" spans="1:1" s="447" customFormat="1" ht="12" hidden="1" customHeight="1">
      <c r="A11814" s="446"/>
    </row>
    <row r="11815" spans="1:1" s="447" customFormat="1" ht="12" hidden="1" customHeight="1">
      <c r="A11815" s="446"/>
    </row>
    <row r="11816" spans="1:1" s="447" customFormat="1" ht="12" hidden="1" customHeight="1">
      <c r="A11816" s="446"/>
    </row>
    <row r="11817" spans="1:1" s="447" customFormat="1" ht="12" hidden="1" customHeight="1">
      <c r="A11817" s="446"/>
    </row>
    <row r="11818" spans="1:1" s="447" customFormat="1" ht="12" hidden="1" customHeight="1">
      <c r="A11818" s="446"/>
    </row>
    <row r="11819" spans="1:1" s="447" customFormat="1" ht="12" hidden="1" customHeight="1">
      <c r="A11819" s="446"/>
    </row>
    <row r="11820" spans="1:1" s="447" customFormat="1" ht="12" hidden="1" customHeight="1">
      <c r="A11820" s="446"/>
    </row>
    <row r="11821" spans="1:1" s="447" customFormat="1" ht="12" hidden="1" customHeight="1">
      <c r="A11821" s="446"/>
    </row>
    <row r="11822" spans="1:1" s="447" customFormat="1" ht="12" hidden="1" customHeight="1">
      <c r="A11822" s="446"/>
    </row>
    <row r="11823" spans="1:1" s="447" customFormat="1" ht="12" hidden="1" customHeight="1">
      <c r="A11823" s="446"/>
    </row>
    <row r="11824" spans="1:1" s="447" customFormat="1" ht="12" hidden="1" customHeight="1">
      <c r="A11824" s="446"/>
    </row>
    <row r="11825" spans="1:1" s="447" customFormat="1" ht="12" hidden="1" customHeight="1">
      <c r="A11825" s="446"/>
    </row>
    <row r="11826" spans="1:1" s="447" customFormat="1" ht="12" hidden="1" customHeight="1">
      <c r="A11826" s="446"/>
    </row>
    <row r="11827" spans="1:1" s="447" customFormat="1" ht="12" hidden="1" customHeight="1">
      <c r="A11827" s="446"/>
    </row>
    <row r="11828" spans="1:1" s="447" customFormat="1" ht="12" hidden="1" customHeight="1">
      <c r="A11828" s="446"/>
    </row>
    <row r="11829" spans="1:1" s="447" customFormat="1" ht="12" hidden="1" customHeight="1">
      <c r="A11829" s="446"/>
    </row>
    <row r="11830" spans="1:1" s="447" customFormat="1" ht="12" hidden="1" customHeight="1">
      <c r="A11830" s="446"/>
    </row>
    <row r="11831" spans="1:1" s="447" customFormat="1" ht="12" hidden="1" customHeight="1">
      <c r="A11831" s="446"/>
    </row>
    <row r="11832" spans="1:1" s="447" customFormat="1" ht="12" hidden="1" customHeight="1">
      <c r="A11832" s="446"/>
    </row>
    <row r="11833" spans="1:1" s="447" customFormat="1" ht="12" hidden="1" customHeight="1">
      <c r="A11833" s="446"/>
    </row>
    <row r="11834" spans="1:1" s="447" customFormat="1" ht="12" hidden="1" customHeight="1">
      <c r="A11834" s="446"/>
    </row>
    <row r="11835" spans="1:1" s="447" customFormat="1" ht="12" hidden="1" customHeight="1">
      <c r="A11835" s="446"/>
    </row>
    <row r="11836" spans="1:1" s="447" customFormat="1" ht="12" hidden="1" customHeight="1">
      <c r="A11836" s="446"/>
    </row>
    <row r="11837" spans="1:1" s="447" customFormat="1" ht="12" hidden="1" customHeight="1">
      <c r="A11837" s="446"/>
    </row>
    <row r="11838" spans="1:1" s="447" customFormat="1" ht="12" hidden="1" customHeight="1">
      <c r="A11838" s="446"/>
    </row>
    <row r="11839" spans="1:1" s="447" customFormat="1" ht="12" hidden="1" customHeight="1">
      <c r="A11839" s="446"/>
    </row>
    <row r="11840" spans="1:1" s="447" customFormat="1" ht="12" hidden="1" customHeight="1">
      <c r="A11840" s="446"/>
    </row>
    <row r="11841" spans="1:1" s="447" customFormat="1" ht="12" hidden="1" customHeight="1">
      <c r="A11841" s="446"/>
    </row>
    <row r="11842" spans="1:1" s="447" customFormat="1" ht="12" hidden="1" customHeight="1">
      <c r="A11842" s="446"/>
    </row>
    <row r="11843" spans="1:1" s="447" customFormat="1" ht="12" hidden="1" customHeight="1">
      <c r="A11843" s="446"/>
    </row>
    <row r="11844" spans="1:1" s="447" customFormat="1" ht="12" hidden="1" customHeight="1">
      <c r="A11844" s="446"/>
    </row>
    <row r="11845" spans="1:1" s="447" customFormat="1" ht="12" hidden="1" customHeight="1">
      <c r="A11845" s="446"/>
    </row>
    <row r="11846" spans="1:1" s="447" customFormat="1" ht="12" hidden="1" customHeight="1">
      <c r="A11846" s="446"/>
    </row>
    <row r="11847" spans="1:1" s="447" customFormat="1" ht="12" hidden="1" customHeight="1">
      <c r="A11847" s="446"/>
    </row>
    <row r="11848" spans="1:1" s="447" customFormat="1" ht="12" hidden="1" customHeight="1">
      <c r="A11848" s="446"/>
    </row>
    <row r="11849" spans="1:1" s="447" customFormat="1" ht="12" hidden="1" customHeight="1">
      <c r="A11849" s="446"/>
    </row>
    <row r="11850" spans="1:1" s="447" customFormat="1" ht="12" hidden="1" customHeight="1">
      <c r="A11850" s="446"/>
    </row>
    <row r="11851" spans="1:1" s="447" customFormat="1" ht="12" hidden="1" customHeight="1">
      <c r="A11851" s="446"/>
    </row>
    <row r="11852" spans="1:1" s="447" customFormat="1" ht="12" hidden="1" customHeight="1">
      <c r="A11852" s="446"/>
    </row>
    <row r="11853" spans="1:1" s="447" customFormat="1" ht="12" hidden="1" customHeight="1">
      <c r="A11853" s="446"/>
    </row>
    <row r="11854" spans="1:1" s="447" customFormat="1" ht="12" hidden="1" customHeight="1">
      <c r="A11854" s="446"/>
    </row>
    <row r="11855" spans="1:1" s="447" customFormat="1" ht="12" hidden="1" customHeight="1">
      <c r="A11855" s="446"/>
    </row>
    <row r="11856" spans="1:1" s="447" customFormat="1" ht="12" hidden="1" customHeight="1">
      <c r="A11856" s="446"/>
    </row>
    <row r="11857" spans="1:1" s="447" customFormat="1" ht="12" hidden="1" customHeight="1">
      <c r="A11857" s="446"/>
    </row>
    <row r="11858" spans="1:1" s="447" customFormat="1" ht="12" hidden="1" customHeight="1">
      <c r="A11858" s="446"/>
    </row>
    <row r="11859" spans="1:1" s="447" customFormat="1" ht="12" hidden="1" customHeight="1">
      <c r="A11859" s="446"/>
    </row>
    <row r="11860" spans="1:1" s="447" customFormat="1" ht="12" hidden="1" customHeight="1">
      <c r="A11860" s="446"/>
    </row>
    <row r="11861" spans="1:1" s="447" customFormat="1" ht="12" hidden="1" customHeight="1">
      <c r="A11861" s="446"/>
    </row>
    <row r="11862" spans="1:1" s="447" customFormat="1" ht="12" hidden="1" customHeight="1">
      <c r="A11862" s="446"/>
    </row>
    <row r="11863" spans="1:1" s="447" customFormat="1" ht="12" hidden="1" customHeight="1">
      <c r="A11863" s="446"/>
    </row>
    <row r="11864" spans="1:1" s="447" customFormat="1" ht="12" hidden="1" customHeight="1">
      <c r="A11864" s="446"/>
    </row>
    <row r="11865" spans="1:1" s="447" customFormat="1" ht="12" hidden="1" customHeight="1">
      <c r="A11865" s="446"/>
    </row>
    <row r="11866" spans="1:1" s="447" customFormat="1" ht="12" hidden="1" customHeight="1">
      <c r="A11866" s="446"/>
    </row>
    <row r="11867" spans="1:1" s="447" customFormat="1" ht="12" hidden="1" customHeight="1">
      <c r="A11867" s="446"/>
    </row>
    <row r="11868" spans="1:1" s="447" customFormat="1" ht="12" hidden="1" customHeight="1">
      <c r="A11868" s="446"/>
    </row>
    <row r="11869" spans="1:1" s="447" customFormat="1" ht="12" hidden="1" customHeight="1">
      <c r="A11869" s="446"/>
    </row>
    <row r="11870" spans="1:1" s="447" customFormat="1" ht="12" hidden="1" customHeight="1">
      <c r="A11870" s="446"/>
    </row>
    <row r="11871" spans="1:1" s="447" customFormat="1" ht="12" hidden="1" customHeight="1">
      <c r="A11871" s="446"/>
    </row>
    <row r="11872" spans="1:1" s="447" customFormat="1" ht="12" hidden="1" customHeight="1">
      <c r="A11872" s="446"/>
    </row>
    <row r="11873" spans="1:1" s="447" customFormat="1" ht="12" hidden="1" customHeight="1">
      <c r="A11873" s="446"/>
    </row>
    <row r="11874" spans="1:1" s="447" customFormat="1" ht="12" hidden="1" customHeight="1">
      <c r="A11874" s="446"/>
    </row>
    <row r="11875" spans="1:1" s="447" customFormat="1" ht="12" hidden="1" customHeight="1">
      <c r="A11875" s="446"/>
    </row>
    <row r="11876" spans="1:1" s="447" customFormat="1" ht="12" hidden="1" customHeight="1">
      <c r="A11876" s="446"/>
    </row>
    <row r="11877" spans="1:1" s="447" customFormat="1" ht="12" hidden="1" customHeight="1">
      <c r="A11877" s="446"/>
    </row>
    <row r="11878" spans="1:1" s="447" customFormat="1" ht="12" hidden="1" customHeight="1">
      <c r="A11878" s="446"/>
    </row>
    <row r="11879" spans="1:1" s="447" customFormat="1" ht="12" hidden="1" customHeight="1">
      <c r="A11879" s="446"/>
    </row>
    <row r="11880" spans="1:1" s="447" customFormat="1" ht="12" hidden="1" customHeight="1">
      <c r="A11880" s="446"/>
    </row>
    <row r="11881" spans="1:1" s="447" customFormat="1" ht="12" hidden="1" customHeight="1">
      <c r="A11881" s="446"/>
    </row>
    <row r="11882" spans="1:1" s="447" customFormat="1" ht="12" hidden="1" customHeight="1">
      <c r="A11882" s="446"/>
    </row>
    <row r="11883" spans="1:1" s="447" customFormat="1" ht="12" hidden="1" customHeight="1">
      <c r="A11883" s="446"/>
    </row>
    <row r="11884" spans="1:1" s="447" customFormat="1" ht="12" hidden="1" customHeight="1">
      <c r="A11884" s="446"/>
    </row>
    <row r="11885" spans="1:1" s="447" customFormat="1" ht="12" hidden="1" customHeight="1">
      <c r="A11885" s="446"/>
    </row>
    <row r="11886" spans="1:1" s="447" customFormat="1" ht="12" hidden="1" customHeight="1">
      <c r="A11886" s="446"/>
    </row>
    <row r="11887" spans="1:1" s="447" customFormat="1" ht="12" hidden="1" customHeight="1">
      <c r="A11887" s="446"/>
    </row>
    <row r="11888" spans="1:1" s="447" customFormat="1" ht="12" hidden="1" customHeight="1">
      <c r="A11888" s="446"/>
    </row>
    <row r="11889" spans="1:1" s="447" customFormat="1" ht="12" hidden="1" customHeight="1">
      <c r="A11889" s="446"/>
    </row>
    <row r="11890" spans="1:1" s="447" customFormat="1" ht="12" hidden="1" customHeight="1">
      <c r="A11890" s="446"/>
    </row>
    <row r="11891" spans="1:1" s="447" customFormat="1" ht="12" hidden="1" customHeight="1">
      <c r="A11891" s="446"/>
    </row>
    <row r="11892" spans="1:1" s="447" customFormat="1" ht="12" hidden="1" customHeight="1">
      <c r="A11892" s="446"/>
    </row>
    <row r="11893" spans="1:1" s="447" customFormat="1" ht="12" hidden="1" customHeight="1">
      <c r="A11893" s="446"/>
    </row>
    <row r="11894" spans="1:1" s="447" customFormat="1" ht="12" hidden="1" customHeight="1">
      <c r="A11894" s="446"/>
    </row>
    <row r="11895" spans="1:1" s="447" customFormat="1" ht="12" hidden="1" customHeight="1">
      <c r="A11895" s="446"/>
    </row>
    <row r="11896" spans="1:1" s="447" customFormat="1" ht="12" hidden="1" customHeight="1">
      <c r="A11896" s="446"/>
    </row>
    <row r="11897" spans="1:1" s="447" customFormat="1" ht="12" hidden="1" customHeight="1">
      <c r="A11897" s="446"/>
    </row>
    <row r="11898" spans="1:1" s="447" customFormat="1" ht="12" hidden="1" customHeight="1">
      <c r="A11898" s="446"/>
    </row>
    <row r="11899" spans="1:1" s="447" customFormat="1" ht="12" hidden="1" customHeight="1">
      <c r="A11899" s="446"/>
    </row>
    <row r="11900" spans="1:1" s="447" customFormat="1" ht="12" hidden="1" customHeight="1">
      <c r="A11900" s="446"/>
    </row>
    <row r="11901" spans="1:1" s="447" customFormat="1" ht="12" hidden="1" customHeight="1">
      <c r="A11901" s="446"/>
    </row>
    <row r="11902" spans="1:1" s="447" customFormat="1" ht="12" hidden="1" customHeight="1">
      <c r="A11902" s="446"/>
    </row>
    <row r="11903" spans="1:1" s="447" customFormat="1" ht="12" hidden="1" customHeight="1">
      <c r="A11903" s="446"/>
    </row>
    <row r="11904" spans="1:1" s="447" customFormat="1" ht="12" hidden="1" customHeight="1">
      <c r="A11904" s="446"/>
    </row>
    <row r="11905" spans="1:1" s="447" customFormat="1" ht="12" hidden="1" customHeight="1">
      <c r="A11905" s="446"/>
    </row>
    <row r="11906" spans="1:1" s="447" customFormat="1" ht="12" hidden="1" customHeight="1">
      <c r="A11906" s="446"/>
    </row>
    <row r="11907" spans="1:1" s="447" customFormat="1" ht="12" hidden="1" customHeight="1">
      <c r="A11907" s="446"/>
    </row>
    <row r="11908" spans="1:1" s="447" customFormat="1" ht="12" hidden="1" customHeight="1">
      <c r="A11908" s="446"/>
    </row>
    <row r="11909" spans="1:1" s="447" customFormat="1" ht="12" hidden="1" customHeight="1">
      <c r="A11909" s="446"/>
    </row>
    <row r="11910" spans="1:1" s="447" customFormat="1" ht="12" hidden="1" customHeight="1">
      <c r="A11910" s="446"/>
    </row>
    <row r="11911" spans="1:1" s="447" customFormat="1" ht="12" hidden="1" customHeight="1">
      <c r="A11911" s="446"/>
    </row>
    <row r="11912" spans="1:1" s="447" customFormat="1" ht="12" hidden="1" customHeight="1">
      <c r="A11912" s="446"/>
    </row>
    <row r="11913" spans="1:1" s="447" customFormat="1" ht="12" hidden="1" customHeight="1">
      <c r="A11913" s="446"/>
    </row>
    <row r="11914" spans="1:1" s="447" customFormat="1" ht="12" hidden="1" customHeight="1">
      <c r="A11914" s="446"/>
    </row>
    <row r="11915" spans="1:1" s="447" customFormat="1" ht="12" hidden="1" customHeight="1">
      <c r="A11915" s="446"/>
    </row>
    <row r="11916" spans="1:1" s="447" customFormat="1" ht="12" hidden="1" customHeight="1">
      <c r="A11916" s="446"/>
    </row>
    <row r="11917" spans="1:1" s="447" customFormat="1" ht="12" hidden="1" customHeight="1">
      <c r="A11917" s="446"/>
    </row>
    <row r="11918" spans="1:1" s="447" customFormat="1" ht="12" hidden="1" customHeight="1">
      <c r="A11918" s="446"/>
    </row>
    <row r="11919" spans="1:1" s="447" customFormat="1" ht="12" hidden="1" customHeight="1">
      <c r="A11919" s="446"/>
    </row>
    <row r="11920" spans="1:1" s="447" customFormat="1" ht="12" hidden="1" customHeight="1">
      <c r="A11920" s="446"/>
    </row>
    <row r="11921" spans="1:1" s="447" customFormat="1" ht="12" hidden="1" customHeight="1">
      <c r="A11921" s="446"/>
    </row>
    <row r="11922" spans="1:1" s="447" customFormat="1" ht="12" hidden="1" customHeight="1">
      <c r="A11922" s="446"/>
    </row>
    <row r="11923" spans="1:1" s="447" customFormat="1" ht="12" hidden="1" customHeight="1">
      <c r="A11923" s="446"/>
    </row>
    <row r="11924" spans="1:1" s="447" customFormat="1" ht="12" hidden="1" customHeight="1">
      <c r="A11924" s="446"/>
    </row>
    <row r="11925" spans="1:1" s="447" customFormat="1" ht="12" hidden="1" customHeight="1">
      <c r="A11925" s="446"/>
    </row>
    <row r="11926" spans="1:1" s="447" customFormat="1" ht="12" hidden="1" customHeight="1">
      <c r="A11926" s="446"/>
    </row>
    <row r="11927" spans="1:1" s="447" customFormat="1" ht="12" hidden="1" customHeight="1">
      <c r="A11927" s="446"/>
    </row>
    <row r="11928" spans="1:1" s="447" customFormat="1" ht="12" hidden="1" customHeight="1">
      <c r="A11928" s="446"/>
    </row>
    <row r="11929" spans="1:1" s="447" customFormat="1" ht="12" hidden="1" customHeight="1">
      <c r="A11929" s="446"/>
    </row>
    <row r="11930" spans="1:1" s="447" customFormat="1" ht="12" hidden="1" customHeight="1">
      <c r="A11930" s="446"/>
    </row>
    <row r="11931" spans="1:1" s="447" customFormat="1" ht="12" hidden="1" customHeight="1">
      <c r="A11931" s="446"/>
    </row>
    <row r="11932" spans="1:1" s="447" customFormat="1" ht="12" hidden="1" customHeight="1">
      <c r="A11932" s="446"/>
    </row>
    <row r="11933" spans="1:1" s="447" customFormat="1" ht="12" hidden="1" customHeight="1">
      <c r="A11933" s="446"/>
    </row>
    <row r="11934" spans="1:1" s="447" customFormat="1" ht="12" hidden="1" customHeight="1">
      <c r="A11934" s="446"/>
    </row>
    <row r="11935" spans="1:1" s="447" customFormat="1" ht="12" hidden="1" customHeight="1">
      <c r="A11935" s="446"/>
    </row>
    <row r="11936" spans="1:1" s="447" customFormat="1" ht="12" hidden="1" customHeight="1">
      <c r="A11936" s="446"/>
    </row>
    <row r="11937" spans="1:1" s="447" customFormat="1" ht="12" hidden="1" customHeight="1">
      <c r="A11937" s="446"/>
    </row>
    <row r="11938" spans="1:1" s="447" customFormat="1" ht="12" hidden="1" customHeight="1">
      <c r="A11938" s="446"/>
    </row>
    <row r="11939" spans="1:1" s="447" customFormat="1" ht="12" hidden="1" customHeight="1">
      <c r="A11939" s="446"/>
    </row>
    <row r="11940" spans="1:1" s="447" customFormat="1" ht="12" hidden="1" customHeight="1">
      <c r="A11940" s="446"/>
    </row>
    <row r="11941" spans="1:1" s="447" customFormat="1" ht="12" hidden="1" customHeight="1">
      <c r="A11941" s="446"/>
    </row>
    <row r="11942" spans="1:1" s="447" customFormat="1" ht="12" hidden="1" customHeight="1">
      <c r="A11942" s="446"/>
    </row>
    <row r="11943" spans="1:1" s="447" customFormat="1" ht="12" hidden="1" customHeight="1">
      <c r="A11943" s="446"/>
    </row>
    <row r="11944" spans="1:1" s="447" customFormat="1" ht="12" hidden="1" customHeight="1">
      <c r="A11944" s="446"/>
    </row>
    <row r="11945" spans="1:1" s="447" customFormat="1" ht="12" hidden="1" customHeight="1">
      <c r="A11945" s="446"/>
    </row>
    <row r="11946" spans="1:1" s="447" customFormat="1" ht="12" hidden="1" customHeight="1">
      <c r="A11946" s="446"/>
    </row>
    <row r="11947" spans="1:1" s="447" customFormat="1" ht="12" hidden="1" customHeight="1">
      <c r="A11947" s="446"/>
    </row>
    <row r="11948" spans="1:1" s="447" customFormat="1" ht="12" hidden="1" customHeight="1">
      <c r="A11948" s="446"/>
    </row>
    <row r="11949" spans="1:1" s="447" customFormat="1" ht="12" hidden="1" customHeight="1">
      <c r="A11949" s="446"/>
    </row>
    <row r="11950" spans="1:1" s="447" customFormat="1" ht="12" hidden="1" customHeight="1">
      <c r="A11950" s="446"/>
    </row>
    <row r="11951" spans="1:1" s="447" customFormat="1" ht="12" hidden="1" customHeight="1">
      <c r="A11951" s="446"/>
    </row>
    <row r="11952" spans="1:1" s="447" customFormat="1" ht="12" hidden="1" customHeight="1">
      <c r="A11952" s="446"/>
    </row>
    <row r="11953" spans="1:1" s="447" customFormat="1" ht="12" hidden="1" customHeight="1">
      <c r="A11953" s="446"/>
    </row>
    <row r="11954" spans="1:1" s="447" customFormat="1" ht="12" hidden="1" customHeight="1">
      <c r="A11954" s="446"/>
    </row>
    <row r="11955" spans="1:1" s="447" customFormat="1" ht="12" hidden="1" customHeight="1">
      <c r="A11955" s="446"/>
    </row>
    <row r="11956" spans="1:1" s="447" customFormat="1" ht="12" hidden="1" customHeight="1">
      <c r="A11956" s="446"/>
    </row>
    <row r="11957" spans="1:1" s="447" customFormat="1" ht="12" hidden="1" customHeight="1">
      <c r="A11957" s="446"/>
    </row>
    <row r="11958" spans="1:1" s="447" customFormat="1" ht="12" hidden="1" customHeight="1">
      <c r="A11958" s="446"/>
    </row>
    <row r="11959" spans="1:1" s="447" customFormat="1" ht="12" hidden="1" customHeight="1">
      <c r="A11959" s="446"/>
    </row>
    <row r="11960" spans="1:1" s="447" customFormat="1" ht="12" hidden="1" customHeight="1">
      <c r="A11960" s="446"/>
    </row>
    <row r="11961" spans="1:1" s="447" customFormat="1" ht="12" hidden="1" customHeight="1">
      <c r="A11961" s="446"/>
    </row>
    <row r="11962" spans="1:1" s="447" customFormat="1" ht="12" hidden="1" customHeight="1">
      <c r="A11962" s="446"/>
    </row>
    <row r="11963" spans="1:1" s="447" customFormat="1" ht="12" hidden="1" customHeight="1">
      <c r="A11963" s="446"/>
    </row>
    <row r="11964" spans="1:1" s="447" customFormat="1" ht="12" hidden="1" customHeight="1">
      <c r="A11964" s="446"/>
    </row>
    <row r="11965" spans="1:1" s="447" customFormat="1" ht="12" hidden="1" customHeight="1">
      <c r="A11965" s="446"/>
    </row>
    <row r="11966" spans="1:1" s="447" customFormat="1" ht="12" hidden="1" customHeight="1">
      <c r="A11966" s="446"/>
    </row>
    <row r="11967" spans="1:1" s="447" customFormat="1" ht="12" hidden="1" customHeight="1">
      <c r="A11967" s="446"/>
    </row>
    <row r="11968" spans="1:1" s="447" customFormat="1" ht="12" hidden="1" customHeight="1">
      <c r="A11968" s="446"/>
    </row>
    <row r="11969" spans="1:1" s="447" customFormat="1" ht="12" hidden="1" customHeight="1">
      <c r="A11969" s="446"/>
    </row>
    <row r="11970" spans="1:1" s="447" customFormat="1" ht="12" hidden="1" customHeight="1">
      <c r="A11970" s="446"/>
    </row>
    <row r="11971" spans="1:1" s="447" customFormat="1" ht="12" hidden="1" customHeight="1">
      <c r="A11971" s="446"/>
    </row>
    <row r="11972" spans="1:1" s="447" customFormat="1" ht="12" hidden="1" customHeight="1">
      <c r="A11972" s="446"/>
    </row>
    <row r="11973" spans="1:1" s="447" customFormat="1" ht="12" hidden="1" customHeight="1">
      <c r="A11973" s="446"/>
    </row>
    <row r="11974" spans="1:1" s="447" customFormat="1" ht="12" hidden="1" customHeight="1">
      <c r="A11974" s="446"/>
    </row>
    <row r="11975" spans="1:1" s="447" customFormat="1" ht="12" hidden="1" customHeight="1">
      <c r="A11975" s="446"/>
    </row>
    <row r="11976" spans="1:1" s="447" customFormat="1" ht="12" hidden="1" customHeight="1">
      <c r="A11976" s="446"/>
    </row>
    <row r="11977" spans="1:1" s="447" customFormat="1" ht="12" hidden="1" customHeight="1">
      <c r="A11977" s="446"/>
    </row>
    <row r="11978" spans="1:1" s="447" customFormat="1" ht="12" hidden="1" customHeight="1">
      <c r="A11978" s="446"/>
    </row>
    <row r="11979" spans="1:1" s="447" customFormat="1" ht="12" hidden="1" customHeight="1">
      <c r="A11979" s="446"/>
    </row>
    <row r="11980" spans="1:1" s="447" customFormat="1" ht="12" hidden="1" customHeight="1">
      <c r="A11980" s="446"/>
    </row>
    <row r="11981" spans="1:1" s="447" customFormat="1" ht="12" hidden="1" customHeight="1">
      <c r="A11981" s="446"/>
    </row>
    <row r="11982" spans="1:1" s="447" customFormat="1" ht="12" hidden="1" customHeight="1">
      <c r="A11982" s="446"/>
    </row>
    <row r="11983" spans="1:1" s="447" customFormat="1" ht="12" hidden="1" customHeight="1">
      <c r="A11983" s="446"/>
    </row>
    <row r="11984" spans="1:1" s="447" customFormat="1" ht="12" hidden="1" customHeight="1">
      <c r="A11984" s="446"/>
    </row>
    <row r="11985" spans="1:1" s="447" customFormat="1" ht="12" hidden="1" customHeight="1">
      <c r="A11985" s="446"/>
    </row>
    <row r="11986" spans="1:1" s="447" customFormat="1" ht="12" hidden="1" customHeight="1">
      <c r="A11986" s="446"/>
    </row>
    <row r="11987" spans="1:1" s="447" customFormat="1" ht="12" hidden="1" customHeight="1">
      <c r="A11987" s="446"/>
    </row>
    <row r="11988" spans="1:1" s="447" customFormat="1" ht="12" hidden="1" customHeight="1">
      <c r="A11988" s="446"/>
    </row>
    <row r="11989" spans="1:1" s="447" customFormat="1" ht="12" hidden="1" customHeight="1">
      <c r="A11989" s="446"/>
    </row>
    <row r="11990" spans="1:1" s="447" customFormat="1" ht="12" hidden="1" customHeight="1">
      <c r="A11990" s="446"/>
    </row>
    <row r="11991" spans="1:1" s="447" customFormat="1" ht="12" hidden="1" customHeight="1">
      <c r="A11991" s="446"/>
    </row>
    <row r="11992" spans="1:1" s="447" customFormat="1" ht="12" hidden="1" customHeight="1">
      <c r="A11992" s="446"/>
    </row>
    <row r="11993" spans="1:1" s="447" customFormat="1" ht="12" hidden="1" customHeight="1">
      <c r="A11993" s="446"/>
    </row>
    <row r="11994" spans="1:1" s="447" customFormat="1" ht="12" hidden="1" customHeight="1">
      <c r="A11994" s="446"/>
    </row>
    <row r="11995" spans="1:1" s="447" customFormat="1" ht="12" hidden="1" customHeight="1">
      <c r="A11995" s="446"/>
    </row>
    <row r="11996" spans="1:1" s="447" customFormat="1" ht="12" hidden="1" customHeight="1">
      <c r="A11996" s="446"/>
    </row>
    <row r="11997" spans="1:1" s="447" customFormat="1" ht="12" hidden="1" customHeight="1">
      <c r="A11997" s="446"/>
    </row>
    <row r="11998" spans="1:1" s="447" customFormat="1" ht="12" hidden="1" customHeight="1">
      <c r="A11998" s="446"/>
    </row>
    <row r="11999" spans="1:1" s="447" customFormat="1" ht="12" hidden="1" customHeight="1">
      <c r="A11999" s="446"/>
    </row>
    <row r="12000" spans="1:1" s="447" customFormat="1" ht="12" hidden="1" customHeight="1">
      <c r="A12000" s="446"/>
    </row>
    <row r="12001" spans="1:1" s="447" customFormat="1" ht="12" hidden="1" customHeight="1">
      <c r="A12001" s="446"/>
    </row>
    <row r="12002" spans="1:1" s="447" customFormat="1" ht="12" hidden="1" customHeight="1">
      <c r="A12002" s="446"/>
    </row>
    <row r="12003" spans="1:1" s="447" customFormat="1" ht="12" hidden="1" customHeight="1">
      <c r="A12003" s="446"/>
    </row>
    <row r="12004" spans="1:1" s="447" customFormat="1" ht="12" hidden="1" customHeight="1">
      <c r="A12004" s="446"/>
    </row>
    <row r="12005" spans="1:1" s="447" customFormat="1" ht="12" hidden="1" customHeight="1">
      <c r="A12005" s="446"/>
    </row>
    <row r="12006" spans="1:1" s="447" customFormat="1" ht="12" hidden="1" customHeight="1">
      <c r="A12006" s="446"/>
    </row>
    <row r="12007" spans="1:1" s="447" customFormat="1" ht="12" hidden="1" customHeight="1">
      <c r="A12007" s="446"/>
    </row>
    <row r="12008" spans="1:1" s="447" customFormat="1" ht="12" hidden="1" customHeight="1">
      <c r="A12008" s="446"/>
    </row>
    <row r="12009" spans="1:1" s="447" customFormat="1" ht="12" hidden="1" customHeight="1">
      <c r="A12009" s="446"/>
    </row>
    <row r="12010" spans="1:1" s="447" customFormat="1" ht="12" hidden="1" customHeight="1">
      <c r="A12010" s="446"/>
    </row>
    <row r="12011" spans="1:1" s="447" customFormat="1" ht="12" hidden="1" customHeight="1">
      <c r="A12011" s="446"/>
    </row>
    <row r="12012" spans="1:1" s="447" customFormat="1" ht="12" hidden="1" customHeight="1">
      <c r="A12012" s="446"/>
    </row>
    <row r="12013" spans="1:1" s="447" customFormat="1" ht="12" hidden="1" customHeight="1">
      <c r="A12013" s="446"/>
    </row>
    <row r="12014" spans="1:1" s="447" customFormat="1" ht="12" hidden="1" customHeight="1">
      <c r="A12014" s="446"/>
    </row>
    <row r="12015" spans="1:1" s="447" customFormat="1" ht="12" hidden="1" customHeight="1">
      <c r="A12015" s="446"/>
    </row>
    <row r="12016" spans="1:1" s="447" customFormat="1" ht="12" hidden="1" customHeight="1">
      <c r="A12016" s="446"/>
    </row>
    <row r="12017" spans="1:1" s="447" customFormat="1" ht="12" hidden="1" customHeight="1">
      <c r="A12017" s="446"/>
    </row>
    <row r="12018" spans="1:1" s="447" customFormat="1" ht="12" hidden="1" customHeight="1">
      <c r="A12018" s="446"/>
    </row>
    <row r="12019" spans="1:1" s="447" customFormat="1" ht="12" hidden="1" customHeight="1">
      <c r="A12019" s="446"/>
    </row>
    <row r="12020" spans="1:1" s="447" customFormat="1" ht="12" hidden="1" customHeight="1">
      <c r="A12020" s="446"/>
    </row>
    <row r="12021" spans="1:1" s="447" customFormat="1" ht="12" hidden="1" customHeight="1">
      <c r="A12021" s="446"/>
    </row>
    <row r="12022" spans="1:1" s="447" customFormat="1" ht="12" hidden="1" customHeight="1">
      <c r="A12022" s="446"/>
    </row>
    <row r="12023" spans="1:1" s="447" customFormat="1" ht="12" hidden="1" customHeight="1">
      <c r="A12023" s="446"/>
    </row>
    <row r="12024" spans="1:1" s="447" customFormat="1" ht="12" hidden="1" customHeight="1">
      <c r="A12024" s="446"/>
    </row>
    <row r="12025" spans="1:1" s="447" customFormat="1" ht="12" hidden="1" customHeight="1">
      <c r="A12025" s="446"/>
    </row>
    <row r="12026" spans="1:1" s="447" customFormat="1" ht="12" hidden="1" customHeight="1">
      <c r="A12026" s="446"/>
    </row>
    <row r="12027" spans="1:1" s="447" customFormat="1" ht="12" hidden="1" customHeight="1">
      <c r="A12027" s="446"/>
    </row>
    <row r="12028" spans="1:1" s="447" customFormat="1" ht="12" hidden="1" customHeight="1">
      <c r="A12028" s="446"/>
    </row>
    <row r="12029" spans="1:1" s="447" customFormat="1" ht="12" hidden="1" customHeight="1">
      <c r="A12029" s="446"/>
    </row>
    <row r="12030" spans="1:1" s="447" customFormat="1" ht="12" hidden="1" customHeight="1">
      <c r="A12030" s="446"/>
    </row>
    <row r="12031" spans="1:1" s="447" customFormat="1" ht="12" hidden="1" customHeight="1">
      <c r="A12031" s="446"/>
    </row>
    <row r="12032" spans="1:1" s="447" customFormat="1" ht="12" hidden="1" customHeight="1">
      <c r="A12032" s="446"/>
    </row>
    <row r="12033" spans="1:1" s="447" customFormat="1" ht="12" hidden="1" customHeight="1">
      <c r="A12033" s="446"/>
    </row>
    <row r="12034" spans="1:1" s="447" customFormat="1" ht="12" hidden="1" customHeight="1">
      <c r="A12034" s="446"/>
    </row>
    <row r="12035" spans="1:1" s="447" customFormat="1" ht="12" hidden="1" customHeight="1">
      <c r="A12035" s="446"/>
    </row>
    <row r="12036" spans="1:1" s="447" customFormat="1" ht="12" hidden="1" customHeight="1">
      <c r="A12036" s="446"/>
    </row>
    <row r="12037" spans="1:1" s="447" customFormat="1" ht="12" hidden="1" customHeight="1">
      <c r="A12037" s="446"/>
    </row>
    <row r="12038" spans="1:1" s="447" customFormat="1" ht="12" hidden="1" customHeight="1">
      <c r="A12038" s="446"/>
    </row>
    <row r="12039" spans="1:1" s="447" customFormat="1" ht="12" hidden="1" customHeight="1">
      <c r="A12039" s="446"/>
    </row>
    <row r="12040" spans="1:1" s="447" customFormat="1" ht="12" hidden="1" customHeight="1">
      <c r="A12040" s="446"/>
    </row>
    <row r="12041" spans="1:1" s="447" customFormat="1" ht="12" hidden="1" customHeight="1">
      <c r="A12041" s="446"/>
    </row>
    <row r="12042" spans="1:1" s="447" customFormat="1" ht="12" hidden="1" customHeight="1">
      <c r="A12042" s="446"/>
    </row>
    <row r="12043" spans="1:1" s="447" customFormat="1" ht="12" hidden="1" customHeight="1">
      <c r="A12043" s="446"/>
    </row>
    <row r="12044" spans="1:1" s="447" customFormat="1" ht="12" hidden="1" customHeight="1">
      <c r="A12044" s="446"/>
    </row>
    <row r="12045" spans="1:1" s="447" customFormat="1" ht="12" hidden="1" customHeight="1">
      <c r="A12045" s="446"/>
    </row>
    <row r="12046" spans="1:1" s="447" customFormat="1" ht="12" hidden="1" customHeight="1">
      <c r="A12046" s="446"/>
    </row>
    <row r="12047" spans="1:1" s="447" customFormat="1" ht="12" hidden="1" customHeight="1">
      <c r="A12047" s="446"/>
    </row>
    <row r="12048" spans="1:1" s="447" customFormat="1" ht="12" hidden="1" customHeight="1">
      <c r="A12048" s="446"/>
    </row>
    <row r="12049" spans="1:1" s="447" customFormat="1" ht="12" hidden="1" customHeight="1">
      <c r="A12049" s="446"/>
    </row>
    <row r="12050" spans="1:1" s="447" customFormat="1" ht="12" hidden="1" customHeight="1">
      <c r="A12050" s="446"/>
    </row>
    <row r="12051" spans="1:1" s="447" customFormat="1" ht="12" hidden="1" customHeight="1">
      <c r="A12051" s="446"/>
    </row>
    <row r="12052" spans="1:1" s="447" customFormat="1" ht="12" hidden="1" customHeight="1">
      <c r="A12052" s="446"/>
    </row>
    <row r="12053" spans="1:1" s="447" customFormat="1" ht="12" hidden="1" customHeight="1">
      <c r="A12053" s="446"/>
    </row>
    <row r="12054" spans="1:1" s="447" customFormat="1" ht="12" hidden="1" customHeight="1">
      <c r="A12054" s="446"/>
    </row>
    <row r="12055" spans="1:1" s="447" customFormat="1" ht="12" hidden="1" customHeight="1">
      <c r="A12055" s="446"/>
    </row>
    <row r="12056" spans="1:1" s="447" customFormat="1" ht="12" hidden="1" customHeight="1">
      <c r="A12056" s="446"/>
    </row>
    <row r="12057" spans="1:1" s="447" customFormat="1" ht="12" hidden="1" customHeight="1">
      <c r="A12057" s="446"/>
    </row>
    <row r="12058" spans="1:1" s="447" customFormat="1" ht="12" hidden="1" customHeight="1">
      <c r="A12058" s="446"/>
    </row>
    <row r="12059" spans="1:1" s="447" customFormat="1" ht="12" hidden="1" customHeight="1">
      <c r="A12059" s="446"/>
    </row>
    <row r="12060" spans="1:1" s="447" customFormat="1" ht="12" hidden="1" customHeight="1">
      <c r="A12060" s="446"/>
    </row>
    <row r="12061" spans="1:1" s="447" customFormat="1" ht="12" hidden="1" customHeight="1">
      <c r="A12061" s="446"/>
    </row>
    <row r="12062" spans="1:1" s="447" customFormat="1" ht="12" hidden="1" customHeight="1">
      <c r="A12062" s="446"/>
    </row>
    <row r="12063" spans="1:1" s="447" customFormat="1" ht="12" hidden="1" customHeight="1">
      <c r="A12063" s="446"/>
    </row>
    <row r="12064" spans="1:1" s="447" customFormat="1" ht="12" hidden="1" customHeight="1">
      <c r="A12064" s="446"/>
    </row>
    <row r="12065" spans="1:1" s="447" customFormat="1" ht="12" hidden="1" customHeight="1">
      <c r="A12065" s="446"/>
    </row>
    <row r="12066" spans="1:1" s="447" customFormat="1" ht="12" hidden="1" customHeight="1">
      <c r="A12066" s="446"/>
    </row>
    <row r="12067" spans="1:1" s="447" customFormat="1" ht="12" hidden="1" customHeight="1">
      <c r="A12067" s="446"/>
    </row>
    <row r="12068" spans="1:1" s="447" customFormat="1" ht="12" hidden="1" customHeight="1">
      <c r="A12068" s="446"/>
    </row>
    <row r="12069" spans="1:1" s="447" customFormat="1" ht="12" hidden="1" customHeight="1">
      <c r="A12069" s="446"/>
    </row>
    <row r="12070" spans="1:1" s="447" customFormat="1" ht="12" hidden="1" customHeight="1">
      <c r="A12070" s="446"/>
    </row>
    <row r="12071" spans="1:1" s="447" customFormat="1" ht="12" hidden="1" customHeight="1">
      <c r="A12071" s="446"/>
    </row>
    <row r="12072" spans="1:1" s="447" customFormat="1" ht="12" hidden="1" customHeight="1">
      <c r="A12072" s="446"/>
    </row>
    <row r="12073" spans="1:1" s="447" customFormat="1" ht="12" hidden="1" customHeight="1">
      <c r="A12073" s="446"/>
    </row>
    <row r="12074" spans="1:1" s="447" customFormat="1" ht="12" hidden="1" customHeight="1">
      <c r="A12074" s="446"/>
    </row>
    <row r="12075" spans="1:1" s="447" customFormat="1" ht="12" hidden="1" customHeight="1">
      <c r="A12075" s="446"/>
    </row>
    <row r="12076" spans="1:1" s="447" customFormat="1" ht="12" hidden="1" customHeight="1">
      <c r="A12076" s="446"/>
    </row>
    <row r="12077" spans="1:1" s="447" customFormat="1" ht="12" hidden="1" customHeight="1">
      <c r="A12077" s="446"/>
    </row>
    <row r="12078" spans="1:1" s="447" customFormat="1" ht="12" hidden="1" customHeight="1">
      <c r="A12078" s="446"/>
    </row>
    <row r="12079" spans="1:1" s="447" customFormat="1" ht="12" hidden="1" customHeight="1">
      <c r="A12079" s="446"/>
    </row>
    <row r="12080" spans="1:1" s="447" customFormat="1" ht="12" hidden="1" customHeight="1">
      <c r="A12080" s="446"/>
    </row>
    <row r="12081" spans="1:1" s="447" customFormat="1" ht="12" hidden="1" customHeight="1">
      <c r="A12081" s="446"/>
    </row>
    <row r="12082" spans="1:1" s="447" customFormat="1" ht="12" hidden="1" customHeight="1">
      <c r="A12082" s="446"/>
    </row>
    <row r="12083" spans="1:1" s="447" customFormat="1" ht="12" hidden="1" customHeight="1">
      <c r="A12083" s="446"/>
    </row>
    <row r="12084" spans="1:1" s="447" customFormat="1" ht="12" hidden="1" customHeight="1">
      <c r="A12084" s="446"/>
    </row>
    <row r="12085" spans="1:1" s="447" customFormat="1" ht="12" hidden="1" customHeight="1">
      <c r="A12085" s="446"/>
    </row>
    <row r="12086" spans="1:1" s="447" customFormat="1" ht="12" hidden="1" customHeight="1">
      <c r="A12086" s="446"/>
    </row>
    <row r="12087" spans="1:1" s="447" customFormat="1" ht="12" hidden="1" customHeight="1">
      <c r="A12087" s="446"/>
    </row>
    <row r="12088" spans="1:1" s="447" customFormat="1" ht="12" hidden="1" customHeight="1">
      <c r="A12088" s="446"/>
    </row>
    <row r="12089" spans="1:1" s="447" customFormat="1" ht="12" hidden="1" customHeight="1">
      <c r="A12089" s="446"/>
    </row>
    <row r="12090" spans="1:1" s="447" customFormat="1" ht="12" hidden="1" customHeight="1">
      <c r="A12090" s="446"/>
    </row>
    <row r="12091" spans="1:1" s="447" customFormat="1" ht="12" hidden="1" customHeight="1">
      <c r="A12091" s="446"/>
    </row>
    <row r="12092" spans="1:1" s="447" customFormat="1" ht="12" hidden="1" customHeight="1">
      <c r="A12092" s="446"/>
    </row>
    <row r="12093" spans="1:1" s="447" customFormat="1" ht="12" hidden="1" customHeight="1">
      <c r="A12093" s="446"/>
    </row>
    <row r="12094" spans="1:1" s="447" customFormat="1" ht="12" hidden="1" customHeight="1">
      <c r="A12094" s="446"/>
    </row>
    <row r="12095" spans="1:1" s="447" customFormat="1" ht="12" hidden="1" customHeight="1">
      <c r="A12095" s="446"/>
    </row>
    <row r="12096" spans="1:1" s="447" customFormat="1" ht="12" hidden="1" customHeight="1">
      <c r="A12096" s="446"/>
    </row>
    <row r="12097" spans="1:1" s="447" customFormat="1" ht="12" hidden="1" customHeight="1">
      <c r="A12097" s="446"/>
    </row>
    <row r="12098" spans="1:1" s="447" customFormat="1" ht="12" hidden="1" customHeight="1">
      <c r="A12098" s="446"/>
    </row>
    <row r="12099" spans="1:1" s="447" customFormat="1" ht="12" hidden="1" customHeight="1">
      <c r="A12099" s="446"/>
    </row>
    <row r="12100" spans="1:1" s="447" customFormat="1" ht="12" hidden="1" customHeight="1">
      <c r="A12100" s="446"/>
    </row>
    <row r="12101" spans="1:1" s="447" customFormat="1" ht="12" hidden="1" customHeight="1">
      <c r="A12101" s="446"/>
    </row>
    <row r="12102" spans="1:1" s="447" customFormat="1" ht="12" hidden="1" customHeight="1">
      <c r="A12102" s="446"/>
    </row>
    <row r="12103" spans="1:1" s="447" customFormat="1" ht="12" hidden="1" customHeight="1">
      <c r="A12103" s="446"/>
    </row>
    <row r="12104" spans="1:1" s="447" customFormat="1" ht="12" hidden="1" customHeight="1">
      <c r="A12104" s="446"/>
    </row>
    <row r="12105" spans="1:1" s="447" customFormat="1" ht="12" hidden="1" customHeight="1">
      <c r="A12105" s="446"/>
    </row>
    <row r="12106" spans="1:1" s="447" customFormat="1" ht="12" hidden="1" customHeight="1">
      <c r="A12106" s="446"/>
    </row>
    <row r="12107" spans="1:1" s="447" customFormat="1" ht="12" hidden="1" customHeight="1">
      <c r="A12107" s="446"/>
    </row>
    <row r="12108" spans="1:1" s="447" customFormat="1" ht="12" hidden="1" customHeight="1">
      <c r="A12108" s="446"/>
    </row>
    <row r="12109" spans="1:1" s="447" customFormat="1" ht="12" hidden="1" customHeight="1">
      <c r="A12109" s="446"/>
    </row>
    <row r="12110" spans="1:1" s="447" customFormat="1" ht="12" hidden="1" customHeight="1">
      <c r="A12110" s="446"/>
    </row>
    <row r="12111" spans="1:1" s="447" customFormat="1" ht="12" hidden="1" customHeight="1">
      <c r="A12111" s="446"/>
    </row>
    <row r="12112" spans="1:1" s="447" customFormat="1" ht="12" hidden="1" customHeight="1">
      <c r="A12112" s="446"/>
    </row>
    <row r="12113" spans="1:1" s="447" customFormat="1" ht="12" hidden="1" customHeight="1">
      <c r="A12113" s="446"/>
    </row>
    <row r="12114" spans="1:1" s="447" customFormat="1" ht="12" hidden="1" customHeight="1">
      <c r="A12114" s="446"/>
    </row>
    <row r="12115" spans="1:1" s="447" customFormat="1" ht="12" hidden="1" customHeight="1">
      <c r="A12115" s="446"/>
    </row>
    <row r="12116" spans="1:1" s="447" customFormat="1" ht="12" hidden="1" customHeight="1">
      <c r="A12116" s="446"/>
    </row>
    <row r="12117" spans="1:1" s="447" customFormat="1" ht="12" hidden="1" customHeight="1">
      <c r="A12117" s="446"/>
    </row>
    <row r="12118" spans="1:1" s="447" customFormat="1" ht="12" hidden="1" customHeight="1">
      <c r="A12118" s="446"/>
    </row>
    <row r="12119" spans="1:1" s="447" customFormat="1" ht="12" hidden="1" customHeight="1">
      <c r="A12119" s="446"/>
    </row>
    <row r="12120" spans="1:1" s="447" customFormat="1" ht="12" hidden="1" customHeight="1">
      <c r="A12120" s="446"/>
    </row>
    <row r="12121" spans="1:1" s="447" customFormat="1" ht="12" hidden="1" customHeight="1">
      <c r="A12121" s="446"/>
    </row>
    <row r="12122" spans="1:1" s="447" customFormat="1" ht="12" hidden="1" customHeight="1">
      <c r="A12122" s="446"/>
    </row>
    <row r="12123" spans="1:1" s="447" customFormat="1" ht="12" hidden="1" customHeight="1">
      <c r="A12123" s="446"/>
    </row>
    <row r="12124" spans="1:1" s="447" customFormat="1" ht="12" hidden="1" customHeight="1">
      <c r="A12124" s="446"/>
    </row>
    <row r="12125" spans="1:1" s="447" customFormat="1" ht="12" hidden="1" customHeight="1">
      <c r="A12125" s="446"/>
    </row>
    <row r="12126" spans="1:1" s="447" customFormat="1" ht="12" hidden="1" customHeight="1">
      <c r="A12126" s="446"/>
    </row>
    <row r="12127" spans="1:1" s="447" customFormat="1" ht="12" hidden="1" customHeight="1">
      <c r="A12127" s="446"/>
    </row>
    <row r="12128" spans="1:1" s="447" customFormat="1" ht="12" hidden="1" customHeight="1">
      <c r="A12128" s="446"/>
    </row>
    <row r="12129" spans="1:1" s="447" customFormat="1" ht="12" hidden="1" customHeight="1">
      <c r="A12129" s="446"/>
    </row>
    <row r="12130" spans="1:1" s="447" customFormat="1" ht="12" hidden="1" customHeight="1">
      <c r="A12130" s="446"/>
    </row>
    <row r="12131" spans="1:1" s="447" customFormat="1" ht="12" hidden="1" customHeight="1">
      <c r="A12131" s="446"/>
    </row>
    <row r="12132" spans="1:1" s="447" customFormat="1" ht="12" hidden="1" customHeight="1">
      <c r="A12132" s="446"/>
    </row>
    <row r="12133" spans="1:1" s="447" customFormat="1" ht="12" hidden="1" customHeight="1">
      <c r="A12133" s="446"/>
    </row>
    <row r="12134" spans="1:1" s="447" customFormat="1" ht="12" hidden="1" customHeight="1">
      <c r="A12134" s="446"/>
    </row>
    <row r="12135" spans="1:1" s="447" customFormat="1" ht="12" hidden="1" customHeight="1">
      <c r="A12135" s="446"/>
    </row>
    <row r="12136" spans="1:1" s="447" customFormat="1" ht="12" hidden="1" customHeight="1">
      <c r="A12136" s="446"/>
    </row>
    <row r="12137" spans="1:1" s="447" customFormat="1" ht="12" hidden="1" customHeight="1">
      <c r="A12137" s="446"/>
    </row>
    <row r="12138" spans="1:1" s="447" customFormat="1" ht="12" hidden="1" customHeight="1">
      <c r="A12138" s="446"/>
    </row>
    <row r="12139" spans="1:1" s="447" customFormat="1" ht="12" hidden="1" customHeight="1">
      <c r="A12139" s="446"/>
    </row>
    <row r="12140" spans="1:1" s="447" customFormat="1" ht="12" hidden="1" customHeight="1">
      <c r="A12140" s="446"/>
    </row>
    <row r="12141" spans="1:1" s="447" customFormat="1" ht="12" hidden="1" customHeight="1">
      <c r="A12141" s="446"/>
    </row>
    <row r="12142" spans="1:1" s="447" customFormat="1" ht="12" hidden="1" customHeight="1">
      <c r="A12142" s="446"/>
    </row>
    <row r="12143" spans="1:1" s="447" customFormat="1" ht="12" hidden="1" customHeight="1">
      <c r="A12143" s="446"/>
    </row>
    <row r="12144" spans="1:1" s="447" customFormat="1" ht="12" hidden="1" customHeight="1">
      <c r="A12144" s="446"/>
    </row>
    <row r="12145" spans="1:1" s="447" customFormat="1" ht="12" hidden="1" customHeight="1">
      <c r="A12145" s="446"/>
    </row>
    <row r="12146" spans="1:1" s="447" customFormat="1" ht="12" hidden="1" customHeight="1">
      <c r="A12146" s="446"/>
    </row>
    <row r="12147" spans="1:1" s="447" customFormat="1" ht="12" hidden="1" customHeight="1">
      <c r="A12147" s="446"/>
    </row>
    <row r="12148" spans="1:1" s="447" customFormat="1" ht="12" hidden="1" customHeight="1">
      <c r="A12148" s="446"/>
    </row>
    <row r="12149" spans="1:1" s="447" customFormat="1" ht="12" hidden="1" customHeight="1">
      <c r="A12149" s="446"/>
    </row>
    <row r="12150" spans="1:1" s="447" customFormat="1" ht="12" hidden="1" customHeight="1">
      <c r="A12150" s="446"/>
    </row>
    <row r="12151" spans="1:1" s="447" customFormat="1" ht="12" hidden="1" customHeight="1">
      <c r="A12151" s="446"/>
    </row>
    <row r="12152" spans="1:1" s="447" customFormat="1" ht="12" hidden="1" customHeight="1">
      <c r="A12152" s="446"/>
    </row>
    <row r="12153" spans="1:1" s="447" customFormat="1" ht="12" hidden="1" customHeight="1">
      <c r="A12153" s="446"/>
    </row>
    <row r="12154" spans="1:1" s="447" customFormat="1" ht="12" hidden="1" customHeight="1">
      <c r="A12154" s="446"/>
    </row>
    <row r="12155" spans="1:1" s="447" customFormat="1" ht="12" hidden="1" customHeight="1">
      <c r="A12155" s="446"/>
    </row>
    <row r="12156" spans="1:1" s="447" customFormat="1" ht="12" hidden="1" customHeight="1">
      <c r="A12156" s="446"/>
    </row>
    <row r="12157" spans="1:1" s="447" customFormat="1" ht="12" hidden="1" customHeight="1">
      <c r="A12157" s="446"/>
    </row>
    <row r="12158" spans="1:1" s="447" customFormat="1" ht="12" hidden="1" customHeight="1">
      <c r="A12158" s="446"/>
    </row>
    <row r="12159" spans="1:1" s="447" customFormat="1" ht="12" hidden="1" customHeight="1">
      <c r="A12159" s="446"/>
    </row>
    <row r="12160" spans="1:1" s="447" customFormat="1" ht="12" hidden="1" customHeight="1">
      <c r="A12160" s="446"/>
    </row>
    <row r="12161" spans="1:1" s="447" customFormat="1" ht="12" hidden="1" customHeight="1">
      <c r="A12161" s="446"/>
    </row>
    <row r="12162" spans="1:1" s="447" customFormat="1" ht="12" hidden="1" customHeight="1">
      <c r="A12162" s="446"/>
    </row>
    <row r="12163" spans="1:1" s="447" customFormat="1" ht="12" hidden="1" customHeight="1">
      <c r="A12163" s="446"/>
    </row>
    <row r="12164" spans="1:1" s="447" customFormat="1" ht="12" hidden="1" customHeight="1">
      <c r="A12164" s="446"/>
    </row>
    <row r="12165" spans="1:1" s="447" customFormat="1" ht="12" hidden="1" customHeight="1">
      <c r="A12165" s="446"/>
    </row>
    <row r="12166" spans="1:1" s="447" customFormat="1" ht="12" hidden="1" customHeight="1">
      <c r="A12166" s="446"/>
    </row>
    <row r="12167" spans="1:1" s="447" customFormat="1" ht="12" hidden="1" customHeight="1">
      <c r="A12167" s="446"/>
    </row>
    <row r="12168" spans="1:1" s="447" customFormat="1" ht="12" hidden="1" customHeight="1">
      <c r="A12168" s="446"/>
    </row>
    <row r="12169" spans="1:1" s="447" customFormat="1" ht="12" hidden="1" customHeight="1">
      <c r="A12169" s="446"/>
    </row>
    <row r="12170" spans="1:1" s="447" customFormat="1" ht="12" hidden="1" customHeight="1">
      <c r="A12170" s="446"/>
    </row>
    <row r="12171" spans="1:1" s="447" customFormat="1" ht="12" hidden="1" customHeight="1">
      <c r="A12171" s="446"/>
    </row>
    <row r="12172" spans="1:1" s="447" customFormat="1" ht="12" hidden="1" customHeight="1">
      <c r="A12172" s="446"/>
    </row>
    <row r="12173" spans="1:1" s="447" customFormat="1" ht="12" hidden="1" customHeight="1">
      <c r="A12173" s="446"/>
    </row>
    <row r="12174" spans="1:1" s="447" customFormat="1" ht="12" hidden="1" customHeight="1">
      <c r="A12174" s="446"/>
    </row>
    <row r="12175" spans="1:1" s="447" customFormat="1" ht="12" hidden="1" customHeight="1">
      <c r="A12175" s="446"/>
    </row>
    <row r="12176" spans="1:1" s="447" customFormat="1" ht="12" hidden="1" customHeight="1">
      <c r="A12176" s="446"/>
    </row>
    <row r="12177" spans="1:1" s="447" customFormat="1" ht="12" hidden="1" customHeight="1">
      <c r="A12177" s="446"/>
    </row>
    <row r="12178" spans="1:1" s="447" customFormat="1" ht="12" hidden="1" customHeight="1">
      <c r="A12178" s="446"/>
    </row>
    <row r="12179" spans="1:1" s="447" customFormat="1" ht="12" hidden="1" customHeight="1">
      <c r="A12179" s="446"/>
    </row>
    <row r="12180" spans="1:1" s="447" customFormat="1" ht="12" hidden="1" customHeight="1">
      <c r="A12180" s="446"/>
    </row>
    <row r="12181" spans="1:1" s="447" customFormat="1" ht="12" hidden="1" customHeight="1">
      <c r="A12181" s="446"/>
    </row>
    <row r="12182" spans="1:1" s="447" customFormat="1" ht="12" hidden="1" customHeight="1">
      <c r="A12182" s="446"/>
    </row>
    <row r="12183" spans="1:1" s="447" customFormat="1" ht="12" hidden="1" customHeight="1">
      <c r="A12183" s="446"/>
    </row>
    <row r="12184" spans="1:1" s="447" customFormat="1" ht="12" hidden="1" customHeight="1">
      <c r="A12184" s="446"/>
    </row>
    <row r="12185" spans="1:1" s="447" customFormat="1" ht="12" hidden="1" customHeight="1">
      <c r="A12185" s="446"/>
    </row>
    <row r="12186" spans="1:1" s="447" customFormat="1" ht="12" hidden="1" customHeight="1">
      <c r="A12186" s="446"/>
    </row>
    <row r="12187" spans="1:1" s="447" customFormat="1" ht="12" hidden="1" customHeight="1">
      <c r="A12187" s="446"/>
    </row>
    <row r="12188" spans="1:1" s="447" customFormat="1" ht="12" hidden="1" customHeight="1">
      <c r="A12188" s="446"/>
    </row>
    <row r="12189" spans="1:1" s="447" customFormat="1" ht="12" hidden="1" customHeight="1">
      <c r="A12189" s="446"/>
    </row>
    <row r="12190" spans="1:1" s="447" customFormat="1" ht="12" hidden="1" customHeight="1">
      <c r="A12190" s="446"/>
    </row>
    <row r="12191" spans="1:1" s="447" customFormat="1" ht="12" hidden="1" customHeight="1">
      <c r="A12191" s="446"/>
    </row>
    <row r="12192" spans="1:1" s="447" customFormat="1" ht="12" hidden="1" customHeight="1">
      <c r="A12192" s="446"/>
    </row>
    <row r="12193" spans="1:1" s="447" customFormat="1" ht="12" hidden="1" customHeight="1">
      <c r="A12193" s="446"/>
    </row>
    <row r="12194" spans="1:1" s="447" customFormat="1" ht="12" hidden="1" customHeight="1">
      <c r="A12194" s="446"/>
    </row>
    <row r="12195" spans="1:1" s="447" customFormat="1" ht="12" hidden="1" customHeight="1">
      <c r="A12195" s="446"/>
    </row>
    <row r="12196" spans="1:1" s="447" customFormat="1" ht="12" hidden="1" customHeight="1">
      <c r="A12196" s="446"/>
    </row>
    <row r="12197" spans="1:1" s="447" customFormat="1" ht="12" hidden="1" customHeight="1">
      <c r="A12197" s="446"/>
    </row>
    <row r="12198" spans="1:1" s="447" customFormat="1" ht="12" hidden="1" customHeight="1">
      <c r="A12198" s="446"/>
    </row>
    <row r="12199" spans="1:1" s="447" customFormat="1" ht="12" hidden="1" customHeight="1">
      <c r="A12199" s="446"/>
    </row>
    <row r="12200" spans="1:1" s="447" customFormat="1" ht="12" hidden="1" customHeight="1">
      <c r="A12200" s="446"/>
    </row>
    <row r="12201" spans="1:1" s="447" customFormat="1" ht="12" hidden="1" customHeight="1">
      <c r="A12201" s="446"/>
    </row>
    <row r="12202" spans="1:1" s="447" customFormat="1" ht="12" hidden="1" customHeight="1">
      <c r="A12202" s="446"/>
    </row>
    <row r="12203" spans="1:1" s="447" customFormat="1" ht="12" hidden="1" customHeight="1">
      <c r="A12203" s="446"/>
    </row>
    <row r="12204" spans="1:1" s="447" customFormat="1" ht="12" hidden="1" customHeight="1">
      <c r="A12204" s="446"/>
    </row>
    <row r="12205" spans="1:1" s="447" customFormat="1" ht="12" hidden="1" customHeight="1">
      <c r="A12205" s="446"/>
    </row>
    <row r="12206" spans="1:1" s="447" customFormat="1" ht="12" hidden="1" customHeight="1">
      <c r="A12206" s="446"/>
    </row>
    <row r="12207" spans="1:1" s="447" customFormat="1" ht="12" hidden="1" customHeight="1">
      <c r="A12207" s="446"/>
    </row>
    <row r="12208" spans="1:1" s="447" customFormat="1" ht="12" hidden="1" customHeight="1">
      <c r="A12208" s="446"/>
    </row>
    <row r="12209" spans="1:1" s="447" customFormat="1" ht="12" hidden="1" customHeight="1">
      <c r="A12209" s="446"/>
    </row>
    <row r="12210" spans="1:1" s="447" customFormat="1" ht="12" hidden="1" customHeight="1">
      <c r="A12210" s="446"/>
    </row>
    <row r="12211" spans="1:1" s="447" customFormat="1" ht="12" hidden="1" customHeight="1">
      <c r="A12211" s="446"/>
    </row>
    <row r="12212" spans="1:1" s="447" customFormat="1" ht="12" hidden="1" customHeight="1">
      <c r="A12212" s="446"/>
    </row>
    <row r="12213" spans="1:1" s="447" customFormat="1" ht="12" hidden="1" customHeight="1">
      <c r="A12213" s="446"/>
    </row>
    <row r="12214" spans="1:1" s="447" customFormat="1" ht="12" hidden="1" customHeight="1">
      <c r="A12214" s="446"/>
    </row>
    <row r="12215" spans="1:1" s="447" customFormat="1" ht="12" hidden="1" customHeight="1">
      <c r="A12215" s="446"/>
    </row>
    <row r="12216" spans="1:1" s="447" customFormat="1" ht="12" hidden="1" customHeight="1">
      <c r="A12216" s="446"/>
    </row>
    <row r="12217" spans="1:1" s="447" customFormat="1" ht="12" hidden="1" customHeight="1">
      <c r="A12217" s="446"/>
    </row>
    <row r="12218" spans="1:1" s="447" customFormat="1" ht="12" hidden="1" customHeight="1">
      <c r="A12218" s="446"/>
    </row>
    <row r="12219" spans="1:1" s="447" customFormat="1" ht="12" hidden="1" customHeight="1">
      <c r="A12219" s="446"/>
    </row>
    <row r="12220" spans="1:1" s="447" customFormat="1" ht="12" hidden="1" customHeight="1">
      <c r="A12220" s="446"/>
    </row>
    <row r="12221" spans="1:1" s="447" customFormat="1" ht="12" hidden="1" customHeight="1">
      <c r="A12221" s="446"/>
    </row>
    <row r="12222" spans="1:1" s="447" customFormat="1" ht="12" hidden="1" customHeight="1">
      <c r="A12222" s="446"/>
    </row>
    <row r="12223" spans="1:1" s="447" customFormat="1" ht="12" hidden="1" customHeight="1">
      <c r="A12223" s="446"/>
    </row>
    <row r="12224" spans="1:1" s="447" customFormat="1" ht="12" hidden="1" customHeight="1">
      <c r="A12224" s="446"/>
    </row>
    <row r="12225" spans="1:1" s="447" customFormat="1" ht="12" hidden="1" customHeight="1">
      <c r="A12225" s="446"/>
    </row>
    <row r="12226" spans="1:1" s="447" customFormat="1" ht="12" hidden="1" customHeight="1">
      <c r="A12226" s="446"/>
    </row>
    <row r="12227" spans="1:1" s="447" customFormat="1" ht="12" hidden="1" customHeight="1">
      <c r="A12227" s="446"/>
    </row>
    <row r="12228" spans="1:1" s="447" customFormat="1" ht="12" hidden="1" customHeight="1">
      <c r="A12228" s="446"/>
    </row>
    <row r="12229" spans="1:1" s="447" customFormat="1" ht="12" hidden="1" customHeight="1">
      <c r="A12229" s="446"/>
    </row>
    <row r="12230" spans="1:1" s="447" customFormat="1" ht="12" hidden="1" customHeight="1">
      <c r="A12230" s="446"/>
    </row>
    <row r="12231" spans="1:1" s="447" customFormat="1" ht="12" hidden="1" customHeight="1">
      <c r="A12231" s="446"/>
    </row>
    <row r="12232" spans="1:1" s="447" customFormat="1" ht="12" hidden="1" customHeight="1">
      <c r="A12232" s="446"/>
    </row>
    <row r="12233" spans="1:1" s="447" customFormat="1" ht="12" hidden="1" customHeight="1">
      <c r="A12233" s="446"/>
    </row>
    <row r="12234" spans="1:1" s="447" customFormat="1" ht="12" hidden="1" customHeight="1">
      <c r="A12234" s="446"/>
    </row>
    <row r="12235" spans="1:1" s="447" customFormat="1" ht="12" hidden="1" customHeight="1">
      <c r="A12235" s="446"/>
    </row>
    <row r="12236" spans="1:1" s="447" customFormat="1" ht="12" hidden="1" customHeight="1">
      <c r="A12236" s="446"/>
    </row>
    <row r="12237" spans="1:1" s="447" customFormat="1" ht="12" hidden="1" customHeight="1">
      <c r="A12237" s="446"/>
    </row>
    <row r="12238" spans="1:1" s="447" customFormat="1" ht="12" hidden="1" customHeight="1">
      <c r="A12238" s="446"/>
    </row>
    <row r="12239" spans="1:1" s="447" customFormat="1" ht="12" hidden="1" customHeight="1">
      <c r="A12239" s="446"/>
    </row>
    <row r="12240" spans="1:1" s="447" customFormat="1" ht="12" hidden="1" customHeight="1">
      <c r="A12240" s="446"/>
    </row>
    <row r="12241" spans="1:1" s="447" customFormat="1" ht="12" hidden="1" customHeight="1">
      <c r="A12241" s="446"/>
    </row>
    <row r="12242" spans="1:1" s="447" customFormat="1" ht="12" hidden="1" customHeight="1">
      <c r="A12242" s="446"/>
    </row>
    <row r="12243" spans="1:1" s="447" customFormat="1" ht="12" hidden="1" customHeight="1">
      <c r="A12243" s="446"/>
    </row>
    <row r="12244" spans="1:1" s="447" customFormat="1" ht="12" hidden="1" customHeight="1">
      <c r="A12244" s="446"/>
    </row>
    <row r="12245" spans="1:1" s="447" customFormat="1" ht="12" hidden="1" customHeight="1">
      <c r="A12245" s="446"/>
    </row>
    <row r="12246" spans="1:1" s="447" customFormat="1" ht="12" hidden="1" customHeight="1">
      <c r="A12246" s="446"/>
    </row>
    <row r="12247" spans="1:1" s="447" customFormat="1" ht="12" hidden="1" customHeight="1">
      <c r="A12247" s="446"/>
    </row>
    <row r="12248" spans="1:1" s="447" customFormat="1" ht="12" hidden="1" customHeight="1">
      <c r="A12248" s="446"/>
    </row>
    <row r="12249" spans="1:1" s="447" customFormat="1" ht="12" hidden="1" customHeight="1">
      <c r="A12249" s="446"/>
    </row>
    <row r="12250" spans="1:1" s="447" customFormat="1" ht="12" hidden="1" customHeight="1">
      <c r="A12250" s="446"/>
    </row>
    <row r="12251" spans="1:1" s="447" customFormat="1" ht="12" hidden="1" customHeight="1">
      <c r="A12251" s="446"/>
    </row>
    <row r="12252" spans="1:1" s="447" customFormat="1" ht="12" hidden="1" customHeight="1">
      <c r="A12252" s="446"/>
    </row>
    <row r="12253" spans="1:1" s="447" customFormat="1" ht="12" hidden="1" customHeight="1">
      <c r="A12253" s="446"/>
    </row>
    <row r="12254" spans="1:1" s="447" customFormat="1" ht="12" hidden="1" customHeight="1">
      <c r="A12254" s="446"/>
    </row>
    <row r="12255" spans="1:1" s="447" customFormat="1" ht="12" hidden="1" customHeight="1">
      <c r="A12255" s="446"/>
    </row>
    <row r="12256" spans="1:1" s="447" customFormat="1" ht="12" hidden="1" customHeight="1">
      <c r="A12256" s="446"/>
    </row>
    <row r="12257" spans="1:1" s="447" customFormat="1" ht="12" hidden="1" customHeight="1">
      <c r="A12257" s="446"/>
    </row>
    <row r="12258" spans="1:1" s="447" customFormat="1" ht="12" hidden="1" customHeight="1">
      <c r="A12258" s="446"/>
    </row>
    <row r="12259" spans="1:1" s="447" customFormat="1" ht="12" hidden="1" customHeight="1">
      <c r="A12259" s="446"/>
    </row>
    <row r="12260" spans="1:1" s="447" customFormat="1" ht="12" hidden="1" customHeight="1">
      <c r="A12260" s="446"/>
    </row>
    <row r="12261" spans="1:1" s="447" customFormat="1" ht="12" hidden="1" customHeight="1">
      <c r="A12261" s="446"/>
    </row>
    <row r="12262" spans="1:1" s="447" customFormat="1" ht="12" hidden="1" customHeight="1">
      <c r="A12262" s="446"/>
    </row>
    <row r="12263" spans="1:1" s="447" customFormat="1" ht="12" hidden="1" customHeight="1">
      <c r="A12263" s="446"/>
    </row>
    <row r="12264" spans="1:1" s="447" customFormat="1" ht="12" hidden="1" customHeight="1">
      <c r="A12264" s="446"/>
    </row>
    <row r="12265" spans="1:1" s="447" customFormat="1" ht="12" hidden="1" customHeight="1">
      <c r="A12265" s="446"/>
    </row>
    <row r="12266" spans="1:1" s="447" customFormat="1" ht="12" hidden="1" customHeight="1">
      <c r="A12266" s="446"/>
    </row>
    <row r="12267" spans="1:1" s="447" customFormat="1" ht="12" hidden="1" customHeight="1">
      <c r="A12267" s="446"/>
    </row>
    <row r="12268" spans="1:1" s="447" customFormat="1" ht="12" hidden="1" customHeight="1">
      <c r="A12268" s="446"/>
    </row>
    <row r="12269" spans="1:1" s="447" customFormat="1" ht="12" hidden="1" customHeight="1">
      <c r="A12269" s="446"/>
    </row>
    <row r="12270" spans="1:1" s="447" customFormat="1" ht="12" hidden="1" customHeight="1">
      <c r="A12270" s="446"/>
    </row>
    <row r="12271" spans="1:1" s="447" customFormat="1" ht="12" hidden="1" customHeight="1">
      <c r="A12271" s="446"/>
    </row>
    <row r="12272" spans="1:1" s="447" customFormat="1" ht="12" hidden="1" customHeight="1">
      <c r="A12272" s="446"/>
    </row>
    <row r="12273" spans="1:1" s="447" customFormat="1" ht="12" hidden="1" customHeight="1">
      <c r="A12273" s="446"/>
    </row>
    <row r="12274" spans="1:1" s="447" customFormat="1" ht="12" hidden="1" customHeight="1">
      <c r="A12274" s="446"/>
    </row>
    <row r="12275" spans="1:1" s="447" customFormat="1" ht="12" hidden="1" customHeight="1">
      <c r="A12275" s="446"/>
    </row>
    <row r="12276" spans="1:1" s="447" customFormat="1" ht="12" hidden="1" customHeight="1">
      <c r="A12276" s="446"/>
    </row>
    <row r="12277" spans="1:1" s="447" customFormat="1" ht="12" hidden="1" customHeight="1">
      <c r="A12277" s="446"/>
    </row>
    <row r="12278" spans="1:1" s="447" customFormat="1" ht="12" hidden="1" customHeight="1">
      <c r="A12278" s="446"/>
    </row>
    <row r="12279" spans="1:1" s="447" customFormat="1" ht="12" hidden="1" customHeight="1">
      <c r="A12279" s="446"/>
    </row>
    <row r="12280" spans="1:1" s="447" customFormat="1" ht="12" hidden="1" customHeight="1">
      <c r="A12280" s="446"/>
    </row>
    <row r="12281" spans="1:1" s="447" customFormat="1" ht="12" hidden="1" customHeight="1">
      <c r="A12281" s="446"/>
    </row>
    <row r="12282" spans="1:1" s="447" customFormat="1" ht="12" hidden="1" customHeight="1">
      <c r="A12282" s="446"/>
    </row>
    <row r="12283" spans="1:1" s="447" customFormat="1" ht="12" hidden="1" customHeight="1">
      <c r="A12283" s="446"/>
    </row>
    <row r="12284" spans="1:1" s="447" customFormat="1" ht="12" hidden="1" customHeight="1">
      <c r="A12284" s="446"/>
    </row>
    <row r="12285" spans="1:1" s="447" customFormat="1" ht="12" hidden="1" customHeight="1">
      <c r="A12285" s="446"/>
    </row>
    <row r="12286" spans="1:1" s="447" customFormat="1" ht="12" hidden="1" customHeight="1">
      <c r="A12286" s="446"/>
    </row>
    <row r="12287" spans="1:1" s="447" customFormat="1" ht="12" hidden="1" customHeight="1">
      <c r="A12287" s="446"/>
    </row>
    <row r="12288" spans="1:1" s="447" customFormat="1" ht="12" hidden="1" customHeight="1">
      <c r="A12288" s="446"/>
    </row>
    <row r="12289" spans="1:1" s="447" customFormat="1" ht="12" hidden="1" customHeight="1">
      <c r="A12289" s="446"/>
    </row>
    <row r="12290" spans="1:1" s="447" customFormat="1" ht="12" hidden="1" customHeight="1">
      <c r="A12290" s="446"/>
    </row>
    <row r="12291" spans="1:1" s="447" customFormat="1" ht="12" hidden="1" customHeight="1">
      <c r="A12291" s="446"/>
    </row>
    <row r="12292" spans="1:1" s="447" customFormat="1" ht="12" hidden="1" customHeight="1">
      <c r="A12292" s="446"/>
    </row>
    <row r="12293" spans="1:1" s="447" customFormat="1" ht="12" hidden="1" customHeight="1">
      <c r="A12293" s="446"/>
    </row>
    <row r="12294" spans="1:1" s="447" customFormat="1" ht="12" hidden="1" customHeight="1">
      <c r="A12294" s="446"/>
    </row>
    <row r="12295" spans="1:1" s="447" customFormat="1" ht="12" hidden="1" customHeight="1">
      <c r="A12295" s="446"/>
    </row>
    <row r="12296" spans="1:1" s="447" customFormat="1" ht="12" hidden="1" customHeight="1">
      <c r="A12296" s="446"/>
    </row>
    <row r="12297" spans="1:1" s="447" customFormat="1" ht="12" hidden="1" customHeight="1">
      <c r="A12297" s="446"/>
    </row>
    <row r="12298" spans="1:1" s="447" customFormat="1" ht="12" hidden="1" customHeight="1">
      <c r="A12298" s="446"/>
    </row>
    <row r="12299" spans="1:1" s="447" customFormat="1" ht="12" hidden="1" customHeight="1">
      <c r="A12299" s="446"/>
    </row>
    <row r="12300" spans="1:1" s="447" customFormat="1" ht="12" hidden="1" customHeight="1">
      <c r="A12300" s="446"/>
    </row>
    <row r="12301" spans="1:1" s="447" customFormat="1" ht="12" hidden="1" customHeight="1">
      <c r="A12301" s="446"/>
    </row>
    <row r="12302" spans="1:1" s="447" customFormat="1" ht="12" hidden="1" customHeight="1">
      <c r="A12302" s="446"/>
    </row>
    <row r="12303" spans="1:1" s="447" customFormat="1" ht="12" hidden="1" customHeight="1">
      <c r="A12303" s="446"/>
    </row>
    <row r="12304" spans="1:1" s="447" customFormat="1" ht="12" hidden="1" customHeight="1">
      <c r="A12304" s="446"/>
    </row>
    <row r="12305" spans="1:1" s="447" customFormat="1" ht="12" hidden="1" customHeight="1">
      <c r="A12305" s="446"/>
    </row>
    <row r="12306" spans="1:1" s="447" customFormat="1" ht="12" hidden="1" customHeight="1">
      <c r="A12306" s="446"/>
    </row>
    <row r="12307" spans="1:1" s="447" customFormat="1" ht="12" hidden="1" customHeight="1">
      <c r="A12307" s="446"/>
    </row>
    <row r="12308" spans="1:1" s="447" customFormat="1" ht="12" hidden="1" customHeight="1">
      <c r="A12308" s="446"/>
    </row>
    <row r="12309" spans="1:1" s="447" customFormat="1" ht="12" hidden="1" customHeight="1">
      <c r="A12309" s="446"/>
    </row>
    <row r="12310" spans="1:1" s="447" customFormat="1" ht="12" hidden="1" customHeight="1">
      <c r="A12310" s="446"/>
    </row>
    <row r="12311" spans="1:1" s="447" customFormat="1" ht="12" hidden="1" customHeight="1">
      <c r="A12311" s="446"/>
    </row>
    <row r="12312" spans="1:1" s="447" customFormat="1" ht="12" hidden="1" customHeight="1">
      <c r="A12312" s="446"/>
    </row>
    <row r="12313" spans="1:1" s="447" customFormat="1" ht="12" hidden="1" customHeight="1">
      <c r="A12313" s="446"/>
    </row>
    <row r="12314" spans="1:1" s="447" customFormat="1" ht="12" hidden="1" customHeight="1">
      <c r="A12314" s="446"/>
    </row>
    <row r="12315" spans="1:1" s="447" customFormat="1" ht="12" hidden="1" customHeight="1">
      <c r="A12315" s="446"/>
    </row>
    <row r="12316" spans="1:1" s="447" customFormat="1" ht="12" hidden="1" customHeight="1">
      <c r="A12316" s="446"/>
    </row>
    <row r="12317" spans="1:1" s="447" customFormat="1" ht="12" hidden="1" customHeight="1">
      <c r="A12317" s="446"/>
    </row>
    <row r="12318" spans="1:1" s="447" customFormat="1" ht="12" hidden="1" customHeight="1">
      <c r="A12318" s="446"/>
    </row>
    <row r="12319" spans="1:1" s="447" customFormat="1" ht="12" hidden="1" customHeight="1">
      <c r="A12319" s="446"/>
    </row>
    <row r="12320" spans="1:1" s="447" customFormat="1" ht="12" hidden="1" customHeight="1">
      <c r="A12320" s="446"/>
    </row>
    <row r="12321" spans="1:1" s="447" customFormat="1" ht="12" hidden="1" customHeight="1">
      <c r="A12321" s="446"/>
    </row>
    <row r="12322" spans="1:1" s="447" customFormat="1" ht="12" hidden="1" customHeight="1">
      <c r="A12322" s="446"/>
    </row>
    <row r="12323" spans="1:1" s="447" customFormat="1" ht="12" hidden="1" customHeight="1">
      <c r="A12323" s="446"/>
    </row>
    <row r="12324" spans="1:1" s="447" customFormat="1" ht="12" hidden="1" customHeight="1">
      <c r="A12324" s="446"/>
    </row>
    <row r="12325" spans="1:1" s="447" customFormat="1" ht="12" hidden="1" customHeight="1">
      <c r="A12325" s="446"/>
    </row>
    <row r="12326" spans="1:1" s="447" customFormat="1" ht="12" hidden="1" customHeight="1">
      <c r="A12326" s="446"/>
    </row>
    <row r="12327" spans="1:1" s="447" customFormat="1" ht="12" hidden="1" customHeight="1">
      <c r="A12327" s="446"/>
    </row>
    <row r="12328" spans="1:1" s="447" customFormat="1" ht="12" hidden="1" customHeight="1">
      <c r="A12328" s="446"/>
    </row>
    <row r="12329" spans="1:1" s="447" customFormat="1" ht="12" hidden="1" customHeight="1">
      <c r="A12329" s="446"/>
    </row>
    <row r="12330" spans="1:1" s="447" customFormat="1" ht="12" hidden="1" customHeight="1">
      <c r="A12330" s="446"/>
    </row>
    <row r="12331" spans="1:1" s="447" customFormat="1" ht="12" hidden="1" customHeight="1">
      <c r="A12331" s="446"/>
    </row>
    <row r="12332" spans="1:1" s="447" customFormat="1" ht="12" hidden="1" customHeight="1">
      <c r="A12332" s="446"/>
    </row>
    <row r="12333" spans="1:1" s="447" customFormat="1" ht="12" hidden="1" customHeight="1">
      <c r="A12333" s="446"/>
    </row>
    <row r="12334" spans="1:1" s="447" customFormat="1" ht="12" hidden="1" customHeight="1">
      <c r="A12334" s="446"/>
    </row>
    <row r="12335" spans="1:1" s="447" customFormat="1" ht="12" hidden="1" customHeight="1">
      <c r="A12335" s="446"/>
    </row>
    <row r="12336" spans="1:1" s="447" customFormat="1" ht="12" hidden="1" customHeight="1">
      <c r="A12336" s="446"/>
    </row>
    <row r="12337" spans="1:1" s="447" customFormat="1" ht="12" hidden="1" customHeight="1">
      <c r="A12337" s="446"/>
    </row>
    <row r="12338" spans="1:1" s="447" customFormat="1" ht="12" hidden="1" customHeight="1">
      <c r="A12338" s="446"/>
    </row>
    <row r="12339" spans="1:1" s="447" customFormat="1" ht="12" hidden="1" customHeight="1">
      <c r="A12339" s="446"/>
    </row>
    <row r="12340" spans="1:1" s="447" customFormat="1" ht="12" hidden="1" customHeight="1">
      <c r="A12340" s="446"/>
    </row>
    <row r="12341" spans="1:1" s="447" customFormat="1" ht="12" hidden="1" customHeight="1">
      <c r="A12341" s="446"/>
    </row>
    <row r="12342" spans="1:1" s="447" customFormat="1" ht="12" hidden="1" customHeight="1">
      <c r="A12342" s="446"/>
    </row>
    <row r="12343" spans="1:1" s="447" customFormat="1" ht="12" hidden="1" customHeight="1">
      <c r="A12343" s="446"/>
    </row>
    <row r="12344" spans="1:1" s="447" customFormat="1" ht="12" hidden="1" customHeight="1">
      <c r="A12344" s="446"/>
    </row>
    <row r="12345" spans="1:1" s="447" customFormat="1" ht="12" hidden="1" customHeight="1">
      <c r="A12345" s="446"/>
    </row>
    <row r="12346" spans="1:1" s="447" customFormat="1" ht="12" hidden="1" customHeight="1">
      <c r="A12346" s="446"/>
    </row>
    <row r="12347" spans="1:1" s="447" customFormat="1" ht="12" hidden="1" customHeight="1">
      <c r="A12347" s="446"/>
    </row>
    <row r="12348" spans="1:1" s="447" customFormat="1" ht="12" hidden="1" customHeight="1">
      <c r="A12348" s="446"/>
    </row>
    <row r="12349" spans="1:1" s="447" customFormat="1" ht="12" hidden="1" customHeight="1">
      <c r="A12349" s="446"/>
    </row>
    <row r="12350" spans="1:1" s="447" customFormat="1" ht="12" hidden="1" customHeight="1">
      <c r="A12350" s="446"/>
    </row>
    <row r="12351" spans="1:1" s="447" customFormat="1" ht="12" hidden="1" customHeight="1">
      <c r="A12351" s="446"/>
    </row>
    <row r="12352" spans="1:1" s="447" customFormat="1" ht="12" hidden="1" customHeight="1">
      <c r="A12352" s="446"/>
    </row>
    <row r="12353" spans="1:1" s="447" customFormat="1" ht="12" hidden="1" customHeight="1">
      <c r="A12353" s="446"/>
    </row>
    <row r="12354" spans="1:1" s="447" customFormat="1" ht="12" hidden="1" customHeight="1">
      <c r="A12354" s="446"/>
    </row>
    <row r="12355" spans="1:1" s="447" customFormat="1" ht="12" hidden="1" customHeight="1">
      <c r="A12355" s="446"/>
    </row>
    <row r="12356" spans="1:1" s="447" customFormat="1" ht="12" hidden="1" customHeight="1">
      <c r="A12356" s="446"/>
    </row>
    <row r="12357" spans="1:1" s="447" customFormat="1" ht="12" hidden="1" customHeight="1">
      <c r="A12357" s="446"/>
    </row>
    <row r="12358" spans="1:1" s="447" customFormat="1" ht="12" hidden="1" customHeight="1">
      <c r="A12358" s="446"/>
    </row>
    <row r="12359" spans="1:1" s="447" customFormat="1" ht="12" hidden="1" customHeight="1">
      <c r="A12359" s="446"/>
    </row>
    <row r="12360" spans="1:1" s="447" customFormat="1" ht="12" hidden="1" customHeight="1">
      <c r="A12360" s="446"/>
    </row>
    <row r="12361" spans="1:1" s="447" customFormat="1" ht="12" hidden="1" customHeight="1">
      <c r="A12361" s="446"/>
    </row>
    <row r="12362" spans="1:1" s="447" customFormat="1" ht="12" hidden="1" customHeight="1">
      <c r="A12362" s="446"/>
    </row>
    <row r="12363" spans="1:1" s="447" customFormat="1" ht="12" hidden="1" customHeight="1">
      <c r="A12363" s="446"/>
    </row>
    <row r="12364" spans="1:1" s="447" customFormat="1" ht="12" hidden="1" customHeight="1">
      <c r="A12364" s="446"/>
    </row>
    <row r="12365" spans="1:1" s="447" customFormat="1" ht="12" hidden="1" customHeight="1">
      <c r="A12365" s="446"/>
    </row>
    <row r="12366" spans="1:1" s="447" customFormat="1" ht="12" hidden="1" customHeight="1">
      <c r="A12366" s="446"/>
    </row>
    <row r="12367" spans="1:1" s="447" customFormat="1" ht="12" hidden="1" customHeight="1">
      <c r="A12367" s="446"/>
    </row>
    <row r="12368" spans="1:1" s="447" customFormat="1" ht="12" hidden="1" customHeight="1">
      <c r="A12368" s="446"/>
    </row>
    <row r="12369" spans="1:1" s="447" customFormat="1" ht="12" hidden="1" customHeight="1">
      <c r="A12369" s="446"/>
    </row>
    <row r="12370" spans="1:1" s="447" customFormat="1" ht="12" hidden="1" customHeight="1">
      <c r="A12370" s="446"/>
    </row>
    <row r="12371" spans="1:1" s="447" customFormat="1" ht="12" hidden="1" customHeight="1">
      <c r="A12371" s="446"/>
    </row>
    <row r="12372" spans="1:1" s="447" customFormat="1" ht="12" hidden="1" customHeight="1">
      <c r="A12372" s="446"/>
    </row>
    <row r="12373" spans="1:1" s="447" customFormat="1" ht="12" hidden="1" customHeight="1">
      <c r="A12373" s="446"/>
    </row>
    <row r="12374" spans="1:1" s="447" customFormat="1" ht="12" hidden="1" customHeight="1">
      <c r="A12374" s="446"/>
    </row>
    <row r="12375" spans="1:1" s="447" customFormat="1" ht="12" hidden="1" customHeight="1">
      <c r="A12375" s="446"/>
    </row>
    <row r="12376" spans="1:1" s="447" customFormat="1" ht="12" hidden="1" customHeight="1">
      <c r="A12376" s="446"/>
    </row>
    <row r="12377" spans="1:1" s="447" customFormat="1" ht="12" hidden="1" customHeight="1">
      <c r="A12377" s="446"/>
    </row>
    <row r="12378" spans="1:1" s="447" customFormat="1" ht="12" hidden="1" customHeight="1">
      <c r="A12378" s="446"/>
    </row>
    <row r="12379" spans="1:1" s="447" customFormat="1" ht="12" hidden="1" customHeight="1">
      <c r="A12379" s="446"/>
    </row>
    <row r="12380" spans="1:1" s="447" customFormat="1" ht="12" hidden="1" customHeight="1">
      <c r="A12380" s="446"/>
    </row>
    <row r="12381" spans="1:1" s="447" customFormat="1" ht="12" hidden="1" customHeight="1">
      <c r="A12381" s="446"/>
    </row>
    <row r="12382" spans="1:1" s="447" customFormat="1" ht="12" hidden="1" customHeight="1">
      <c r="A12382" s="446"/>
    </row>
    <row r="12383" spans="1:1" s="447" customFormat="1" ht="12" hidden="1" customHeight="1">
      <c r="A12383" s="446"/>
    </row>
    <row r="12384" spans="1:1" s="447" customFormat="1" ht="12" hidden="1" customHeight="1">
      <c r="A12384" s="446"/>
    </row>
    <row r="12385" spans="1:1" s="447" customFormat="1" ht="12" hidden="1" customHeight="1">
      <c r="A12385" s="446"/>
    </row>
    <row r="12386" spans="1:1" s="447" customFormat="1" ht="12" hidden="1" customHeight="1">
      <c r="A12386" s="446"/>
    </row>
    <row r="12387" spans="1:1" s="447" customFormat="1" ht="12" hidden="1" customHeight="1">
      <c r="A12387" s="446"/>
    </row>
    <row r="12388" spans="1:1" s="447" customFormat="1" ht="12" hidden="1" customHeight="1">
      <c r="A12388" s="446"/>
    </row>
    <row r="12389" spans="1:1" s="447" customFormat="1" ht="12" hidden="1" customHeight="1">
      <c r="A12389" s="446"/>
    </row>
    <row r="12390" spans="1:1" s="447" customFormat="1" ht="12" hidden="1" customHeight="1">
      <c r="A12390" s="446"/>
    </row>
    <row r="12391" spans="1:1" s="447" customFormat="1" ht="12" hidden="1" customHeight="1">
      <c r="A12391" s="446"/>
    </row>
    <row r="12392" spans="1:1" s="447" customFormat="1" ht="12" hidden="1" customHeight="1">
      <c r="A12392" s="446"/>
    </row>
    <row r="12393" spans="1:1" s="447" customFormat="1" ht="12" hidden="1" customHeight="1">
      <c r="A12393" s="446"/>
    </row>
    <row r="12394" spans="1:1" s="447" customFormat="1" ht="12" hidden="1" customHeight="1">
      <c r="A12394" s="446"/>
    </row>
    <row r="12395" spans="1:1" s="447" customFormat="1" ht="12" hidden="1" customHeight="1">
      <c r="A12395" s="446"/>
    </row>
    <row r="12396" spans="1:1" s="447" customFormat="1" ht="12" hidden="1" customHeight="1">
      <c r="A12396" s="446"/>
    </row>
    <row r="12397" spans="1:1" s="447" customFormat="1" ht="12" hidden="1" customHeight="1">
      <c r="A12397" s="446"/>
    </row>
    <row r="12398" spans="1:1" s="447" customFormat="1" ht="12" hidden="1" customHeight="1">
      <c r="A12398" s="446"/>
    </row>
    <row r="12399" spans="1:1" s="447" customFormat="1" ht="12" hidden="1" customHeight="1">
      <c r="A12399" s="446"/>
    </row>
    <row r="12400" spans="1:1" s="447" customFormat="1" ht="12" hidden="1" customHeight="1">
      <c r="A12400" s="446"/>
    </row>
    <row r="12401" spans="1:1" s="447" customFormat="1" ht="12" hidden="1" customHeight="1">
      <c r="A12401" s="446"/>
    </row>
    <row r="12402" spans="1:1" s="447" customFormat="1" ht="12" hidden="1" customHeight="1">
      <c r="A12402" s="446"/>
    </row>
    <row r="12403" spans="1:1" s="447" customFormat="1" ht="12" hidden="1" customHeight="1">
      <c r="A12403" s="446"/>
    </row>
    <row r="12404" spans="1:1" s="447" customFormat="1" ht="12" hidden="1" customHeight="1">
      <c r="A12404" s="446"/>
    </row>
    <row r="12405" spans="1:1" s="447" customFormat="1" ht="12" hidden="1" customHeight="1">
      <c r="A12405" s="446"/>
    </row>
    <row r="12406" spans="1:1" s="447" customFormat="1" ht="12" hidden="1" customHeight="1">
      <c r="A12406" s="446"/>
    </row>
    <row r="12407" spans="1:1" s="447" customFormat="1" ht="12" hidden="1" customHeight="1">
      <c r="A12407" s="446"/>
    </row>
    <row r="12408" spans="1:1" s="447" customFormat="1" ht="12" hidden="1" customHeight="1">
      <c r="A12408" s="446"/>
    </row>
    <row r="12409" spans="1:1" s="447" customFormat="1" ht="12" hidden="1" customHeight="1">
      <c r="A12409" s="446"/>
    </row>
    <row r="12410" spans="1:1" s="447" customFormat="1" ht="12" hidden="1" customHeight="1">
      <c r="A12410" s="446"/>
    </row>
    <row r="12411" spans="1:1" s="447" customFormat="1" ht="12" hidden="1" customHeight="1">
      <c r="A12411" s="446"/>
    </row>
    <row r="12412" spans="1:1" s="447" customFormat="1" ht="12" hidden="1" customHeight="1">
      <c r="A12412" s="446"/>
    </row>
    <row r="12413" spans="1:1" s="447" customFormat="1" ht="12" hidden="1" customHeight="1">
      <c r="A12413" s="446"/>
    </row>
    <row r="12414" spans="1:1" s="447" customFormat="1" ht="12" hidden="1" customHeight="1">
      <c r="A12414" s="446"/>
    </row>
    <row r="12415" spans="1:1" s="447" customFormat="1" ht="12" hidden="1" customHeight="1">
      <c r="A12415" s="446"/>
    </row>
    <row r="12416" spans="1:1" s="447" customFormat="1" ht="12" hidden="1" customHeight="1">
      <c r="A12416" s="446"/>
    </row>
    <row r="12417" spans="1:1" s="447" customFormat="1" ht="12" hidden="1" customHeight="1">
      <c r="A12417" s="446"/>
    </row>
    <row r="12418" spans="1:1" s="447" customFormat="1" ht="12" hidden="1" customHeight="1">
      <c r="A12418" s="446"/>
    </row>
    <row r="12419" spans="1:1" s="447" customFormat="1" ht="12" hidden="1" customHeight="1">
      <c r="A12419" s="446"/>
    </row>
    <row r="12420" spans="1:1" s="447" customFormat="1" ht="12" hidden="1" customHeight="1">
      <c r="A12420" s="446"/>
    </row>
    <row r="12421" spans="1:1" s="447" customFormat="1" ht="12" hidden="1" customHeight="1">
      <c r="A12421" s="446"/>
    </row>
    <row r="12422" spans="1:1" s="447" customFormat="1" ht="12" hidden="1" customHeight="1">
      <c r="A12422" s="446"/>
    </row>
    <row r="12423" spans="1:1" s="447" customFormat="1" ht="12" hidden="1" customHeight="1">
      <c r="A12423" s="446"/>
    </row>
    <row r="12424" spans="1:1" s="447" customFormat="1" ht="12" hidden="1" customHeight="1">
      <c r="A12424" s="446"/>
    </row>
    <row r="12425" spans="1:1" s="447" customFormat="1" ht="12" hidden="1" customHeight="1">
      <c r="A12425" s="446"/>
    </row>
    <row r="12426" spans="1:1" s="447" customFormat="1" ht="12" hidden="1" customHeight="1">
      <c r="A12426" s="446"/>
    </row>
    <row r="12427" spans="1:1" s="447" customFormat="1" ht="12" hidden="1" customHeight="1">
      <c r="A12427" s="446"/>
    </row>
    <row r="12428" spans="1:1" s="447" customFormat="1" ht="12" hidden="1" customHeight="1">
      <c r="A12428" s="446"/>
    </row>
    <row r="12429" spans="1:1" s="447" customFormat="1" ht="12" hidden="1" customHeight="1">
      <c r="A12429" s="446"/>
    </row>
    <row r="12430" spans="1:1" s="447" customFormat="1" ht="12" hidden="1" customHeight="1">
      <c r="A12430" s="446"/>
    </row>
    <row r="12431" spans="1:1" s="447" customFormat="1" ht="12" hidden="1" customHeight="1">
      <c r="A12431" s="446"/>
    </row>
    <row r="12432" spans="1:1" s="447" customFormat="1" ht="12" hidden="1" customHeight="1">
      <c r="A12432" s="446"/>
    </row>
    <row r="12433" spans="1:1" s="447" customFormat="1" ht="12" hidden="1" customHeight="1">
      <c r="A12433" s="446"/>
    </row>
    <row r="12434" spans="1:1" s="447" customFormat="1" ht="12" hidden="1" customHeight="1">
      <c r="A12434" s="446"/>
    </row>
    <row r="12435" spans="1:1" s="447" customFormat="1" ht="12" hidden="1" customHeight="1">
      <c r="A12435" s="446"/>
    </row>
    <row r="12436" spans="1:1" s="447" customFormat="1" ht="12" hidden="1" customHeight="1">
      <c r="A12436" s="446"/>
    </row>
    <row r="12437" spans="1:1" s="447" customFormat="1" ht="12" hidden="1" customHeight="1">
      <c r="A12437" s="446"/>
    </row>
    <row r="12438" spans="1:1" s="447" customFormat="1" ht="12" hidden="1" customHeight="1">
      <c r="A12438" s="446"/>
    </row>
    <row r="12439" spans="1:1" s="447" customFormat="1" ht="12" hidden="1" customHeight="1">
      <c r="A12439" s="446"/>
    </row>
    <row r="12440" spans="1:1" s="447" customFormat="1" ht="12" hidden="1" customHeight="1">
      <c r="A12440" s="446"/>
    </row>
    <row r="12441" spans="1:1" s="447" customFormat="1" ht="12" hidden="1" customHeight="1">
      <c r="A12441" s="446"/>
    </row>
    <row r="12442" spans="1:1" s="447" customFormat="1" ht="12" hidden="1" customHeight="1">
      <c r="A12442" s="446"/>
    </row>
    <row r="12443" spans="1:1" s="447" customFormat="1" ht="12" hidden="1" customHeight="1">
      <c r="A12443" s="446"/>
    </row>
    <row r="12444" spans="1:1" s="447" customFormat="1" ht="12" hidden="1" customHeight="1">
      <c r="A12444" s="446"/>
    </row>
    <row r="12445" spans="1:1" s="447" customFormat="1" ht="12" hidden="1" customHeight="1">
      <c r="A12445" s="446"/>
    </row>
    <row r="12446" spans="1:1" s="447" customFormat="1" ht="12" hidden="1" customHeight="1">
      <c r="A12446" s="446"/>
    </row>
    <row r="12447" spans="1:1" s="447" customFormat="1" ht="12" hidden="1" customHeight="1">
      <c r="A12447" s="446"/>
    </row>
    <row r="12448" spans="1:1" s="447" customFormat="1" ht="12" hidden="1" customHeight="1">
      <c r="A12448" s="446"/>
    </row>
    <row r="12449" spans="1:1" s="447" customFormat="1" ht="12" hidden="1" customHeight="1">
      <c r="A12449" s="446"/>
    </row>
    <row r="12450" spans="1:1" s="447" customFormat="1" ht="12" hidden="1" customHeight="1">
      <c r="A12450" s="446"/>
    </row>
    <row r="12451" spans="1:1" s="447" customFormat="1" ht="12" hidden="1" customHeight="1">
      <c r="A12451" s="446"/>
    </row>
    <row r="12452" spans="1:1" s="447" customFormat="1" ht="12" hidden="1" customHeight="1">
      <c r="A12452" s="446"/>
    </row>
    <row r="12453" spans="1:1" s="447" customFormat="1" ht="12" hidden="1" customHeight="1">
      <c r="A12453" s="446"/>
    </row>
    <row r="12454" spans="1:1" s="447" customFormat="1" ht="12" hidden="1" customHeight="1">
      <c r="A12454" s="446"/>
    </row>
    <row r="12455" spans="1:1" s="447" customFormat="1" ht="12" hidden="1" customHeight="1">
      <c r="A12455" s="446"/>
    </row>
    <row r="12456" spans="1:1" s="447" customFormat="1" ht="12" hidden="1" customHeight="1">
      <c r="A12456" s="446"/>
    </row>
    <row r="12457" spans="1:1" s="447" customFormat="1" ht="12" hidden="1" customHeight="1">
      <c r="A12457" s="446"/>
    </row>
    <row r="12458" spans="1:1" s="447" customFormat="1" ht="12" hidden="1" customHeight="1">
      <c r="A12458" s="446"/>
    </row>
    <row r="12459" spans="1:1" s="447" customFormat="1" ht="12" hidden="1" customHeight="1">
      <c r="A12459" s="446"/>
    </row>
    <row r="12460" spans="1:1" s="447" customFormat="1" ht="12" hidden="1" customHeight="1">
      <c r="A12460" s="446"/>
    </row>
    <row r="12461" spans="1:1" s="447" customFormat="1" ht="12" hidden="1" customHeight="1">
      <c r="A12461" s="446"/>
    </row>
    <row r="12462" spans="1:1" s="447" customFormat="1" ht="12" hidden="1" customHeight="1">
      <c r="A12462" s="446"/>
    </row>
    <row r="12463" spans="1:1" s="447" customFormat="1" ht="12" hidden="1" customHeight="1">
      <c r="A12463" s="446"/>
    </row>
    <row r="12464" spans="1:1" s="447" customFormat="1" ht="12" hidden="1" customHeight="1">
      <c r="A12464" s="446"/>
    </row>
    <row r="12465" spans="1:1" s="447" customFormat="1" ht="12" hidden="1" customHeight="1">
      <c r="A12465" s="446"/>
    </row>
    <row r="12466" spans="1:1" s="447" customFormat="1" ht="12" hidden="1" customHeight="1">
      <c r="A12466" s="446"/>
    </row>
    <row r="12467" spans="1:1" s="447" customFormat="1" ht="12" hidden="1" customHeight="1">
      <c r="A12467" s="446"/>
    </row>
    <row r="12468" spans="1:1" s="447" customFormat="1" ht="12" hidden="1" customHeight="1">
      <c r="A12468" s="446"/>
    </row>
    <row r="12469" spans="1:1" s="447" customFormat="1" ht="12" hidden="1" customHeight="1">
      <c r="A12469" s="446"/>
    </row>
    <row r="12470" spans="1:1" s="447" customFormat="1" ht="12" hidden="1" customHeight="1">
      <c r="A12470" s="446"/>
    </row>
    <row r="12471" spans="1:1" s="447" customFormat="1" ht="12" hidden="1" customHeight="1">
      <c r="A12471" s="446"/>
    </row>
    <row r="12472" spans="1:1" s="447" customFormat="1" ht="12" hidden="1" customHeight="1">
      <c r="A12472" s="446"/>
    </row>
    <row r="12473" spans="1:1" s="447" customFormat="1" ht="12" hidden="1" customHeight="1">
      <c r="A12473" s="446"/>
    </row>
    <row r="12474" spans="1:1" s="447" customFormat="1" ht="12" hidden="1" customHeight="1">
      <c r="A12474" s="446"/>
    </row>
    <row r="12475" spans="1:1" s="447" customFormat="1" ht="12" hidden="1" customHeight="1">
      <c r="A12475" s="446"/>
    </row>
    <row r="12476" spans="1:1" s="447" customFormat="1" ht="12" hidden="1" customHeight="1">
      <c r="A12476" s="446"/>
    </row>
    <row r="12477" spans="1:1" s="447" customFormat="1" ht="12" hidden="1" customHeight="1">
      <c r="A12477" s="446"/>
    </row>
    <row r="12478" spans="1:1" s="447" customFormat="1" ht="12" hidden="1" customHeight="1">
      <c r="A12478" s="446"/>
    </row>
    <row r="12479" spans="1:1" s="447" customFormat="1" ht="12" hidden="1" customHeight="1">
      <c r="A12479" s="446"/>
    </row>
    <row r="12480" spans="1:1" s="447" customFormat="1" ht="12" hidden="1" customHeight="1">
      <c r="A12480" s="446"/>
    </row>
    <row r="12481" spans="1:1" s="447" customFormat="1" ht="12" hidden="1" customHeight="1">
      <c r="A12481" s="446"/>
    </row>
    <row r="12482" spans="1:1" s="447" customFormat="1" ht="12" hidden="1" customHeight="1">
      <c r="A12482" s="446"/>
    </row>
    <row r="12483" spans="1:1" s="447" customFormat="1" ht="12" hidden="1" customHeight="1">
      <c r="A12483" s="446"/>
    </row>
    <row r="12484" spans="1:1" s="447" customFormat="1" ht="12" hidden="1" customHeight="1">
      <c r="A12484" s="446"/>
    </row>
    <row r="12485" spans="1:1" s="447" customFormat="1" ht="12" hidden="1" customHeight="1">
      <c r="A12485" s="446"/>
    </row>
    <row r="12486" spans="1:1" s="447" customFormat="1" ht="12" hidden="1" customHeight="1">
      <c r="A12486" s="446"/>
    </row>
    <row r="12487" spans="1:1" s="447" customFormat="1" ht="12" hidden="1" customHeight="1">
      <c r="A12487" s="446"/>
    </row>
    <row r="12488" spans="1:1" s="447" customFormat="1" ht="12" hidden="1" customHeight="1">
      <c r="A12488" s="446"/>
    </row>
    <row r="12489" spans="1:1" s="447" customFormat="1" ht="12" hidden="1" customHeight="1">
      <c r="A12489" s="446"/>
    </row>
    <row r="12490" spans="1:1" s="447" customFormat="1" ht="12" hidden="1" customHeight="1">
      <c r="A12490" s="446"/>
    </row>
    <row r="12491" spans="1:1" s="447" customFormat="1" ht="12" hidden="1" customHeight="1">
      <c r="A12491" s="446"/>
    </row>
    <row r="12492" spans="1:1" s="447" customFormat="1" ht="12" hidden="1" customHeight="1">
      <c r="A12492" s="446"/>
    </row>
    <row r="12493" spans="1:1" s="447" customFormat="1" ht="12" hidden="1" customHeight="1">
      <c r="A12493" s="446"/>
    </row>
    <row r="12494" spans="1:1" s="447" customFormat="1" ht="12" hidden="1" customHeight="1">
      <c r="A12494" s="446"/>
    </row>
    <row r="12495" spans="1:1" s="447" customFormat="1" ht="12" hidden="1" customHeight="1">
      <c r="A12495" s="446"/>
    </row>
    <row r="12496" spans="1:1" s="447" customFormat="1" ht="12" hidden="1" customHeight="1">
      <c r="A12496" s="446"/>
    </row>
    <row r="12497" spans="1:1" s="447" customFormat="1" ht="12" hidden="1" customHeight="1">
      <c r="A12497" s="446"/>
    </row>
    <row r="12498" spans="1:1" s="447" customFormat="1" ht="12" hidden="1" customHeight="1">
      <c r="A12498" s="446"/>
    </row>
    <row r="12499" spans="1:1" s="447" customFormat="1" ht="12" hidden="1" customHeight="1">
      <c r="A12499" s="446"/>
    </row>
    <row r="12500" spans="1:1" s="447" customFormat="1" ht="12" hidden="1" customHeight="1">
      <c r="A12500" s="446"/>
    </row>
    <row r="12501" spans="1:1" s="447" customFormat="1" ht="12" hidden="1" customHeight="1">
      <c r="A12501" s="446"/>
    </row>
    <row r="12502" spans="1:1" s="447" customFormat="1" ht="12" hidden="1" customHeight="1">
      <c r="A12502" s="446"/>
    </row>
    <row r="12503" spans="1:1" s="447" customFormat="1" ht="12" hidden="1" customHeight="1">
      <c r="A12503" s="446"/>
    </row>
    <row r="12504" spans="1:1" s="447" customFormat="1" ht="12" hidden="1" customHeight="1">
      <c r="A12504" s="446"/>
    </row>
    <row r="12505" spans="1:1" s="447" customFormat="1" ht="12" hidden="1" customHeight="1">
      <c r="A12505" s="446"/>
    </row>
    <row r="12506" spans="1:1" s="447" customFormat="1" ht="12" hidden="1" customHeight="1">
      <c r="A12506" s="446"/>
    </row>
    <row r="12507" spans="1:1" s="447" customFormat="1" ht="12" hidden="1" customHeight="1">
      <c r="A12507" s="446"/>
    </row>
    <row r="12508" spans="1:1" s="447" customFormat="1" ht="12" hidden="1" customHeight="1">
      <c r="A12508" s="446"/>
    </row>
    <row r="12509" spans="1:1" s="447" customFormat="1" ht="12" hidden="1" customHeight="1">
      <c r="A12509" s="446"/>
    </row>
    <row r="12510" spans="1:1" s="447" customFormat="1" ht="12" hidden="1" customHeight="1">
      <c r="A12510" s="446"/>
    </row>
    <row r="12511" spans="1:1" s="447" customFormat="1" ht="12" hidden="1" customHeight="1">
      <c r="A12511" s="446"/>
    </row>
    <row r="12512" spans="1:1" s="447" customFormat="1" ht="12" hidden="1" customHeight="1">
      <c r="A12512" s="446"/>
    </row>
    <row r="12513" spans="1:1" s="447" customFormat="1" ht="12" hidden="1" customHeight="1">
      <c r="A12513" s="446"/>
    </row>
    <row r="12514" spans="1:1" s="447" customFormat="1" ht="12" hidden="1" customHeight="1">
      <c r="A12514" s="446"/>
    </row>
    <row r="12515" spans="1:1" s="447" customFormat="1" ht="12" hidden="1" customHeight="1">
      <c r="A12515" s="446"/>
    </row>
    <row r="12516" spans="1:1" s="447" customFormat="1" ht="12" hidden="1" customHeight="1">
      <c r="A12516" s="446"/>
    </row>
    <row r="12517" spans="1:1" s="447" customFormat="1" ht="12" hidden="1" customHeight="1">
      <c r="A12517" s="446"/>
    </row>
    <row r="12518" spans="1:1" s="447" customFormat="1" ht="12" hidden="1" customHeight="1">
      <c r="A12518" s="446"/>
    </row>
    <row r="12519" spans="1:1" s="447" customFormat="1" ht="12" hidden="1" customHeight="1">
      <c r="A12519" s="446"/>
    </row>
    <row r="12520" spans="1:1" s="447" customFormat="1" ht="12" hidden="1" customHeight="1">
      <c r="A12520" s="446"/>
    </row>
    <row r="12521" spans="1:1" s="447" customFormat="1" ht="12" hidden="1" customHeight="1">
      <c r="A12521" s="446"/>
    </row>
    <row r="12522" spans="1:1" s="447" customFormat="1" ht="12" hidden="1" customHeight="1">
      <c r="A12522" s="446"/>
    </row>
    <row r="12523" spans="1:1" s="447" customFormat="1" ht="12" hidden="1" customHeight="1">
      <c r="A12523" s="446"/>
    </row>
    <row r="12524" spans="1:1" s="447" customFormat="1" ht="12" hidden="1" customHeight="1">
      <c r="A12524" s="446"/>
    </row>
    <row r="12525" spans="1:1" s="447" customFormat="1" ht="12" hidden="1" customHeight="1">
      <c r="A12525" s="446"/>
    </row>
    <row r="12526" spans="1:1" s="447" customFormat="1" ht="12" hidden="1" customHeight="1">
      <c r="A12526" s="446"/>
    </row>
    <row r="12527" spans="1:1" s="447" customFormat="1" ht="12" hidden="1" customHeight="1">
      <c r="A12527" s="446"/>
    </row>
    <row r="12528" spans="1:1" s="447" customFormat="1" ht="12" hidden="1" customHeight="1">
      <c r="A12528" s="446"/>
    </row>
    <row r="12529" spans="1:1" s="447" customFormat="1" ht="12" hidden="1" customHeight="1">
      <c r="A12529" s="446"/>
    </row>
    <row r="12530" spans="1:1" s="447" customFormat="1" ht="12" hidden="1" customHeight="1">
      <c r="A12530" s="446"/>
    </row>
    <row r="12531" spans="1:1" s="447" customFormat="1" ht="12" hidden="1" customHeight="1">
      <c r="A12531" s="446"/>
    </row>
    <row r="12532" spans="1:1" s="447" customFormat="1" ht="12" hidden="1" customHeight="1">
      <c r="A12532" s="446"/>
    </row>
    <row r="12533" spans="1:1" s="447" customFormat="1" ht="12" hidden="1" customHeight="1">
      <c r="A12533" s="446"/>
    </row>
    <row r="12534" spans="1:1" s="447" customFormat="1" ht="12" hidden="1" customHeight="1">
      <c r="A12534" s="446"/>
    </row>
    <row r="12535" spans="1:1" s="447" customFormat="1" ht="12" hidden="1" customHeight="1">
      <c r="A12535" s="446"/>
    </row>
    <row r="12536" spans="1:1" s="447" customFormat="1" ht="12" hidden="1" customHeight="1">
      <c r="A12536" s="446"/>
    </row>
    <row r="12537" spans="1:1" s="447" customFormat="1" ht="12" hidden="1" customHeight="1">
      <c r="A12537" s="446"/>
    </row>
    <row r="12538" spans="1:1" s="447" customFormat="1" ht="12" hidden="1" customHeight="1">
      <c r="A12538" s="446"/>
    </row>
    <row r="12539" spans="1:1" s="447" customFormat="1" ht="12" hidden="1" customHeight="1">
      <c r="A12539" s="446"/>
    </row>
    <row r="12540" spans="1:1" s="447" customFormat="1" ht="12" hidden="1" customHeight="1">
      <c r="A12540" s="446"/>
    </row>
    <row r="12541" spans="1:1" s="447" customFormat="1" ht="12" hidden="1" customHeight="1">
      <c r="A12541" s="446"/>
    </row>
    <row r="12542" spans="1:1" s="447" customFormat="1" ht="12" hidden="1" customHeight="1">
      <c r="A12542" s="446"/>
    </row>
    <row r="12543" spans="1:1" s="447" customFormat="1" ht="12" hidden="1" customHeight="1">
      <c r="A12543" s="446"/>
    </row>
    <row r="12544" spans="1:1" s="447" customFormat="1" ht="12" hidden="1" customHeight="1">
      <c r="A12544" s="446"/>
    </row>
    <row r="12545" spans="1:1" s="447" customFormat="1" ht="12" hidden="1" customHeight="1">
      <c r="A12545" s="446"/>
    </row>
    <row r="12546" spans="1:1" s="447" customFormat="1" ht="12" hidden="1" customHeight="1">
      <c r="A12546" s="446"/>
    </row>
    <row r="12547" spans="1:1" s="447" customFormat="1" ht="12" hidden="1" customHeight="1">
      <c r="A12547" s="446"/>
    </row>
    <row r="12548" spans="1:1" s="447" customFormat="1" ht="12" hidden="1" customHeight="1">
      <c r="A12548" s="446"/>
    </row>
    <row r="12549" spans="1:1" s="447" customFormat="1" ht="12" hidden="1" customHeight="1">
      <c r="A12549" s="446"/>
    </row>
    <row r="12550" spans="1:1" s="447" customFormat="1" ht="12" hidden="1" customHeight="1">
      <c r="A12550" s="446"/>
    </row>
    <row r="12551" spans="1:1" s="447" customFormat="1" ht="12" hidden="1" customHeight="1">
      <c r="A12551" s="446"/>
    </row>
    <row r="12552" spans="1:1" s="447" customFormat="1" ht="12" hidden="1" customHeight="1">
      <c r="A12552" s="446"/>
    </row>
    <row r="12553" spans="1:1" s="447" customFormat="1" ht="12" hidden="1" customHeight="1">
      <c r="A12553" s="446"/>
    </row>
    <row r="12554" spans="1:1" s="447" customFormat="1" ht="12" hidden="1" customHeight="1">
      <c r="A12554" s="446"/>
    </row>
    <row r="12555" spans="1:1" s="447" customFormat="1" ht="12" hidden="1" customHeight="1">
      <c r="A12555" s="446"/>
    </row>
    <row r="12556" spans="1:1" s="447" customFormat="1" ht="12" hidden="1" customHeight="1">
      <c r="A12556" s="446"/>
    </row>
    <row r="12557" spans="1:1" s="447" customFormat="1" ht="12" hidden="1" customHeight="1">
      <c r="A12557" s="446"/>
    </row>
    <row r="12558" spans="1:1" s="447" customFormat="1" ht="12" hidden="1" customHeight="1">
      <c r="A12558" s="446"/>
    </row>
    <row r="12559" spans="1:1" s="447" customFormat="1" ht="12" hidden="1" customHeight="1">
      <c r="A12559" s="446"/>
    </row>
    <row r="12560" spans="1:1" s="447" customFormat="1" ht="12" hidden="1" customHeight="1">
      <c r="A12560" s="446"/>
    </row>
    <row r="12561" spans="1:1" s="447" customFormat="1" ht="12" hidden="1" customHeight="1">
      <c r="A12561" s="446"/>
    </row>
    <row r="12562" spans="1:1" s="447" customFormat="1" ht="12" hidden="1" customHeight="1">
      <c r="A12562" s="446"/>
    </row>
    <row r="12563" spans="1:1" s="447" customFormat="1" ht="12" hidden="1" customHeight="1">
      <c r="A12563" s="446"/>
    </row>
    <row r="12564" spans="1:1" s="447" customFormat="1" ht="12" hidden="1" customHeight="1">
      <c r="A12564" s="446"/>
    </row>
    <row r="12565" spans="1:1" s="447" customFormat="1" ht="12" hidden="1" customHeight="1">
      <c r="A12565" s="446"/>
    </row>
    <row r="12566" spans="1:1" s="447" customFormat="1" ht="12" hidden="1" customHeight="1">
      <c r="A12566" s="446"/>
    </row>
    <row r="12567" spans="1:1" s="447" customFormat="1" ht="12" hidden="1" customHeight="1">
      <c r="A12567" s="446"/>
    </row>
    <row r="12568" spans="1:1" s="447" customFormat="1" ht="12" hidden="1" customHeight="1">
      <c r="A12568" s="446"/>
    </row>
    <row r="12569" spans="1:1" s="447" customFormat="1" ht="12" hidden="1" customHeight="1">
      <c r="A12569" s="446"/>
    </row>
    <row r="12570" spans="1:1" s="447" customFormat="1" ht="12" hidden="1" customHeight="1">
      <c r="A12570" s="446"/>
    </row>
    <row r="12571" spans="1:1" s="447" customFormat="1" ht="12" hidden="1" customHeight="1">
      <c r="A12571" s="446"/>
    </row>
    <row r="12572" spans="1:1" s="447" customFormat="1" ht="12" hidden="1" customHeight="1">
      <c r="A12572" s="446"/>
    </row>
    <row r="12573" spans="1:1" s="447" customFormat="1" ht="12" hidden="1" customHeight="1">
      <c r="A12573" s="446"/>
    </row>
    <row r="12574" spans="1:1" s="447" customFormat="1" ht="12" hidden="1" customHeight="1">
      <c r="A12574" s="446"/>
    </row>
    <row r="12575" spans="1:1" s="447" customFormat="1" ht="12" hidden="1" customHeight="1">
      <c r="A12575" s="446"/>
    </row>
    <row r="12576" spans="1:1" s="447" customFormat="1" ht="12" hidden="1" customHeight="1">
      <c r="A12576" s="446"/>
    </row>
    <row r="12577" spans="1:1" s="447" customFormat="1" ht="12" hidden="1" customHeight="1">
      <c r="A12577" s="446"/>
    </row>
    <row r="12578" spans="1:1" s="447" customFormat="1" ht="12" hidden="1" customHeight="1">
      <c r="A12578" s="446"/>
    </row>
    <row r="12579" spans="1:1" s="447" customFormat="1" ht="12" hidden="1" customHeight="1">
      <c r="A12579" s="446"/>
    </row>
    <row r="12580" spans="1:1" s="447" customFormat="1" ht="12" hidden="1" customHeight="1">
      <c r="A12580" s="446"/>
    </row>
    <row r="12581" spans="1:1" s="447" customFormat="1" ht="12" hidden="1" customHeight="1">
      <c r="A12581" s="446"/>
    </row>
    <row r="12582" spans="1:1" s="447" customFormat="1" ht="12" hidden="1" customHeight="1">
      <c r="A12582" s="446"/>
    </row>
    <row r="12583" spans="1:1" s="447" customFormat="1" ht="12" hidden="1" customHeight="1">
      <c r="A12583" s="446"/>
    </row>
    <row r="12584" spans="1:1" s="447" customFormat="1" ht="12" hidden="1" customHeight="1">
      <c r="A12584" s="446"/>
    </row>
    <row r="12585" spans="1:1" s="447" customFormat="1" ht="12" hidden="1" customHeight="1">
      <c r="A12585" s="446"/>
    </row>
    <row r="12586" spans="1:1" s="447" customFormat="1" ht="12" hidden="1" customHeight="1">
      <c r="A12586" s="446"/>
    </row>
    <row r="12587" spans="1:1" s="447" customFormat="1" ht="12" hidden="1" customHeight="1">
      <c r="A12587" s="446"/>
    </row>
    <row r="12588" spans="1:1" s="447" customFormat="1" ht="12" hidden="1" customHeight="1">
      <c r="A12588" s="446"/>
    </row>
    <row r="12589" spans="1:1" s="447" customFormat="1" ht="12" hidden="1" customHeight="1">
      <c r="A12589" s="446"/>
    </row>
    <row r="12590" spans="1:1" s="447" customFormat="1" ht="12" hidden="1" customHeight="1">
      <c r="A12590" s="446"/>
    </row>
    <row r="12591" spans="1:1" s="447" customFormat="1" ht="12" hidden="1" customHeight="1">
      <c r="A12591" s="446"/>
    </row>
    <row r="12592" spans="1:1" s="447" customFormat="1" ht="12" hidden="1" customHeight="1">
      <c r="A12592" s="446"/>
    </row>
    <row r="12593" spans="1:1" s="447" customFormat="1" ht="12" hidden="1" customHeight="1">
      <c r="A12593" s="446"/>
    </row>
    <row r="12594" spans="1:1" s="447" customFormat="1" ht="12" hidden="1" customHeight="1">
      <c r="A12594" s="446"/>
    </row>
    <row r="12595" spans="1:1" s="447" customFormat="1" ht="12" hidden="1" customHeight="1">
      <c r="A12595" s="446"/>
    </row>
    <row r="12596" spans="1:1" s="447" customFormat="1" ht="12" hidden="1" customHeight="1">
      <c r="A12596" s="446"/>
    </row>
    <row r="12597" spans="1:1" s="447" customFormat="1" ht="12" hidden="1" customHeight="1">
      <c r="A12597" s="446"/>
    </row>
    <row r="12598" spans="1:1" s="447" customFormat="1" ht="12" hidden="1" customHeight="1">
      <c r="A12598" s="446"/>
    </row>
    <row r="12599" spans="1:1" s="447" customFormat="1" ht="12" hidden="1" customHeight="1">
      <c r="A12599" s="446"/>
    </row>
    <row r="12600" spans="1:1" s="447" customFormat="1" ht="12" hidden="1" customHeight="1">
      <c r="A12600" s="446"/>
    </row>
    <row r="12601" spans="1:1" s="447" customFormat="1" ht="12" hidden="1" customHeight="1">
      <c r="A12601" s="446"/>
    </row>
    <row r="12602" spans="1:1" s="447" customFormat="1" ht="12" hidden="1" customHeight="1">
      <c r="A12602" s="446"/>
    </row>
    <row r="12603" spans="1:1" s="447" customFormat="1" ht="12" hidden="1" customHeight="1">
      <c r="A12603" s="446"/>
    </row>
    <row r="12604" spans="1:1" s="447" customFormat="1" ht="12" hidden="1" customHeight="1">
      <c r="A12604" s="446"/>
    </row>
    <row r="12605" spans="1:1" s="447" customFormat="1" ht="12" hidden="1" customHeight="1">
      <c r="A12605" s="446"/>
    </row>
    <row r="12606" spans="1:1" s="447" customFormat="1" ht="12" hidden="1" customHeight="1">
      <c r="A12606" s="446"/>
    </row>
    <row r="12607" spans="1:1" s="447" customFormat="1" ht="12" hidden="1" customHeight="1">
      <c r="A12607" s="446"/>
    </row>
    <row r="12608" spans="1:1" s="447" customFormat="1" ht="12" hidden="1" customHeight="1">
      <c r="A12608" s="446"/>
    </row>
    <row r="12609" spans="1:1" s="447" customFormat="1" ht="12" hidden="1" customHeight="1">
      <c r="A12609" s="446"/>
    </row>
    <row r="12610" spans="1:1" s="447" customFormat="1" ht="12" hidden="1" customHeight="1">
      <c r="A12610" s="446"/>
    </row>
    <row r="12611" spans="1:1" s="447" customFormat="1" ht="12" hidden="1" customHeight="1">
      <c r="A12611" s="446"/>
    </row>
    <row r="12612" spans="1:1" s="447" customFormat="1" ht="12" hidden="1" customHeight="1">
      <c r="A12612" s="446"/>
    </row>
    <row r="12613" spans="1:1" s="447" customFormat="1" ht="12" hidden="1" customHeight="1">
      <c r="A12613" s="446"/>
    </row>
    <row r="12614" spans="1:1" s="447" customFormat="1" ht="12" hidden="1" customHeight="1">
      <c r="A12614" s="446"/>
    </row>
    <row r="12615" spans="1:1" s="447" customFormat="1" ht="12" hidden="1" customHeight="1">
      <c r="A12615" s="446"/>
    </row>
    <row r="12616" spans="1:1" s="447" customFormat="1" ht="12" hidden="1" customHeight="1">
      <c r="A12616" s="446"/>
    </row>
    <row r="12617" spans="1:1" s="447" customFormat="1" ht="12" hidden="1" customHeight="1">
      <c r="A12617" s="446"/>
    </row>
    <row r="12618" spans="1:1" s="447" customFormat="1" ht="12" hidden="1" customHeight="1">
      <c r="A12618" s="446"/>
    </row>
    <row r="12619" spans="1:1" s="447" customFormat="1" ht="12" hidden="1" customHeight="1">
      <c r="A12619" s="446"/>
    </row>
    <row r="12620" spans="1:1" s="447" customFormat="1" ht="12" hidden="1" customHeight="1">
      <c r="A12620" s="446"/>
    </row>
    <row r="12621" spans="1:1" s="447" customFormat="1" ht="12" hidden="1" customHeight="1">
      <c r="A12621" s="446"/>
    </row>
    <row r="12622" spans="1:1" s="447" customFormat="1" ht="12" hidden="1" customHeight="1">
      <c r="A12622" s="446"/>
    </row>
    <row r="12623" spans="1:1" s="447" customFormat="1" ht="12" hidden="1" customHeight="1">
      <c r="A12623" s="446"/>
    </row>
    <row r="12624" spans="1:1" s="447" customFormat="1" ht="12" hidden="1" customHeight="1">
      <c r="A12624" s="446"/>
    </row>
    <row r="12625" spans="1:1" s="447" customFormat="1" ht="12" hidden="1" customHeight="1">
      <c r="A12625" s="446"/>
    </row>
    <row r="12626" spans="1:1" s="447" customFormat="1" ht="12" hidden="1" customHeight="1">
      <c r="A12626" s="446"/>
    </row>
    <row r="12627" spans="1:1" s="447" customFormat="1" ht="12" hidden="1" customHeight="1">
      <c r="A12627" s="446"/>
    </row>
    <row r="12628" spans="1:1" s="447" customFormat="1" ht="12" hidden="1" customHeight="1">
      <c r="A12628" s="446"/>
    </row>
    <row r="12629" spans="1:1" s="447" customFormat="1" ht="12" hidden="1" customHeight="1">
      <c r="A12629" s="446"/>
    </row>
    <row r="12630" spans="1:1" s="447" customFormat="1" ht="12" hidden="1" customHeight="1">
      <c r="A12630" s="446"/>
    </row>
    <row r="12631" spans="1:1" s="447" customFormat="1" ht="12" hidden="1" customHeight="1">
      <c r="A12631" s="446"/>
    </row>
    <row r="12632" spans="1:1" s="447" customFormat="1" ht="12" hidden="1" customHeight="1">
      <c r="A12632" s="446"/>
    </row>
    <row r="12633" spans="1:1" s="447" customFormat="1" ht="12" hidden="1" customHeight="1">
      <c r="A12633" s="446"/>
    </row>
    <row r="12634" spans="1:1" s="447" customFormat="1" ht="12" hidden="1" customHeight="1">
      <c r="A12634" s="446"/>
    </row>
    <row r="12635" spans="1:1" s="447" customFormat="1" ht="12" hidden="1" customHeight="1">
      <c r="A12635" s="446"/>
    </row>
    <row r="12636" spans="1:1" s="447" customFormat="1" ht="12" hidden="1" customHeight="1">
      <c r="A12636" s="446"/>
    </row>
    <row r="12637" spans="1:1" s="447" customFormat="1" ht="12" hidden="1" customHeight="1">
      <c r="A12637" s="446"/>
    </row>
    <row r="12638" spans="1:1" s="447" customFormat="1" ht="12" hidden="1" customHeight="1">
      <c r="A12638" s="446"/>
    </row>
    <row r="12639" spans="1:1" s="447" customFormat="1" ht="12" hidden="1" customHeight="1">
      <c r="A12639" s="446"/>
    </row>
    <row r="12640" spans="1:1" s="447" customFormat="1" ht="12" hidden="1" customHeight="1">
      <c r="A12640" s="446"/>
    </row>
    <row r="12641" spans="1:1" s="447" customFormat="1" ht="12" hidden="1" customHeight="1">
      <c r="A12641" s="446"/>
    </row>
    <row r="12642" spans="1:1" s="447" customFormat="1" ht="12" hidden="1" customHeight="1">
      <c r="A12642" s="446"/>
    </row>
    <row r="12643" spans="1:1" s="447" customFormat="1" ht="12" hidden="1" customHeight="1">
      <c r="A12643" s="446"/>
    </row>
    <row r="12644" spans="1:1" s="447" customFormat="1" ht="12" hidden="1" customHeight="1">
      <c r="A12644" s="446"/>
    </row>
    <row r="12645" spans="1:1" s="447" customFormat="1" ht="12" hidden="1" customHeight="1">
      <c r="A12645" s="446"/>
    </row>
    <row r="12646" spans="1:1" s="447" customFormat="1" ht="12" hidden="1" customHeight="1">
      <c r="A12646" s="446"/>
    </row>
    <row r="12647" spans="1:1" s="447" customFormat="1" ht="12" hidden="1" customHeight="1">
      <c r="A12647" s="446"/>
    </row>
    <row r="12648" spans="1:1" s="447" customFormat="1" ht="12" hidden="1" customHeight="1">
      <c r="A12648" s="446"/>
    </row>
    <row r="12649" spans="1:1" s="447" customFormat="1" ht="12" hidden="1" customHeight="1">
      <c r="A12649" s="446"/>
    </row>
    <row r="12650" spans="1:1" s="447" customFormat="1" ht="12" hidden="1" customHeight="1">
      <c r="A12650" s="446"/>
    </row>
    <row r="12651" spans="1:1" s="447" customFormat="1" ht="12" hidden="1" customHeight="1">
      <c r="A12651" s="446"/>
    </row>
    <row r="12652" spans="1:1" s="447" customFormat="1" ht="12" hidden="1" customHeight="1">
      <c r="A12652" s="446"/>
    </row>
    <row r="12653" spans="1:1" s="447" customFormat="1" ht="12" hidden="1" customHeight="1">
      <c r="A12653" s="446"/>
    </row>
    <row r="12654" spans="1:1" s="447" customFormat="1" ht="12" hidden="1" customHeight="1">
      <c r="A12654" s="446"/>
    </row>
    <row r="12655" spans="1:1" s="447" customFormat="1" ht="12" hidden="1" customHeight="1">
      <c r="A12655" s="446"/>
    </row>
    <row r="12656" spans="1:1" s="447" customFormat="1" ht="12" hidden="1" customHeight="1">
      <c r="A12656" s="446"/>
    </row>
    <row r="12657" spans="1:1" s="447" customFormat="1" ht="12" hidden="1" customHeight="1">
      <c r="A12657" s="446"/>
    </row>
    <row r="12658" spans="1:1" s="447" customFormat="1" ht="12" hidden="1" customHeight="1">
      <c r="A12658" s="446"/>
    </row>
    <row r="12659" spans="1:1" s="447" customFormat="1" ht="12" hidden="1" customHeight="1">
      <c r="A12659" s="446"/>
    </row>
    <row r="12660" spans="1:1" s="447" customFormat="1" ht="12" hidden="1" customHeight="1">
      <c r="A12660" s="446"/>
    </row>
    <row r="12661" spans="1:1" s="447" customFormat="1" ht="12" hidden="1" customHeight="1">
      <c r="A12661" s="446"/>
    </row>
    <row r="12662" spans="1:1" s="447" customFormat="1" ht="12" hidden="1" customHeight="1">
      <c r="A12662" s="446"/>
    </row>
    <row r="12663" spans="1:1" s="447" customFormat="1" ht="12" hidden="1" customHeight="1">
      <c r="A12663" s="446"/>
    </row>
    <row r="12664" spans="1:1" s="447" customFormat="1" ht="12" hidden="1" customHeight="1">
      <c r="A12664" s="446"/>
    </row>
    <row r="12665" spans="1:1" s="447" customFormat="1" ht="12" hidden="1" customHeight="1">
      <c r="A12665" s="446"/>
    </row>
    <row r="12666" spans="1:1" s="447" customFormat="1" ht="12" hidden="1" customHeight="1">
      <c r="A12666" s="446"/>
    </row>
    <row r="12667" spans="1:1" s="447" customFormat="1" ht="12" hidden="1" customHeight="1">
      <c r="A12667" s="446"/>
    </row>
    <row r="12668" spans="1:1" s="447" customFormat="1" ht="12" hidden="1" customHeight="1">
      <c r="A12668" s="446"/>
    </row>
    <row r="12669" spans="1:1" s="447" customFormat="1" ht="12" hidden="1" customHeight="1">
      <c r="A12669" s="446"/>
    </row>
    <row r="12670" spans="1:1" s="447" customFormat="1" ht="12" hidden="1" customHeight="1">
      <c r="A12670" s="446"/>
    </row>
    <row r="12671" spans="1:1" s="447" customFormat="1" ht="12" hidden="1" customHeight="1">
      <c r="A12671" s="446"/>
    </row>
    <row r="12672" spans="1:1" s="447" customFormat="1" ht="12" hidden="1" customHeight="1">
      <c r="A12672" s="446"/>
    </row>
    <row r="12673" spans="1:1" s="447" customFormat="1" ht="12" hidden="1" customHeight="1">
      <c r="A12673" s="446"/>
    </row>
    <row r="12674" spans="1:1" s="447" customFormat="1" ht="12" hidden="1" customHeight="1">
      <c r="A12674" s="446"/>
    </row>
    <row r="12675" spans="1:1" s="447" customFormat="1" ht="12" hidden="1" customHeight="1">
      <c r="A12675" s="446"/>
    </row>
    <row r="12676" spans="1:1" s="447" customFormat="1" ht="12" hidden="1" customHeight="1">
      <c r="A12676" s="446"/>
    </row>
    <row r="12677" spans="1:1" s="447" customFormat="1" ht="12" hidden="1" customHeight="1">
      <c r="A12677" s="446"/>
    </row>
    <row r="12678" spans="1:1" s="447" customFormat="1" ht="12" hidden="1" customHeight="1">
      <c r="A12678" s="446"/>
    </row>
    <row r="12679" spans="1:1" s="447" customFormat="1" ht="12" hidden="1" customHeight="1">
      <c r="A12679" s="446"/>
    </row>
    <row r="12680" spans="1:1" s="447" customFormat="1" ht="12" hidden="1" customHeight="1">
      <c r="A12680" s="446"/>
    </row>
    <row r="12681" spans="1:1" s="447" customFormat="1" ht="12" hidden="1" customHeight="1">
      <c r="A12681" s="446"/>
    </row>
    <row r="12682" spans="1:1" s="447" customFormat="1" ht="12" hidden="1" customHeight="1">
      <c r="A12682" s="446"/>
    </row>
    <row r="12683" spans="1:1" s="447" customFormat="1" ht="12" hidden="1" customHeight="1">
      <c r="A12683" s="446"/>
    </row>
    <row r="12684" spans="1:1" s="447" customFormat="1" ht="12" hidden="1" customHeight="1">
      <c r="A12684" s="446"/>
    </row>
    <row r="12685" spans="1:1" s="447" customFormat="1" ht="12" hidden="1" customHeight="1">
      <c r="A12685" s="446"/>
    </row>
    <row r="12686" spans="1:1" s="447" customFormat="1" ht="12" hidden="1" customHeight="1">
      <c r="A12686" s="446"/>
    </row>
    <row r="12687" spans="1:1" s="447" customFormat="1" ht="12" hidden="1" customHeight="1">
      <c r="A12687" s="446"/>
    </row>
    <row r="12688" spans="1:1" s="447" customFormat="1" ht="12" hidden="1" customHeight="1">
      <c r="A12688" s="446"/>
    </row>
    <row r="12689" spans="1:1" s="447" customFormat="1" ht="12" hidden="1" customHeight="1">
      <c r="A12689" s="446"/>
    </row>
    <row r="12690" spans="1:1" s="447" customFormat="1" ht="12" hidden="1" customHeight="1">
      <c r="A12690" s="446"/>
    </row>
    <row r="12691" spans="1:1" s="447" customFormat="1" ht="12" hidden="1" customHeight="1">
      <c r="A12691" s="446"/>
    </row>
    <row r="12692" spans="1:1" s="447" customFormat="1" ht="12" hidden="1" customHeight="1">
      <c r="A12692" s="446"/>
    </row>
    <row r="12693" spans="1:1" s="447" customFormat="1" ht="12" hidden="1" customHeight="1">
      <c r="A12693" s="446"/>
    </row>
    <row r="12694" spans="1:1" s="447" customFormat="1" ht="12" hidden="1" customHeight="1">
      <c r="A12694" s="446"/>
    </row>
    <row r="12695" spans="1:1" s="447" customFormat="1" ht="12" hidden="1" customHeight="1">
      <c r="A12695" s="446"/>
    </row>
    <row r="12696" spans="1:1" s="447" customFormat="1" ht="12" hidden="1" customHeight="1">
      <c r="A12696" s="446"/>
    </row>
    <row r="12697" spans="1:1" s="447" customFormat="1" ht="12" hidden="1" customHeight="1">
      <c r="A12697" s="446"/>
    </row>
    <row r="12698" spans="1:1" s="447" customFormat="1" ht="12" hidden="1" customHeight="1">
      <c r="A12698" s="446"/>
    </row>
    <row r="12699" spans="1:1" s="447" customFormat="1" ht="12" hidden="1" customHeight="1">
      <c r="A12699" s="446"/>
    </row>
    <row r="12700" spans="1:1" s="447" customFormat="1" ht="12" hidden="1" customHeight="1">
      <c r="A12700" s="446"/>
    </row>
    <row r="12701" spans="1:1" s="447" customFormat="1" ht="12" hidden="1" customHeight="1">
      <c r="A12701" s="446"/>
    </row>
    <row r="12702" spans="1:1" s="447" customFormat="1" ht="12" hidden="1" customHeight="1">
      <c r="A12702" s="446"/>
    </row>
    <row r="12703" spans="1:1" s="447" customFormat="1" ht="12" hidden="1" customHeight="1">
      <c r="A12703" s="446"/>
    </row>
    <row r="12704" spans="1:1" s="447" customFormat="1" ht="12" hidden="1" customHeight="1">
      <c r="A12704" s="446"/>
    </row>
    <row r="12705" spans="1:1" s="447" customFormat="1" ht="12" hidden="1" customHeight="1">
      <c r="A12705" s="446"/>
    </row>
    <row r="12706" spans="1:1" s="447" customFormat="1" ht="12" hidden="1" customHeight="1">
      <c r="A12706" s="446"/>
    </row>
    <row r="12707" spans="1:1" s="447" customFormat="1" ht="12" hidden="1" customHeight="1">
      <c r="A12707" s="446"/>
    </row>
    <row r="12708" spans="1:1" s="447" customFormat="1" ht="12" hidden="1" customHeight="1">
      <c r="A12708" s="446"/>
    </row>
    <row r="12709" spans="1:1" s="447" customFormat="1" ht="12" hidden="1" customHeight="1">
      <c r="A12709" s="446"/>
    </row>
    <row r="12710" spans="1:1" s="447" customFormat="1" ht="12" hidden="1" customHeight="1">
      <c r="A12710" s="446"/>
    </row>
    <row r="12711" spans="1:1" s="447" customFormat="1" ht="12" hidden="1" customHeight="1">
      <c r="A12711" s="446"/>
    </row>
    <row r="12712" spans="1:1" s="447" customFormat="1" ht="12" hidden="1" customHeight="1">
      <c r="A12712" s="446"/>
    </row>
    <row r="12713" spans="1:1" s="447" customFormat="1" ht="12" hidden="1" customHeight="1">
      <c r="A12713" s="446"/>
    </row>
    <row r="12714" spans="1:1" s="447" customFormat="1" ht="12" hidden="1" customHeight="1">
      <c r="A12714" s="446"/>
    </row>
    <row r="12715" spans="1:1" s="447" customFormat="1" ht="12" hidden="1" customHeight="1">
      <c r="A12715" s="446"/>
    </row>
    <row r="12716" spans="1:1" s="447" customFormat="1" ht="12" hidden="1" customHeight="1">
      <c r="A12716" s="446"/>
    </row>
    <row r="12717" spans="1:1" s="447" customFormat="1" ht="12" hidden="1" customHeight="1">
      <c r="A12717" s="446"/>
    </row>
    <row r="12718" spans="1:1" s="447" customFormat="1" ht="12" hidden="1" customHeight="1">
      <c r="A12718" s="446"/>
    </row>
    <row r="12719" spans="1:1" s="447" customFormat="1" ht="12" hidden="1" customHeight="1">
      <c r="A12719" s="446"/>
    </row>
    <row r="12720" spans="1:1" s="447" customFormat="1" ht="12" hidden="1" customHeight="1">
      <c r="A12720" s="446"/>
    </row>
    <row r="12721" spans="1:1" s="447" customFormat="1" ht="12" hidden="1" customHeight="1">
      <c r="A12721" s="446"/>
    </row>
    <row r="12722" spans="1:1" s="447" customFormat="1" ht="12" hidden="1" customHeight="1">
      <c r="A12722" s="446"/>
    </row>
    <row r="12723" spans="1:1" s="447" customFormat="1" ht="12" hidden="1" customHeight="1">
      <c r="A12723" s="446"/>
    </row>
    <row r="12724" spans="1:1" s="447" customFormat="1" ht="12" hidden="1" customHeight="1">
      <c r="A12724" s="446"/>
    </row>
    <row r="12725" spans="1:1" s="447" customFormat="1" ht="12" hidden="1" customHeight="1">
      <c r="A12725" s="446"/>
    </row>
    <row r="12726" spans="1:1" s="447" customFormat="1" ht="12" hidden="1" customHeight="1">
      <c r="A12726" s="446"/>
    </row>
    <row r="12727" spans="1:1" s="447" customFormat="1" ht="12" hidden="1" customHeight="1">
      <c r="A12727" s="446"/>
    </row>
    <row r="12728" spans="1:1" s="447" customFormat="1" ht="12" hidden="1" customHeight="1">
      <c r="A12728" s="446"/>
    </row>
    <row r="12729" spans="1:1" s="447" customFormat="1" ht="12" hidden="1" customHeight="1">
      <c r="A12729" s="446"/>
    </row>
    <row r="12730" spans="1:1" s="447" customFormat="1" ht="12" hidden="1" customHeight="1">
      <c r="A12730" s="446"/>
    </row>
    <row r="12731" spans="1:1" s="447" customFormat="1" ht="12" hidden="1" customHeight="1">
      <c r="A12731" s="446"/>
    </row>
    <row r="12732" spans="1:1" s="447" customFormat="1" ht="12" hidden="1" customHeight="1">
      <c r="A12732" s="446"/>
    </row>
    <row r="12733" spans="1:1" s="447" customFormat="1" ht="12" hidden="1" customHeight="1">
      <c r="A12733" s="446"/>
    </row>
    <row r="12734" spans="1:1" s="447" customFormat="1" ht="12" hidden="1" customHeight="1">
      <c r="A12734" s="446"/>
    </row>
    <row r="12735" spans="1:1" s="447" customFormat="1" ht="12" hidden="1" customHeight="1">
      <c r="A12735" s="446"/>
    </row>
    <row r="12736" spans="1:1" s="447" customFormat="1" ht="12" hidden="1" customHeight="1">
      <c r="A12736" s="446"/>
    </row>
    <row r="12737" spans="1:1" s="447" customFormat="1" ht="12" hidden="1" customHeight="1">
      <c r="A12737" s="446"/>
    </row>
    <row r="12738" spans="1:1" s="447" customFormat="1" ht="12" hidden="1" customHeight="1">
      <c r="A12738" s="446"/>
    </row>
    <row r="12739" spans="1:1" s="447" customFormat="1" ht="12" hidden="1" customHeight="1">
      <c r="A12739" s="446"/>
    </row>
    <row r="12740" spans="1:1" s="447" customFormat="1" ht="12" hidden="1" customHeight="1">
      <c r="A12740" s="446"/>
    </row>
    <row r="12741" spans="1:1" s="447" customFormat="1" ht="12" hidden="1" customHeight="1">
      <c r="A12741" s="446"/>
    </row>
    <row r="12742" spans="1:1" s="447" customFormat="1" ht="12" hidden="1" customHeight="1">
      <c r="A12742" s="446"/>
    </row>
    <row r="12743" spans="1:1" s="447" customFormat="1" ht="12" hidden="1" customHeight="1">
      <c r="A12743" s="446"/>
    </row>
    <row r="12744" spans="1:1" s="447" customFormat="1" ht="12" hidden="1" customHeight="1">
      <c r="A12744" s="446"/>
    </row>
    <row r="12745" spans="1:1" s="447" customFormat="1" ht="12" hidden="1" customHeight="1">
      <c r="A12745" s="446"/>
    </row>
    <row r="12746" spans="1:1" s="447" customFormat="1" ht="12" hidden="1" customHeight="1">
      <c r="A12746" s="446"/>
    </row>
    <row r="12747" spans="1:1" s="447" customFormat="1" ht="12" hidden="1" customHeight="1">
      <c r="A12747" s="446"/>
    </row>
    <row r="12748" spans="1:1" s="447" customFormat="1" ht="12" hidden="1" customHeight="1">
      <c r="A12748" s="446"/>
    </row>
    <row r="12749" spans="1:1" s="447" customFormat="1" ht="12" hidden="1" customHeight="1">
      <c r="A12749" s="446"/>
    </row>
    <row r="12750" spans="1:1" s="447" customFormat="1" ht="12" hidden="1" customHeight="1">
      <c r="A12750" s="446"/>
    </row>
    <row r="12751" spans="1:1" s="447" customFormat="1" ht="12" hidden="1" customHeight="1">
      <c r="A12751" s="446"/>
    </row>
    <row r="12752" spans="1:1" s="447" customFormat="1" ht="12" hidden="1" customHeight="1">
      <c r="A12752" s="446"/>
    </row>
    <row r="12753" spans="1:1" s="447" customFormat="1" ht="12" hidden="1" customHeight="1">
      <c r="A12753" s="446"/>
    </row>
    <row r="12754" spans="1:1" s="447" customFormat="1" ht="12" hidden="1" customHeight="1">
      <c r="A12754" s="446"/>
    </row>
    <row r="12755" spans="1:1" s="447" customFormat="1" ht="12" hidden="1" customHeight="1">
      <c r="A12755" s="446"/>
    </row>
    <row r="12756" spans="1:1" s="447" customFormat="1" ht="12" hidden="1" customHeight="1">
      <c r="A12756" s="446"/>
    </row>
    <row r="12757" spans="1:1" s="447" customFormat="1" ht="12" hidden="1" customHeight="1">
      <c r="A12757" s="446"/>
    </row>
    <row r="12758" spans="1:1" s="447" customFormat="1" ht="12" hidden="1" customHeight="1">
      <c r="A12758" s="446"/>
    </row>
    <row r="12759" spans="1:1" s="447" customFormat="1" ht="12" hidden="1" customHeight="1">
      <c r="A12759" s="446"/>
    </row>
    <row r="12760" spans="1:1" s="447" customFormat="1" ht="12" hidden="1" customHeight="1">
      <c r="A12760" s="446"/>
    </row>
    <row r="12761" spans="1:1" s="447" customFormat="1" ht="12" hidden="1" customHeight="1">
      <c r="A12761" s="446"/>
    </row>
    <row r="12762" spans="1:1" s="447" customFormat="1" ht="12" hidden="1" customHeight="1">
      <c r="A12762" s="446"/>
    </row>
    <row r="12763" spans="1:1" s="447" customFormat="1" ht="12" hidden="1" customHeight="1">
      <c r="A12763" s="446"/>
    </row>
    <row r="12764" spans="1:1" s="447" customFormat="1" ht="12" hidden="1" customHeight="1">
      <c r="A12764" s="446"/>
    </row>
    <row r="12765" spans="1:1" s="447" customFormat="1" ht="12" hidden="1" customHeight="1">
      <c r="A12765" s="446"/>
    </row>
    <row r="12766" spans="1:1" s="447" customFormat="1" ht="12" hidden="1" customHeight="1">
      <c r="A12766" s="446"/>
    </row>
    <row r="12767" spans="1:1" s="447" customFormat="1" ht="12" hidden="1" customHeight="1">
      <c r="A12767" s="446"/>
    </row>
    <row r="12768" spans="1:1" s="447" customFormat="1" ht="12" hidden="1" customHeight="1">
      <c r="A12768" s="446"/>
    </row>
    <row r="12769" spans="1:1" s="447" customFormat="1" ht="12" hidden="1" customHeight="1">
      <c r="A12769" s="446"/>
    </row>
    <row r="12770" spans="1:1" s="447" customFormat="1" ht="12" hidden="1" customHeight="1">
      <c r="A12770" s="446"/>
    </row>
    <row r="12771" spans="1:1" s="447" customFormat="1" ht="12" hidden="1" customHeight="1">
      <c r="A12771" s="446"/>
    </row>
    <row r="12772" spans="1:1" s="447" customFormat="1" ht="12" hidden="1" customHeight="1">
      <c r="A12772" s="446"/>
    </row>
    <row r="12773" spans="1:1" s="447" customFormat="1" ht="12" hidden="1" customHeight="1">
      <c r="A12773" s="446"/>
    </row>
    <row r="12774" spans="1:1" s="447" customFormat="1" ht="12" hidden="1" customHeight="1">
      <c r="A12774" s="446"/>
    </row>
    <row r="12775" spans="1:1" s="447" customFormat="1" ht="12" hidden="1" customHeight="1">
      <c r="A12775" s="446"/>
    </row>
    <row r="12776" spans="1:1" s="447" customFormat="1" ht="12" hidden="1" customHeight="1">
      <c r="A12776" s="446"/>
    </row>
    <row r="12777" spans="1:1" s="447" customFormat="1" ht="12" hidden="1" customHeight="1">
      <c r="A12777" s="446"/>
    </row>
    <row r="12778" spans="1:1" s="447" customFormat="1" ht="12" hidden="1" customHeight="1">
      <c r="A12778" s="446"/>
    </row>
    <row r="12779" spans="1:1" s="447" customFormat="1" ht="12" hidden="1" customHeight="1">
      <c r="A12779" s="446"/>
    </row>
    <row r="12780" spans="1:1" s="447" customFormat="1" ht="12" hidden="1" customHeight="1">
      <c r="A12780" s="446"/>
    </row>
    <row r="12781" spans="1:1" s="447" customFormat="1" ht="12" hidden="1" customHeight="1">
      <c r="A12781" s="446"/>
    </row>
    <row r="12782" spans="1:1" s="447" customFormat="1" ht="12" hidden="1" customHeight="1">
      <c r="A12782" s="446"/>
    </row>
    <row r="12783" spans="1:1" s="447" customFormat="1" ht="12" hidden="1" customHeight="1">
      <c r="A12783" s="446"/>
    </row>
    <row r="12784" spans="1:1" s="447" customFormat="1" ht="12" hidden="1" customHeight="1">
      <c r="A12784" s="446"/>
    </row>
    <row r="12785" spans="1:1" s="447" customFormat="1" ht="12" hidden="1" customHeight="1">
      <c r="A12785" s="446"/>
    </row>
    <row r="12786" spans="1:1" s="447" customFormat="1" ht="12" hidden="1" customHeight="1">
      <c r="A12786" s="446"/>
    </row>
    <row r="12787" spans="1:1" s="447" customFormat="1" ht="12" hidden="1" customHeight="1">
      <c r="A12787" s="446"/>
    </row>
    <row r="12788" spans="1:1" s="447" customFormat="1" ht="12" hidden="1" customHeight="1">
      <c r="A12788" s="446"/>
    </row>
    <row r="12789" spans="1:1" s="447" customFormat="1" ht="12" hidden="1" customHeight="1">
      <c r="A12789" s="446"/>
    </row>
    <row r="12790" spans="1:1" s="447" customFormat="1" ht="12" hidden="1" customHeight="1">
      <c r="A12790" s="446"/>
    </row>
    <row r="12791" spans="1:1" s="447" customFormat="1" ht="12" hidden="1" customHeight="1">
      <c r="A12791" s="446"/>
    </row>
    <row r="12792" spans="1:1" s="447" customFormat="1" ht="12" hidden="1" customHeight="1">
      <c r="A12792" s="446"/>
    </row>
    <row r="12793" spans="1:1" s="447" customFormat="1" ht="12" hidden="1" customHeight="1">
      <c r="A12793" s="446"/>
    </row>
    <row r="12794" spans="1:1" s="447" customFormat="1" ht="12" hidden="1" customHeight="1">
      <c r="A12794" s="446"/>
    </row>
    <row r="12795" spans="1:1" s="447" customFormat="1" ht="12" hidden="1" customHeight="1">
      <c r="A12795" s="446"/>
    </row>
    <row r="12796" spans="1:1" s="447" customFormat="1" ht="12" hidden="1" customHeight="1">
      <c r="A12796" s="446"/>
    </row>
    <row r="12797" spans="1:1" s="447" customFormat="1" ht="12" hidden="1" customHeight="1">
      <c r="A12797" s="446"/>
    </row>
    <row r="12798" spans="1:1" s="447" customFormat="1" ht="12" hidden="1" customHeight="1">
      <c r="A12798" s="446"/>
    </row>
    <row r="12799" spans="1:1" s="447" customFormat="1" ht="12" hidden="1" customHeight="1">
      <c r="A12799" s="446"/>
    </row>
    <row r="12800" spans="1:1" s="447" customFormat="1" ht="12" hidden="1" customHeight="1">
      <c r="A12800" s="446"/>
    </row>
    <row r="12801" spans="1:1" s="447" customFormat="1" ht="12" hidden="1" customHeight="1">
      <c r="A12801" s="446"/>
    </row>
    <row r="12802" spans="1:1" s="447" customFormat="1" ht="12" hidden="1" customHeight="1">
      <c r="A12802" s="446"/>
    </row>
    <row r="12803" spans="1:1" s="447" customFormat="1" ht="12" hidden="1" customHeight="1">
      <c r="A12803" s="446"/>
    </row>
    <row r="12804" spans="1:1" s="447" customFormat="1" ht="12" hidden="1" customHeight="1">
      <c r="A12804" s="446"/>
    </row>
    <row r="12805" spans="1:1" s="447" customFormat="1" ht="12" hidden="1" customHeight="1">
      <c r="A12805" s="446"/>
    </row>
    <row r="12806" spans="1:1" s="447" customFormat="1" ht="12" hidden="1" customHeight="1">
      <c r="A12806" s="446"/>
    </row>
    <row r="12807" spans="1:1" s="447" customFormat="1" ht="12" hidden="1" customHeight="1">
      <c r="A12807" s="446"/>
    </row>
    <row r="12808" spans="1:1" s="447" customFormat="1" ht="12" hidden="1" customHeight="1">
      <c r="A12808" s="446"/>
    </row>
    <row r="12809" spans="1:1" s="447" customFormat="1" ht="12" hidden="1" customHeight="1">
      <c r="A12809" s="446"/>
    </row>
    <row r="12810" spans="1:1" s="447" customFormat="1" ht="12" hidden="1" customHeight="1">
      <c r="A12810" s="446"/>
    </row>
    <row r="12811" spans="1:1" s="447" customFormat="1" ht="12" hidden="1" customHeight="1">
      <c r="A12811" s="446"/>
    </row>
    <row r="12812" spans="1:1" s="447" customFormat="1" ht="12" hidden="1" customHeight="1">
      <c r="A12812" s="446"/>
    </row>
    <row r="12813" spans="1:1" s="447" customFormat="1" ht="12" hidden="1" customHeight="1">
      <c r="A12813" s="446"/>
    </row>
    <row r="12814" spans="1:1" s="447" customFormat="1" ht="12" hidden="1" customHeight="1">
      <c r="A12814" s="446"/>
    </row>
    <row r="12815" spans="1:1" s="447" customFormat="1" ht="12" hidden="1" customHeight="1">
      <c r="A12815" s="446"/>
    </row>
    <row r="12816" spans="1:1" s="447" customFormat="1" ht="12" hidden="1" customHeight="1">
      <c r="A12816" s="446"/>
    </row>
    <row r="12817" spans="1:1" s="447" customFormat="1" ht="12" hidden="1" customHeight="1">
      <c r="A12817" s="446"/>
    </row>
    <row r="12818" spans="1:1" s="447" customFormat="1" ht="12" hidden="1" customHeight="1">
      <c r="A12818" s="446"/>
    </row>
    <row r="12819" spans="1:1" s="447" customFormat="1" ht="12" hidden="1" customHeight="1">
      <c r="A12819" s="446"/>
    </row>
    <row r="12820" spans="1:1" s="447" customFormat="1" ht="12" hidden="1" customHeight="1">
      <c r="A12820" s="446"/>
    </row>
    <row r="12821" spans="1:1" s="447" customFormat="1" ht="12" hidden="1" customHeight="1">
      <c r="A12821" s="446"/>
    </row>
    <row r="12822" spans="1:1" s="447" customFormat="1" ht="12" hidden="1" customHeight="1">
      <c r="A12822" s="446"/>
    </row>
    <row r="12823" spans="1:1" s="447" customFormat="1" ht="12" hidden="1" customHeight="1">
      <c r="A12823" s="446"/>
    </row>
    <row r="12824" spans="1:1" s="447" customFormat="1" ht="12" hidden="1" customHeight="1">
      <c r="A12824" s="446"/>
    </row>
    <row r="12825" spans="1:1" s="447" customFormat="1" ht="12" hidden="1" customHeight="1">
      <c r="A12825" s="446"/>
    </row>
    <row r="12826" spans="1:1" s="447" customFormat="1" ht="12" hidden="1" customHeight="1">
      <c r="A12826" s="446"/>
    </row>
    <row r="12827" spans="1:1" s="447" customFormat="1" ht="12" hidden="1" customHeight="1">
      <c r="A12827" s="446"/>
    </row>
    <row r="12828" spans="1:1" s="447" customFormat="1" ht="12" hidden="1" customHeight="1">
      <c r="A12828" s="446"/>
    </row>
    <row r="12829" spans="1:1" s="447" customFormat="1" ht="12" hidden="1" customHeight="1">
      <c r="A12829" s="446"/>
    </row>
    <row r="12830" spans="1:1" s="447" customFormat="1" ht="12" hidden="1" customHeight="1">
      <c r="A12830" s="446"/>
    </row>
    <row r="12831" spans="1:1" s="447" customFormat="1" ht="12" hidden="1" customHeight="1">
      <c r="A12831" s="446"/>
    </row>
    <row r="12832" spans="1:1" s="447" customFormat="1" ht="12" hidden="1" customHeight="1">
      <c r="A12832" s="446"/>
    </row>
    <row r="12833" spans="1:1" s="447" customFormat="1" ht="12" hidden="1" customHeight="1">
      <c r="A12833" s="446"/>
    </row>
    <row r="12834" spans="1:1" s="447" customFormat="1" ht="12" hidden="1" customHeight="1">
      <c r="A12834" s="446"/>
    </row>
    <row r="12835" spans="1:1" s="447" customFormat="1" ht="12" hidden="1" customHeight="1">
      <c r="A12835" s="446"/>
    </row>
    <row r="12836" spans="1:1" s="447" customFormat="1" ht="12" hidden="1" customHeight="1">
      <c r="A12836" s="446"/>
    </row>
    <row r="12837" spans="1:1" s="447" customFormat="1" ht="12" hidden="1" customHeight="1">
      <c r="A12837" s="446"/>
    </row>
    <row r="12838" spans="1:1" s="447" customFormat="1" ht="12" hidden="1" customHeight="1">
      <c r="A12838" s="446"/>
    </row>
    <row r="12839" spans="1:1" s="447" customFormat="1" ht="12" hidden="1" customHeight="1">
      <c r="A12839" s="446"/>
    </row>
    <row r="12840" spans="1:1" s="447" customFormat="1" ht="12" hidden="1" customHeight="1">
      <c r="A12840" s="446"/>
    </row>
    <row r="12841" spans="1:1" s="447" customFormat="1" ht="12" hidden="1" customHeight="1">
      <c r="A12841" s="446"/>
    </row>
    <row r="12842" spans="1:1" s="447" customFormat="1" ht="12" hidden="1" customHeight="1">
      <c r="A12842" s="446"/>
    </row>
    <row r="12843" spans="1:1" s="447" customFormat="1" ht="12" hidden="1" customHeight="1">
      <c r="A12843" s="446"/>
    </row>
    <row r="12844" spans="1:1" s="447" customFormat="1" ht="12" hidden="1" customHeight="1">
      <c r="A12844" s="446"/>
    </row>
    <row r="12845" spans="1:1" s="447" customFormat="1" ht="12" hidden="1" customHeight="1">
      <c r="A12845" s="446"/>
    </row>
    <row r="12846" spans="1:1" s="447" customFormat="1" ht="12" hidden="1" customHeight="1">
      <c r="A12846" s="446"/>
    </row>
    <row r="12847" spans="1:1" s="447" customFormat="1" ht="12" hidden="1" customHeight="1">
      <c r="A12847" s="446"/>
    </row>
    <row r="12848" spans="1:1" s="447" customFormat="1" ht="12" hidden="1" customHeight="1">
      <c r="A12848" s="446"/>
    </row>
    <row r="12849" spans="1:1" s="447" customFormat="1" ht="12" hidden="1" customHeight="1">
      <c r="A12849" s="446"/>
    </row>
    <row r="12850" spans="1:1" s="447" customFormat="1" ht="12" hidden="1" customHeight="1">
      <c r="A12850" s="446"/>
    </row>
    <row r="12851" spans="1:1" s="447" customFormat="1" ht="12" hidden="1" customHeight="1">
      <c r="A12851" s="446"/>
    </row>
    <row r="12852" spans="1:1" s="447" customFormat="1" ht="12" hidden="1" customHeight="1">
      <c r="A12852" s="446"/>
    </row>
    <row r="12853" spans="1:1" s="447" customFormat="1" ht="12" hidden="1" customHeight="1">
      <c r="A12853" s="446"/>
    </row>
    <row r="12854" spans="1:1" s="447" customFormat="1" ht="12" hidden="1" customHeight="1">
      <c r="A12854" s="446"/>
    </row>
    <row r="12855" spans="1:1" s="447" customFormat="1" ht="12" hidden="1" customHeight="1">
      <c r="A12855" s="446"/>
    </row>
    <row r="12856" spans="1:1" s="447" customFormat="1" ht="12" hidden="1" customHeight="1">
      <c r="A12856" s="446"/>
    </row>
    <row r="12857" spans="1:1" s="447" customFormat="1" ht="12" hidden="1" customHeight="1">
      <c r="A12857" s="446"/>
    </row>
    <row r="12858" spans="1:1" s="447" customFormat="1" ht="12" hidden="1" customHeight="1">
      <c r="A12858" s="446"/>
    </row>
    <row r="12859" spans="1:1" s="447" customFormat="1" ht="12" hidden="1" customHeight="1">
      <c r="A12859" s="446"/>
    </row>
    <row r="12860" spans="1:1" s="447" customFormat="1" ht="12" hidden="1" customHeight="1">
      <c r="A12860" s="446"/>
    </row>
    <row r="12861" spans="1:1" s="447" customFormat="1" ht="12" hidden="1" customHeight="1">
      <c r="A12861" s="446"/>
    </row>
    <row r="12862" spans="1:1" s="447" customFormat="1" ht="12" hidden="1" customHeight="1">
      <c r="A12862" s="446"/>
    </row>
    <row r="12863" spans="1:1" s="447" customFormat="1" ht="12" hidden="1" customHeight="1">
      <c r="A12863" s="446"/>
    </row>
    <row r="12864" spans="1:1" s="447" customFormat="1" ht="12" hidden="1" customHeight="1">
      <c r="A12864" s="446"/>
    </row>
    <row r="12865" spans="1:1" s="447" customFormat="1" ht="12" hidden="1" customHeight="1">
      <c r="A12865" s="446"/>
    </row>
    <row r="12866" spans="1:1" s="447" customFormat="1" ht="12" hidden="1" customHeight="1">
      <c r="A12866" s="446"/>
    </row>
    <row r="12867" spans="1:1" s="447" customFormat="1" ht="12" hidden="1" customHeight="1">
      <c r="A12867" s="446"/>
    </row>
    <row r="12868" spans="1:1" s="447" customFormat="1" ht="12" hidden="1" customHeight="1">
      <c r="A12868" s="446"/>
    </row>
    <row r="12869" spans="1:1" s="447" customFormat="1" ht="12" hidden="1" customHeight="1">
      <c r="A12869" s="446"/>
    </row>
    <row r="12870" spans="1:1" s="447" customFormat="1" ht="12" hidden="1" customHeight="1">
      <c r="A12870" s="446"/>
    </row>
    <row r="12871" spans="1:1" s="447" customFormat="1" ht="12" hidden="1" customHeight="1">
      <c r="A12871" s="446"/>
    </row>
    <row r="12872" spans="1:1" s="447" customFormat="1" ht="12" hidden="1" customHeight="1">
      <c r="A12872" s="446"/>
    </row>
    <row r="12873" spans="1:1" s="447" customFormat="1" ht="12" hidden="1" customHeight="1">
      <c r="A12873" s="446"/>
    </row>
    <row r="12874" spans="1:1" s="447" customFormat="1" ht="12" hidden="1" customHeight="1">
      <c r="A12874" s="446"/>
    </row>
    <row r="12875" spans="1:1" s="447" customFormat="1" ht="12" hidden="1" customHeight="1">
      <c r="A12875" s="446"/>
    </row>
    <row r="12876" spans="1:1" s="447" customFormat="1" ht="12" hidden="1" customHeight="1">
      <c r="A12876" s="446"/>
    </row>
    <row r="12877" spans="1:1" s="447" customFormat="1" ht="12" hidden="1" customHeight="1">
      <c r="A12877" s="446"/>
    </row>
    <row r="12878" spans="1:1" s="447" customFormat="1" ht="12" hidden="1" customHeight="1">
      <c r="A12878" s="446"/>
    </row>
    <row r="12879" spans="1:1" s="447" customFormat="1" ht="12" hidden="1" customHeight="1">
      <c r="A12879" s="446"/>
    </row>
    <row r="12880" spans="1:1" s="447" customFormat="1" ht="12" hidden="1" customHeight="1">
      <c r="A12880" s="446"/>
    </row>
    <row r="12881" spans="1:1" s="447" customFormat="1" ht="12" hidden="1" customHeight="1">
      <c r="A12881" s="446"/>
    </row>
    <row r="12882" spans="1:1" s="447" customFormat="1" ht="12" hidden="1" customHeight="1">
      <c r="A12882" s="446"/>
    </row>
    <row r="12883" spans="1:1" s="447" customFormat="1" ht="12" hidden="1" customHeight="1">
      <c r="A12883" s="446"/>
    </row>
    <row r="12884" spans="1:1" s="447" customFormat="1" ht="12" hidden="1" customHeight="1">
      <c r="A12884" s="446"/>
    </row>
    <row r="12885" spans="1:1" s="447" customFormat="1" ht="12" hidden="1" customHeight="1">
      <c r="A12885" s="446"/>
    </row>
    <row r="12886" spans="1:1" s="447" customFormat="1" ht="12" hidden="1" customHeight="1">
      <c r="A12886" s="446"/>
    </row>
    <row r="12887" spans="1:1" s="447" customFormat="1" ht="12" hidden="1" customHeight="1">
      <c r="A12887" s="446"/>
    </row>
    <row r="12888" spans="1:1" s="447" customFormat="1" ht="12" hidden="1" customHeight="1">
      <c r="A12888" s="446"/>
    </row>
    <row r="12889" spans="1:1" s="447" customFormat="1" ht="12" hidden="1" customHeight="1">
      <c r="A12889" s="446"/>
    </row>
    <row r="12890" spans="1:1" s="447" customFormat="1" ht="12" hidden="1" customHeight="1">
      <c r="A12890" s="446"/>
    </row>
    <row r="12891" spans="1:1" s="447" customFormat="1" ht="12" hidden="1" customHeight="1">
      <c r="A12891" s="446"/>
    </row>
    <row r="12892" spans="1:1" s="447" customFormat="1" ht="12" hidden="1" customHeight="1">
      <c r="A12892" s="446"/>
    </row>
    <row r="12893" spans="1:1" s="447" customFormat="1" ht="12" hidden="1" customHeight="1">
      <c r="A12893" s="446"/>
    </row>
    <row r="12894" spans="1:1" s="447" customFormat="1" ht="12" hidden="1" customHeight="1">
      <c r="A12894" s="446"/>
    </row>
    <row r="12895" spans="1:1" s="447" customFormat="1" ht="12" hidden="1" customHeight="1">
      <c r="A12895" s="446"/>
    </row>
    <row r="12896" spans="1:1" s="447" customFormat="1" ht="12" hidden="1" customHeight="1">
      <c r="A12896" s="446"/>
    </row>
    <row r="12897" spans="1:1" s="447" customFormat="1" ht="12" hidden="1" customHeight="1">
      <c r="A12897" s="446"/>
    </row>
    <row r="12898" spans="1:1" s="447" customFormat="1" ht="12" hidden="1" customHeight="1">
      <c r="A12898" s="446"/>
    </row>
    <row r="12899" spans="1:1" s="447" customFormat="1" ht="12" hidden="1" customHeight="1">
      <c r="A12899" s="446"/>
    </row>
    <row r="12900" spans="1:1" s="447" customFormat="1" ht="12" hidden="1" customHeight="1">
      <c r="A12900" s="446"/>
    </row>
    <row r="12901" spans="1:1" s="447" customFormat="1" ht="12" hidden="1" customHeight="1">
      <c r="A12901" s="446"/>
    </row>
    <row r="12902" spans="1:1" s="447" customFormat="1" ht="12" hidden="1" customHeight="1">
      <c r="A12902" s="446"/>
    </row>
    <row r="12903" spans="1:1" s="447" customFormat="1" ht="12" hidden="1" customHeight="1">
      <c r="A12903" s="446"/>
    </row>
    <row r="12904" spans="1:1" s="447" customFormat="1" ht="12" hidden="1" customHeight="1">
      <c r="A12904" s="446"/>
    </row>
    <row r="12905" spans="1:1" s="447" customFormat="1" ht="12" hidden="1" customHeight="1">
      <c r="A12905" s="446"/>
    </row>
    <row r="12906" spans="1:1" s="447" customFormat="1" ht="12" hidden="1" customHeight="1">
      <c r="A12906" s="446"/>
    </row>
    <row r="12907" spans="1:1" s="447" customFormat="1" ht="12" hidden="1" customHeight="1">
      <c r="A12907" s="446"/>
    </row>
    <row r="12908" spans="1:1" s="447" customFormat="1" ht="12" hidden="1" customHeight="1">
      <c r="A12908" s="446"/>
    </row>
    <row r="12909" spans="1:1" s="447" customFormat="1" ht="12" hidden="1" customHeight="1">
      <c r="A12909" s="446"/>
    </row>
    <row r="12910" spans="1:1" s="447" customFormat="1" ht="12" hidden="1" customHeight="1">
      <c r="A12910" s="446"/>
    </row>
    <row r="12911" spans="1:1" s="447" customFormat="1" ht="12" hidden="1" customHeight="1">
      <c r="A12911" s="446"/>
    </row>
    <row r="12912" spans="1:1" s="447" customFormat="1" ht="12" hidden="1" customHeight="1">
      <c r="A12912" s="446"/>
    </row>
    <row r="12913" spans="1:1" s="447" customFormat="1" ht="12" hidden="1" customHeight="1">
      <c r="A12913" s="446"/>
    </row>
    <row r="12914" spans="1:1" s="447" customFormat="1" ht="12" hidden="1" customHeight="1">
      <c r="A12914" s="446"/>
    </row>
    <row r="12915" spans="1:1" s="447" customFormat="1" ht="12" hidden="1" customHeight="1">
      <c r="A12915" s="446"/>
    </row>
    <row r="12916" spans="1:1" s="447" customFormat="1" ht="12" hidden="1" customHeight="1">
      <c r="A12916" s="446"/>
    </row>
    <row r="12917" spans="1:1" s="447" customFormat="1" ht="12" hidden="1" customHeight="1">
      <c r="A12917" s="446"/>
    </row>
    <row r="12918" spans="1:1" s="447" customFormat="1" ht="12" hidden="1" customHeight="1">
      <c r="A12918" s="446"/>
    </row>
    <row r="12919" spans="1:1" s="447" customFormat="1" ht="12" hidden="1" customHeight="1">
      <c r="A12919" s="446"/>
    </row>
    <row r="12920" spans="1:1" s="447" customFormat="1" ht="12" hidden="1" customHeight="1">
      <c r="A12920" s="446"/>
    </row>
    <row r="12921" spans="1:1" s="447" customFormat="1" ht="12" hidden="1" customHeight="1">
      <c r="A12921" s="446"/>
    </row>
    <row r="12922" spans="1:1" s="447" customFormat="1" ht="12" hidden="1" customHeight="1">
      <c r="A12922" s="446"/>
    </row>
    <row r="12923" spans="1:1" s="447" customFormat="1" ht="12" hidden="1" customHeight="1">
      <c r="A12923" s="446"/>
    </row>
    <row r="12924" spans="1:1" s="447" customFormat="1" ht="12" hidden="1" customHeight="1">
      <c r="A12924" s="446"/>
    </row>
    <row r="12925" spans="1:1" s="447" customFormat="1" ht="12" hidden="1" customHeight="1">
      <c r="A12925" s="446"/>
    </row>
    <row r="12926" spans="1:1" s="447" customFormat="1" ht="12" hidden="1" customHeight="1">
      <c r="A12926" s="446"/>
    </row>
    <row r="12927" spans="1:1" s="447" customFormat="1" ht="12" hidden="1" customHeight="1">
      <c r="A12927" s="446"/>
    </row>
    <row r="12928" spans="1:1" s="447" customFormat="1" ht="12" hidden="1" customHeight="1">
      <c r="A12928" s="446"/>
    </row>
    <row r="12929" spans="1:1" s="447" customFormat="1" ht="12" hidden="1" customHeight="1">
      <c r="A12929" s="446"/>
    </row>
    <row r="12930" spans="1:1" s="447" customFormat="1" ht="12" hidden="1" customHeight="1">
      <c r="A12930" s="446"/>
    </row>
    <row r="12931" spans="1:1" s="447" customFormat="1" ht="12" hidden="1" customHeight="1">
      <c r="A12931" s="446"/>
    </row>
    <row r="12932" spans="1:1" s="447" customFormat="1" ht="12" hidden="1" customHeight="1">
      <c r="A12932" s="446"/>
    </row>
    <row r="12933" spans="1:1" s="447" customFormat="1" ht="12" hidden="1" customHeight="1">
      <c r="A12933" s="446"/>
    </row>
    <row r="12934" spans="1:1" s="447" customFormat="1" ht="12" hidden="1" customHeight="1">
      <c r="A12934" s="446"/>
    </row>
    <row r="12935" spans="1:1" s="447" customFormat="1" ht="12" hidden="1" customHeight="1">
      <c r="A12935" s="446"/>
    </row>
    <row r="12936" spans="1:1" s="447" customFormat="1" ht="12" hidden="1" customHeight="1">
      <c r="A12936" s="446"/>
    </row>
    <row r="12937" spans="1:1" s="447" customFormat="1" ht="12" hidden="1" customHeight="1">
      <c r="A12937" s="446"/>
    </row>
    <row r="12938" spans="1:1" s="447" customFormat="1" ht="12" hidden="1" customHeight="1">
      <c r="A12938" s="446"/>
    </row>
    <row r="12939" spans="1:1" s="447" customFormat="1" ht="12" hidden="1" customHeight="1">
      <c r="A12939" s="446"/>
    </row>
    <row r="12940" spans="1:1" s="447" customFormat="1" ht="12" hidden="1" customHeight="1">
      <c r="A12940" s="446"/>
    </row>
    <row r="12941" spans="1:1" s="447" customFormat="1" ht="12" hidden="1" customHeight="1">
      <c r="A12941" s="446"/>
    </row>
    <row r="12942" spans="1:1" s="447" customFormat="1" ht="12" hidden="1" customHeight="1">
      <c r="A12942" s="446"/>
    </row>
    <row r="12943" spans="1:1" s="447" customFormat="1" ht="12" hidden="1" customHeight="1">
      <c r="A12943" s="446"/>
    </row>
    <row r="12944" spans="1:1" s="447" customFormat="1" ht="12" hidden="1" customHeight="1">
      <c r="A12944" s="446"/>
    </row>
    <row r="12945" spans="1:1" s="447" customFormat="1" ht="12" hidden="1" customHeight="1">
      <c r="A12945" s="446"/>
    </row>
    <row r="12946" spans="1:1" s="447" customFormat="1" ht="12" hidden="1" customHeight="1">
      <c r="A12946" s="446"/>
    </row>
    <row r="12947" spans="1:1" s="447" customFormat="1" ht="12" hidden="1" customHeight="1">
      <c r="A12947" s="446"/>
    </row>
    <row r="12948" spans="1:1" s="447" customFormat="1" ht="12" hidden="1" customHeight="1">
      <c r="A12948" s="446"/>
    </row>
    <row r="12949" spans="1:1" s="447" customFormat="1" ht="12" hidden="1" customHeight="1">
      <c r="A12949" s="446"/>
    </row>
    <row r="12950" spans="1:1" s="447" customFormat="1" ht="12" hidden="1" customHeight="1">
      <c r="A12950" s="446"/>
    </row>
    <row r="12951" spans="1:1" s="447" customFormat="1" ht="12" hidden="1" customHeight="1">
      <c r="A12951" s="446"/>
    </row>
    <row r="12952" spans="1:1" s="447" customFormat="1" ht="12" hidden="1" customHeight="1">
      <c r="A12952" s="446"/>
    </row>
    <row r="12953" spans="1:1" s="447" customFormat="1" ht="12" hidden="1" customHeight="1">
      <c r="A12953" s="446"/>
    </row>
    <row r="12954" spans="1:1" s="447" customFormat="1" ht="12" hidden="1" customHeight="1">
      <c r="A12954" s="446"/>
    </row>
    <row r="12955" spans="1:1" s="447" customFormat="1" ht="12" hidden="1" customHeight="1">
      <c r="A12955" s="446"/>
    </row>
    <row r="12956" spans="1:1" s="447" customFormat="1" ht="12" hidden="1" customHeight="1">
      <c r="A12956" s="446"/>
    </row>
    <row r="12957" spans="1:1" s="447" customFormat="1" ht="12" hidden="1" customHeight="1">
      <c r="A12957" s="446"/>
    </row>
    <row r="12958" spans="1:1" s="447" customFormat="1" ht="12" hidden="1" customHeight="1">
      <c r="A12958" s="446"/>
    </row>
    <row r="12959" spans="1:1" s="447" customFormat="1" ht="12" hidden="1" customHeight="1">
      <c r="A12959" s="446"/>
    </row>
    <row r="12960" spans="1:1" s="447" customFormat="1" ht="12" hidden="1" customHeight="1">
      <c r="A12960" s="446"/>
    </row>
    <row r="12961" spans="1:1" s="447" customFormat="1" ht="12" hidden="1" customHeight="1">
      <c r="A12961" s="446"/>
    </row>
    <row r="12962" spans="1:1" s="447" customFormat="1" ht="12" hidden="1" customHeight="1">
      <c r="A12962" s="446"/>
    </row>
    <row r="12963" spans="1:1" s="447" customFormat="1" ht="12" hidden="1" customHeight="1">
      <c r="A12963" s="446"/>
    </row>
    <row r="12964" spans="1:1" s="447" customFormat="1" ht="12" hidden="1" customHeight="1">
      <c r="A12964" s="446"/>
    </row>
    <row r="12965" spans="1:1" s="447" customFormat="1" ht="12" hidden="1" customHeight="1">
      <c r="A12965" s="446"/>
    </row>
    <row r="12966" spans="1:1" s="447" customFormat="1" ht="12" hidden="1" customHeight="1">
      <c r="A12966" s="446"/>
    </row>
    <row r="12967" spans="1:1" s="447" customFormat="1" ht="12" hidden="1" customHeight="1">
      <c r="A12967" s="446"/>
    </row>
    <row r="12968" spans="1:1" s="447" customFormat="1" ht="12" hidden="1" customHeight="1">
      <c r="A12968" s="446"/>
    </row>
    <row r="12969" spans="1:1" s="447" customFormat="1" ht="12" hidden="1" customHeight="1">
      <c r="A12969" s="446"/>
    </row>
    <row r="12970" spans="1:1" s="447" customFormat="1" ht="12" hidden="1" customHeight="1">
      <c r="A12970" s="446"/>
    </row>
    <row r="12971" spans="1:1" s="447" customFormat="1" ht="12" hidden="1" customHeight="1">
      <c r="A12971" s="446"/>
    </row>
    <row r="12972" spans="1:1" s="447" customFormat="1" ht="12" hidden="1" customHeight="1">
      <c r="A12972" s="446"/>
    </row>
    <row r="12973" spans="1:1" s="447" customFormat="1" ht="12" hidden="1" customHeight="1">
      <c r="A12973" s="446"/>
    </row>
    <row r="12974" spans="1:1" s="447" customFormat="1" ht="12" hidden="1" customHeight="1">
      <c r="A12974" s="446"/>
    </row>
    <row r="12975" spans="1:1" s="447" customFormat="1" ht="12" hidden="1" customHeight="1">
      <c r="A12975" s="446"/>
    </row>
    <row r="12976" spans="1:1" s="447" customFormat="1" ht="12" hidden="1" customHeight="1">
      <c r="A12976" s="446"/>
    </row>
    <row r="12977" spans="1:1" s="447" customFormat="1" ht="12" hidden="1" customHeight="1">
      <c r="A12977" s="446"/>
    </row>
    <row r="12978" spans="1:1" s="447" customFormat="1" ht="12" hidden="1" customHeight="1">
      <c r="A12978" s="446"/>
    </row>
    <row r="12979" spans="1:1" s="447" customFormat="1" ht="12" hidden="1" customHeight="1">
      <c r="A12979" s="446"/>
    </row>
    <row r="12980" spans="1:1" s="447" customFormat="1" ht="12" hidden="1" customHeight="1">
      <c r="A12980" s="446"/>
    </row>
    <row r="12981" spans="1:1" s="447" customFormat="1" ht="12" hidden="1" customHeight="1">
      <c r="A12981" s="446"/>
    </row>
    <row r="12982" spans="1:1" s="447" customFormat="1" ht="12" hidden="1" customHeight="1">
      <c r="A12982" s="446"/>
    </row>
    <row r="12983" spans="1:1" s="447" customFormat="1" ht="12" hidden="1" customHeight="1">
      <c r="A12983" s="446"/>
    </row>
    <row r="12984" spans="1:1" s="447" customFormat="1" ht="12" hidden="1" customHeight="1">
      <c r="A12984" s="446"/>
    </row>
    <row r="12985" spans="1:1" s="447" customFormat="1" ht="12" hidden="1" customHeight="1">
      <c r="A12985" s="446"/>
    </row>
    <row r="12986" spans="1:1" s="447" customFormat="1" ht="12" hidden="1" customHeight="1">
      <c r="A12986" s="446"/>
    </row>
    <row r="12987" spans="1:1" s="447" customFormat="1" ht="12" hidden="1" customHeight="1">
      <c r="A12987" s="446"/>
    </row>
    <row r="12988" spans="1:1" s="447" customFormat="1" ht="12" hidden="1" customHeight="1">
      <c r="A12988" s="446"/>
    </row>
    <row r="12989" spans="1:1" s="447" customFormat="1" ht="12" hidden="1" customHeight="1">
      <c r="A12989" s="446"/>
    </row>
    <row r="12990" spans="1:1" s="447" customFormat="1" ht="12" hidden="1" customHeight="1">
      <c r="A12990" s="446"/>
    </row>
    <row r="12991" spans="1:1" s="447" customFormat="1" ht="12" hidden="1" customHeight="1">
      <c r="A12991" s="446"/>
    </row>
    <row r="12992" spans="1:1" s="447" customFormat="1" ht="12" hidden="1" customHeight="1">
      <c r="A12992" s="446"/>
    </row>
    <row r="12993" spans="1:1" s="447" customFormat="1" ht="12" hidden="1" customHeight="1">
      <c r="A12993" s="446"/>
    </row>
    <row r="12994" spans="1:1" s="447" customFormat="1" ht="12" hidden="1" customHeight="1">
      <c r="A12994" s="446"/>
    </row>
    <row r="12995" spans="1:1" s="447" customFormat="1" ht="12" hidden="1" customHeight="1">
      <c r="A12995" s="446"/>
    </row>
    <row r="12996" spans="1:1" s="447" customFormat="1" ht="12" hidden="1" customHeight="1">
      <c r="A12996" s="446"/>
    </row>
    <row r="12997" spans="1:1" s="447" customFormat="1" ht="12" hidden="1" customHeight="1">
      <c r="A12997" s="446"/>
    </row>
    <row r="12998" spans="1:1" s="447" customFormat="1" ht="12" hidden="1" customHeight="1">
      <c r="A12998" s="446"/>
    </row>
    <row r="12999" spans="1:1" s="447" customFormat="1" ht="12" hidden="1" customHeight="1">
      <c r="A12999" s="446"/>
    </row>
    <row r="13000" spans="1:1" s="447" customFormat="1" ht="12" hidden="1" customHeight="1">
      <c r="A13000" s="446"/>
    </row>
    <row r="13001" spans="1:1" s="447" customFormat="1" ht="12" hidden="1" customHeight="1">
      <c r="A13001" s="446"/>
    </row>
    <row r="13002" spans="1:1" s="447" customFormat="1" ht="12" hidden="1" customHeight="1">
      <c r="A13002" s="446"/>
    </row>
    <row r="13003" spans="1:1" s="447" customFormat="1" ht="12" hidden="1" customHeight="1">
      <c r="A13003" s="446"/>
    </row>
    <row r="13004" spans="1:1" s="447" customFormat="1" ht="12" hidden="1" customHeight="1">
      <c r="A13004" s="446"/>
    </row>
    <row r="13005" spans="1:1" s="447" customFormat="1" ht="12" hidden="1" customHeight="1">
      <c r="A13005" s="446"/>
    </row>
    <row r="13006" spans="1:1" s="447" customFormat="1" ht="12" hidden="1" customHeight="1">
      <c r="A13006" s="446"/>
    </row>
    <row r="13007" spans="1:1" s="447" customFormat="1" ht="12" hidden="1" customHeight="1">
      <c r="A13007" s="446"/>
    </row>
    <row r="13008" spans="1:1" s="447" customFormat="1" ht="12" hidden="1" customHeight="1">
      <c r="A13008" s="446"/>
    </row>
    <row r="13009" spans="1:1" s="447" customFormat="1" ht="12" hidden="1" customHeight="1">
      <c r="A13009" s="446"/>
    </row>
    <row r="13010" spans="1:1" s="447" customFormat="1" ht="12" hidden="1" customHeight="1">
      <c r="A13010" s="446"/>
    </row>
    <row r="13011" spans="1:1" s="447" customFormat="1" ht="12" hidden="1" customHeight="1">
      <c r="A13011" s="446"/>
    </row>
    <row r="13012" spans="1:1" s="447" customFormat="1" ht="12" hidden="1" customHeight="1">
      <c r="A13012" s="446"/>
    </row>
    <row r="13013" spans="1:1" s="447" customFormat="1" ht="12" hidden="1" customHeight="1">
      <c r="A13013" s="446"/>
    </row>
    <row r="13014" spans="1:1" s="447" customFormat="1" ht="12" hidden="1" customHeight="1">
      <c r="A13014" s="446"/>
    </row>
    <row r="13015" spans="1:1" s="447" customFormat="1" ht="12" hidden="1" customHeight="1">
      <c r="A13015" s="446"/>
    </row>
    <row r="13016" spans="1:1" s="447" customFormat="1" ht="12" hidden="1" customHeight="1">
      <c r="A13016" s="446"/>
    </row>
    <row r="13017" spans="1:1" s="447" customFormat="1" ht="12" hidden="1" customHeight="1">
      <c r="A13017" s="446"/>
    </row>
    <row r="13018" spans="1:1" s="447" customFormat="1" ht="12" hidden="1" customHeight="1">
      <c r="A13018" s="446"/>
    </row>
    <row r="13019" spans="1:1" s="447" customFormat="1" ht="12" hidden="1" customHeight="1">
      <c r="A13019" s="446"/>
    </row>
    <row r="13020" spans="1:1" s="447" customFormat="1" ht="12" hidden="1" customHeight="1">
      <c r="A13020" s="446"/>
    </row>
    <row r="13021" spans="1:1" s="447" customFormat="1" ht="12" hidden="1" customHeight="1">
      <c r="A13021" s="446"/>
    </row>
    <row r="13022" spans="1:1" s="447" customFormat="1" ht="12" hidden="1" customHeight="1">
      <c r="A13022" s="446"/>
    </row>
    <row r="13023" spans="1:1" s="447" customFormat="1" ht="12" hidden="1" customHeight="1">
      <c r="A13023" s="446"/>
    </row>
    <row r="13024" spans="1:1" s="447" customFormat="1" ht="12" hidden="1" customHeight="1">
      <c r="A13024" s="446"/>
    </row>
    <row r="13025" spans="1:1" s="447" customFormat="1" ht="12" hidden="1" customHeight="1">
      <c r="A13025" s="446"/>
    </row>
    <row r="13026" spans="1:1" s="447" customFormat="1" ht="12" hidden="1" customHeight="1">
      <c r="A13026" s="446"/>
    </row>
    <row r="13027" spans="1:1" s="447" customFormat="1" ht="12" hidden="1" customHeight="1">
      <c r="A13027" s="446"/>
    </row>
    <row r="13028" spans="1:1" s="447" customFormat="1" ht="12" hidden="1" customHeight="1">
      <c r="A13028" s="446"/>
    </row>
    <row r="13029" spans="1:1" s="447" customFormat="1" ht="12" hidden="1" customHeight="1">
      <c r="A13029" s="446"/>
    </row>
    <row r="13030" spans="1:1" s="447" customFormat="1" ht="12" hidden="1" customHeight="1">
      <c r="A13030" s="446"/>
    </row>
    <row r="13031" spans="1:1" s="447" customFormat="1" ht="12" hidden="1" customHeight="1">
      <c r="A13031" s="446"/>
    </row>
    <row r="13032" spans="1:1" s="447" customFormat="1" ht="12" hidden="1" customHeight="1">
      <c r="A13032" s="446"/>
    </row>
    <row r="13033" spans="1:1" s="447" customFormat="1" ht="12" hidden="1" customHeight="1">
      <c r="A13033" s="446"/>
    </row>
    <row r="13034" spans="1:1" s="447" customFormat="1" ht="12" hidden="1" customHeight="1">
      <c r="A13034" s="446"/>
    </row>
    <row r="13035" spans="1:1" s="447" customFormat="1" ht="12" hidden="1" customHeight="1">
      <c r="A13035" s="446"/>
    </row>
    <row r="13036" spans="1:1" s="447" customFormat="1" ht="12" hidden="1" customHeight="1">
      <c r="A13036" s="446"/>
    </row>
    <row r="13037" spans="1:1" s="447" customFormat="1" ht="12" hidden="1" customHeight="1">
      <c r="A13037" s="446"/>
    </row>
    <row r="13038" spans="1:1" s="447" customFormat="1" ht="12" hidden="1" customHeight="1">
      <c r="A13038" s="446"/>
    </row>
    <row r="13039" spans="1:1" s="447" customFormat="1" ht="12" hidden="1" customHeight="1">
      <c r="A13039" s="446"/>
    </row>
    <row r="13040" spans="1:1" s="447" customFormat="1" ht="12" hidden="1" customHeight="1">
      <c r="A13040" s="446"/>
    </row>
    <row r="13041" spans="1:1" s="447" customFormat="1" ht="12" hidden="1" customHeight="1">
      <c r="A13041" s="446"/>
    </row>
    <row r="13042" spans="1:1" s="447" customFormat="1" ht="12" hidden="1" customHeight="1">
      <c r="A13042" s="446"/>
    </row>
    <row r="13043" spans="1:1" s="447" customFormat="1" ht="12" hidden="1" customHeight="1">
      <c r="A13043" s="446"/>
    </row>
    <row r="13044" spans="1:1" s="447" customFormat="1" ht="12" hidden="1" customHeight="1">
      <c r="A13044" s="446"/>
    </row>
    <row r="13045" spans="1:1" s="447" customFormat="1" ht="12" hidden="1" customHeight="1">
      <c r="A13045" s="446"/>
    </row>
    <row r="13046" spans="1:1" s="447" customFormat="1" ht="12" hidden="1" customHeight="1">
      <c r="A13046" s="446"/>
    </row>
    <row r="13047" spans="1:1" s="447" customFormat="1" ht="12" hidden="1" customHeight="1">
      <c r="A13047" s="446"/>
    </row>
    <row r="13048" spans="1:1" s="447" customFormat="1" ht="12" hidden="1" customHeight="1">
      <c r="A13048" s="446"/>
    </row>
    <row r="13049" spans="1:1" s="447" customFormat="1" ht="12" hidden="1" customHeight="1">
      <c r="A13049" s="446"/>
    </row>
    <row r="13050" spans="1:1" s="447" customFormat="1" ht="12" hidden="1" customHeight="1">
      <c r="A13050" s="446"/>
    </row>
    <row r="13051" spans="1:1" s="447" customFormat="1" ht="12" hidden="1" customHeight="1">
      <c r="A13051" s="446"/>
    </row>
    <row r="13052" spans="1:1" s="447" customFormat="1" ht="12" hidden="1" customHeight="1">
      <c r="A13052" s="446"/>
    </row>
    <row r="13053" spans="1:1" s="447" customFormat="1" ht="12" hidden="1" customHeight="1">
      <c r="A13053" s="446"/>
    </row>
    <row r="13054" spans="1:1" s="447" customFormat="1" ht="12" hidden="1" customHeight="1">
      <c r="A13054" s="446"/>
    </row>
    <row r="13055" spans="1:1" s="447" customFormat="1" ht="12" hidden="1" customHeight="1">
      <c r="A13055" s="446"/>
    </row>
    <row r="13056" spans="1:1" s="447" customFormat="1" ht="12" hidden="1" customHeight="1">
      <c r="A13056" s="446"/>
    </row>
    <row r="13057" spans="1:1" s="447" customFormat="1" ht="12" hidden="1" customHeight="1">
      <c r="A13057" s="446"/>
    </row>
    <row r="13058" spans="1:1" s="447" customFormat="1" ht="12" hidden="1" customHeight="1">
      <c r="A13058" s="446"/>
    </row>
    <row r="13059" spans="1:1" s="447" customFormat="1" ht="12" hidden="1" customHeight="1">
      <c r="A13059" s="446"/>
    </row>
    <row r="13060" spans="1:1" s="447" customFormat="1" ht="12" hidden="1" customHeight="1">
      <c r="A13060" s="446"/>
    </row>
    <row r="13061" spans="1:1" s="447" customFormat="1" ht="12" hidden="1" customHeight="1">
      <c r="A13061" s="446"/>
    </row>
    <row r="13062" spans="1:1" s="447" customFormat="1" ht="12" hidden="1" customHeight="1">
      <c r="A13062" s="446"/>
    </row>
    <row r="13063" spans="1:1" s="447" customFormat="1" ht="12" hidden="1" customHeight="1">
      <c r="A13063" s="446"/>
    </row>
    <row r="13064" spans="1:1" s="447" customFormat="1" ht="12" hidden="1" customHeight="1">
      <c r="A13064" s="446"/>
    </row>
    <row r="13065" spans="1:1" s="447" customFormat="1" ht="12" hidden="1" customHeight="1">
      <c r="A13065" s="446"/>
    </row>
    <row r="13066" spans="1:1" s="447" customFormat="1" ht="12" hidden="1" customHeight="1">
      <c r="A13066" s="446"/>
    </row>
    <row r="13067" spans="1:1" s="447" customFormat="1" ht="12" hidden="1" customHeight="1">
      <c r="A13067" s="446"/>
    </row>
    <row r="13068" spans="1:1" s="447" customFormat="1" ht="12" hidden="1" customHeight="1">
      <c r="A13068" s="446"/>
    </row>
    <row r="13069" spans="1:1" s="447" customFormat="1" ht="12" hidden="1" customHeight="1">
      <c r="A13069" s="446"/>
    </row>
    <row r="13070" spans="1:1" s="447" customFormat="1" ht="12" hidden="1" customHeight="1">
      <c r="A13070" s="446"/>
    </row>
    <row r="13071" spans="1:1" s="447" customFormat="1" ht="12" hidden="1" customHeight="1">
      <c r="A13071" s="446"/>
    </row>
    <row r="13072" spans="1:1" s="447" customFormat="1" ht="12" hidden="1" customHeight="1">
      <c r="A13072" s="446"/>
    </row>
    <row r="13073" spans="1:1" s="447" customFormat="1" ht="12" hidden="1" customHeight="1">
      <c r="A13073" s="446"/>
    </row>
    <row r="13074" spans="1:1" s="447" customFormat="1" ht="12" hidden="1" customHeight="1">
      <c r="A13074" s="446"/>
    </row>
    <row r="13075" spans="1:1" s="447" customFormat="1" ht="12" hidden="1" customHeight="1">
      <c r="A13075" s="446"/>
    </row>
    <row r="13076" spans="1:1" s="447" customFormat="1" ht="12" hidden="1" customHeight="1">
      <c r="A13076" s="446"/>
    </row>
    <row r="13077" spans="1:1" s="447" customFormat="1" ht="12" hidden="1" customHeight="1">
      <c r="A13077" s="446"/>
    </row>
    <row r="13078" spans="1:1" s="447" customFormat="1" ht="12" hidden="1" customHeight="1">
      <c r="A13078" s="446"/>
    </row>
    <row r="13079" spans="1:1" s="447" customFormat="1" ht="12" hidden="1" customHeight="1">
      <c r="A13079" s="446"/>
    </row>
    <row r="13080" spans="1:1" s="447" customFormat="1" ht="12" hidden="1" customHeight="1">
      <c r="A13080" s="446"/>
    </row>
    <row r="13081" spans="1:1" s="447" customFormat="1" ht="12" hidden="1" customHeight="1">
      <c r="A13081" s="446"/>
    </row>
    <row r="13082" spans="1:1" s="447" customFormat="1" ht="12" hidden="1" customHeight="1">
      <c r="A13082" s="446"/>
    </row>
    <row r="13083" spans="1:1" s="447" customFormat="1" ht="12" hidden="1" customHeight="1">
      <c r="A13083" s="446"/>
    </row>
    <row r="13084" spans="1:1" s="447" customFormat="1" ht="12" hidden="1" customHeight="1">
      <c r="A13084" s="446"/>
    </row>
    <row r="13085" spans="1:1" s="447" customFormat="1" ht="12" hidden="1" customHeight="1">
      <c r="A13085" s="446"/>
    </row>
    <row r="13086" spans="1:1" s="447" customFormat="1" ht="12" hidden="1" customHeight="1">
      <c r="A13086" s="446"/>
    </row>
    <row r="13087" spans="1:1" s="447" customFormat="1" ht="12" hidden="1" customHeight="1">
      <c r="A13087" s="446"/>
    </row>
    <row r="13088" spans="1:1" s="447" customFormat="1" ht="12" hidden="1" customHeight="1">
      <c r="A13088" s="446"/>
    </row>
    <row r="13089" spans="1:1" s="447" customFormat="1" ht="12" hidden="1" customHeight="1">
      <c r="A13089" s="446"/>
    </row>
    <row r="13090" spans="1:1" s="447" customFormat="1" ht="12" hidden="1" customHeight="1">
      <c r="A13090" s="446"/>
    </row>
    <row r="13091" spans="1:1" s="447" customFormat="1" ht="12" hidden="1" customHeight="1">
      <c r="A13091" s="446"/>
    </row>
    <row r="13092" spans="1:1" s="447" customFormat="1" ht="12" hidden="1" customHeight="1">
      <c r="A13092" s="446"/>
    </row>
    <row r="13093" spans="1:1" s="447" customFormat="1" ht="12" hidden="1" customHeight="1">
      <c r="A13093" s="446"/>
    </row>
    <row r="13094" spans="1:1" s="447" customFormat="1" ht="12" hidden="1" customHeight="1">
      <c r="A13094" s="446"/>
    </row>
    <row r="13095" spans="1:1" s="447" customFormat="1" ht="12" hidden="1" customHeight="1">
      <c r="A13095" s="446"/>
    </row>
    <row r="13096" spans="1:1" s="447" customFormat="1" ht="12" hidden="1" customHeight="1">
      <c r="A13096" s="446"/>
    </row>
    <row r="13097" spans="1:1" s="447" customFormat="1" ht="12" hidden="1" customHeight="1">
      <c r="A13097" s="446"/>
    </row>
    <row r="13098" spans="1:1" s="447" customFormat="1" ht="12" hidden="1" customHeight="1">
      <c r="A13098" s="446"/>
    </row>
    <row r="13099" spans="1:1" s="447" customFormat="1" ht="12" hidden="1" customHeight="1">
      <c r="A13099" s="446"/>
    </row>
    <row r="13100" spans="1:1" s="447" customFormat="1" ht="12" hidden="1" customHeight="1">
      <c r="A13100" s="446"/>
    </row>
    <row r="13101" spans="1:1" s="447" customFormat="1" ht="12" hidden="1" customHeight="1">
      <c r="A13101" s="446"/>
    </row>
    <row r="13102" spans="1:1" s="447" customFormat="1" ht="12" hidden="1" customHeight="1">
      <c r="A13102" s="446"/>
    </row>
    <row r="13103" spans="1:1" s="447" customFormat="1" ht="12" hidden="1" customHeight="1">
      <c r="A13103" s="446"/>
    </row>
    <row r="13104" spans="1:1" s="447" customFormat="1" ht="12" hidden="1" customHeight="1">
      <c r="A13104" s="446"/>
    </row>
    <row r="13105" spans="1:1" s="447" customFormat="1" ht="12" hidden="1" customHeight="1">
      <c r="A13105" s="446"/>
    </row>
    <row r="13106" spans="1:1" s="447" customFormat="1" ht="12" hidden="1" customHeight="1">
      <c r="A13106" s="446"/>
    </row>
    <row r="13107" spans="1:1" s="447" customFormat="1" ht="12" hidden="1" customHeight="1">
      <c r="A13107" s="446"/>
    </row>
    <row r="13108" spans="1:1" s="447" customFormat="1" ht="12" hidden="1" customHeight="1">
      <c r="A13108" s="446"/>
    </row>
    <row r="13109" spans="1:1" s="447" customFormat="1" ht="12" hidden="1" customHeight="1">
      <c r="A13109" s="446"/>
    </row>
    <row r="13110" spans="1:1" s="447" customFormat="1" ht="12" hidden="1" customHeight="1">
      <c r="A13110" s="446"/>
    </row>
    <row r="13111" spans="1:1" s="447" customFormat="1" ht="12" hidden="1" customHeight="1">
      <c r="A13111" s="446"/>
    </row>
    <row r="13112" spans="1:1" s="447" customFormat="1" ht="12" hidden="1" customHeight="1">
      <c r="A13112" s="446"/>
    </row>
    <row r="13113" spans="1:1" s="447" customFormat="1" ht="12" hidden="1" customHeight="1">
      <c r="A13113" s="446"/>
    </row>
    <row r="13114" spans="1:1" s="447" customFormat="1" ht="12" hidden="1" customHeight="1">
      <c r="A13114" s="446"/>
    </row>
    <row r="13115" spans="1:1" s="447" customFormat="1" ht="12" hidden="1" customHeight="1">
      <c r="A13115" s="446"/>
    </row>
    <row r="13116" spans="1:1" s="447" customFormat="1" ht="12" hidden="1" customHeight="1">
      <c r="A13116" s="446"/>
    </row>
    <row r="13117" spans="1:1" s="447" customFormat="1" ht="12" hidden="1" customHeight="1">
      <c r="A13117" s="446"/>
    </row>
    <row r="13118" spans="1:1" s="447" customFormat="1" ht="12" hidden="1" customHeight="1">
      <c r="A13118" s="446"/>
    </row>
    <row r="13119" spans="1:1" s="447" customFormat="1" ht="12" hidden="1" customHeight="1">
      <c r="A13119" s="446"/>
    </row>
    <row r="13120" spans="1:1" s="447" customFormat="1" ht="12" hidden="1" customHeight="1">
      <c r="A13120" s="446"/>
    </row>
    <row r="13121" spans="1:1" s="447" customFormat="1" ht="12" hidden="1" customHeight="1">
      <c r="A13121" s="446"/>
    </row>
    <row r="13122" spans="1:1" s="447" customFormat="1" ht="12" hidden="1" customHeight="1">
      <c r="A13122" s="446"/>
    </row>
    <row r="13123" spans="1:1" s="447" customFormat="1" ht="12" hidden="1" customHeight="1">
      <c r="A13123" s="446"/>
    </row>
    <row r="13124" spans="1:1" s="447" customFormat="1" ht="12" hidden="1" customHeight="1">
      <c r="A13124" s="446"/>
    </row>
    <row r="13125" spans="1:1" s="447" customFormat="1" ht="12" hidden="1" customHeight="1">
      <c r="A13125" s="446"/>
    </row>
    <row r="13126" spans="1:1" s="447" customFormat="1" ht="12" hidden="1" customHeight="1">
      <c r="A13126" s="446"/>
    </row>
    <row r="13127" spans="1:1" s="447" customFormat="1" ht="12" hidden="1" customHeight="1">
      <c r="A13127" s="446"/>
    </row>
    <row r="13128" spans="1:1" s="447" customFormat="1" ht="12" hidden="1" customHeight="1">
      <c r="A13128" s="446"/>
    </row>
    <row r="13129" spans="1:1" s="447" customFormat="1" ht="12" hidden="1" customHeight="1">
      <c r="A13129" s="446"/>
    </row>
    <row r="13130" spans="1:1" s="447" customFormat="1" ht="12" hidden="1" customHeight="1">
      <c r="A13130" s="446"/>
    </row>
    <row r="13131" spans="1:1" s="447" customFormat="1" ht="12" hidden="1" customHeight="1">
      <c r="A13131" s="446"/>
    </row>
    <row r="13132" spans="1:1" s="447" customFormat="1" ht="12" hidden="1" customHeight="1">
      <c r="A13132" s="446"/>
    </row>
    <row r="13133" spans="1:1" s="447" customFormat="1" ht="12" hidden="1" customHeight="1">
      <c r="A13133" s="446"/>
    </row>
    <row r="13134" spans="1:1" s="447" customFormat="1" ht="12" hidden="1" customHeight="1">
      <c r="A13134" s="446"/>
    </row>
    <row r="13135" spans="1:1" s="447" customFormat="1" ht="12" hidden="1" customHeight="1">
      <c r="A13135" s="446"/>
    </row>
    <row r="13136" spans="1:1" s="447" customFormat="1" ht="12" hidden="1" customHeight="1">
      <c r="A13136" s="446"/>
    </row>
    <row r="13137" spans="1:1" s="447" customFormat="1" ht="12" hidden="1" customHeight="1">
      <c r="A13137" s="446"/>
    </row>
    <row r="13138" spans="1:1" s="447" customFormat="1" ht="12" hidden="1" customHeight="1">
      <c r="A13138" s="446"/>
    </row>
    <row r="13139" spans="1:1" s="447" customFormat="1" ht="12" hidden="1" customHeight="1">
      <c r="A13139" s="446"/>
    </row>
    <row r="13140" spans="1:1" s="447" customFormat="1" ht="12" hidden="1" customHeight="1">
      <c r="A13140" s="446"/>
    </row>
    <row r="13141" spans="1:1" s="447" customFormat="1" ht="12" hidden="1" customHeight="1">
      <c r="A13141" s="446"/>
    </row>
    <row r="13142" spans="1:1" s="447" customFormat="1" ht="12" hidden="1" customHeight="1">
      <c r="A13142" s="446"/>
    </row>
    <row r="13143" spans="1:1" s="447" customFormat="1" ht="12" hidden="1" customHeight="1">
      <c r="A13143" s="446"/>
    </row>
    <row r="13144" spans="1:1" s="447" customFormat="1" ht="12" hidden="1" customHeight="1">
      <c r="A13144" s="446"/>
    </row>
    <row r="13145" spans="1:1" s="447" customFormat="1" ht="12" hidden="1" customHeight="1">
      <c r="A13145" s="446"/>
    </row>
    <row r="13146" spans="1:1" s="447" customFormat="1" ht="12" hidden="1" customHeight="1">
      <c r="A13146" s="446"/>
    </row>
    <row r="13147" spans="1:1" s="447" customFormat="1" ht="12" hidden="1" customHeight="1">
      <c r="A13147" s="446"/>
    </row>
    <row r="13148" spans="1:1" s="447" customFormat="1" ht="12" hidden="1" customHeight="1">
      <c r="A13148" s="446"/>
    </row>
    <row r="13149" spans="1:1" s="447" customFormat="1" ht="12" hidden="1" customHeight="1">
      <c r="A13149" s="446"/>
    </row>
    <row r="13150" spans="1:1" s="447" customFormat="1" ht="12" hidden="1" customHeight="1">
      <c r="A13150" s="446"/>
    </row>
    <row r="13151" spans="1:1" s="447" customFormat="1" ht="12" hidden="1" customHeight="1">
      <c r="A13151" s="446"/>
    </row>
    <row r="13152" spans="1:1" s="447" customFormat="1" ht="12" hidden="1" customHeight="1">
      <c r="A13152" s="446"/>
    </row>
    <row r="13153" spans="1:1" s="447" customFormat="1" ht="12" hidden="1" customHeight="1">
      <c r="A13153" s="446"/>
    </row>
    <row r="13154" spans="1:1" s="447" customFormat="1" ht="12" hidden="1" customHeight="1">
      <c r="A13154" s="446"/>
    </row>
    <row r="13155" spans="1:1" s="447" customFormat="1" ht="12" hidden="1" customHeight="1">
      <c r="A13155" s="446"/>
    </row>
    <row r="13156" spans="1:1" s="447" customFormat="1" ht="12" hidden="1" customHeight="1">
      <c r="A13156" s="446"/>
    </row>
    <row r="13157" spans="1:1" s="447" customFormat="1" ht="12" hidden="1" customHeight="1">
      <c r="A13157" s="446"/>
    </row>
    <row r="13158" spans="1:1" s="447" customFormat="1" ht="12" hidden="1" customHeight="1">
      <c r="A13158" s="446"/>
    </row>
    <row r="13159" spans="1:1" s="447" customFormat="1" ht="12" hidden="1" customHeight="1">
      <c r="A13159" s="446"/>
    </row>
    <row r="13160" spans="1:1" s="447" customFormat="1" ht="12" hidden="1" customHeight="1">
      <c r="A13160" s="446"/>
    </row>
    <row r="13161" spans="1:1" s="447" customFormat="1" ht="12" hidden="1" customHeight="1">
      <c r="A13161" s="446"/>
    </row>
    <row r="13162" spans="1:1" s="447" customFormat="1" ht="12" hidden="1" customHeight="1">
      <c r="A13162" s="446"/>
    </row>
    <row r="13163" spans="1:1" s="447" customFormat="1" ht="12" hidden="1" customHeight="1">
      <c r="A13163" s="446"/>
    </row>
    <row r="13164" spans="1:1" s="447" customFormat="1" ht="12" hidden="1" customHeight="1">
      <c r="A13164" s="446"/>
    </row>
    <row r="13165" spans="1:1" s="447" customFormat="1" ht="12" hidden="1" customHeight="1">
      <c r="A13165" s="446"/>
    </row>
    <row r="13166" spans="1:1" s="447" customFormat="1" ht="12" hidden="1" customHeight="1">
      <c r="A13166" s="446"/>
    </row>
    <row r="13167" spans="1:1" s="447" customFormat="1" ht="12" hidden="1" customHeight="1">
      <c r="A13167" s="446"/>
    </row>
    <row r="13168" spans="1:1" s="447" customFormat="1" ht="12" hidden="1" customHeight="1">
      <c r="A13168" s="446"/>
    </row>
    <row r="13169" spans="1:1" s="447" customFormat="1" ht="12" hidden="1" customHeight="1">
      <c r="A13169" s="446"/>
    </row>
    <row r="13170" spans="1:1" s="447" customFormat="1" ht="12" hidden="1" customHeight="1">
      <c r="A13170" s="446"/>
    </row>
    <row r="13171" spans="1:1" s="447" customFormat="1" ht="12" hidden="1" customHeight="1">
      <c r="A13171" s="446"/>
    </row>
    <row r="13172" spans="1:1" s="447" customFormat="1" ht="12" hidden="1" customHeight="1">
      <c r="A13172" s="446"/>
    </row>
    <row r="13173" spans="1:1" s="447" customFormat="1" ht="12" hidden="1" customHeight="1">
      <c r="A13173" s="446"/>
    </row>
    <row r="13174" spans="1:1" s="447" customFormat="1" ht="12" hidden="1" customHeight="1">
      <c r="A13174" s="446"/>
    </row>
    <row r="13175" spans="1:1" s="447" customFormat="1" ht="12" hidden="1" customHeight="1">
      <c r="A13175" s="446"/>
    </row>
    <row r="13176" spans="1:1" s="447" customFormat="1" ht="12" hidden="1" customHeight="1">
      <c r="A13176" s="446"/>
    </row>
    <row r="13177" spans="1:1" s="447" customFormat="1" ht="12" hidden="1" customHeight="1">
      <c r="A13177" s="446"/>
    </row>
    <row r="13178" spans="1:1" s="447" customFormat="1" ht="12" hidden="1" customHeight="1">
      <c r="A13178" s="446"/>
    </row>
    <row r="13179" spans="1:1" s="447" customFormat="1" ht="12" hidden="1" customHeight="1">
      <c r="A13179" s="446"/>
    </row>
    <row r="13180" spans="1:1" s="447" customFormat="1" ht="12" hidden="1" customHeight="1">
      <c r="A13180" s="446"/>
    </row>
    <row r="13181" spans="1:1" s="447" customFormat="1" ht="12" hidden="1" customHeight="1">
      <c r="A13181" s="446"/>
    </row>
    <row r="13182" spans="1:1" s="447" customFormat="1" ht="12" hidden="1" customHeight="1">
      <c r="A13182" s="446"/>
    </row>
    <row r="13183" spans="1:1" s="447" customFormat="1" ht="12" hidden="1" customHeight="1">
      <c r="A13183" s="446"/>
    </row>
    <row r="13184" spans="1:1" s="447" customFormat="1" ht="12" hidden="1" customHeight="1">
      <c r="A13184" s="446"/>
    </row>
    <row r="13185" spans="1:1" s="447" customFormat="1" ht="12" hidden="1" customHeight="1">
      <c r="A13185" s="446"/>
    </row>
    <row r="13186" spans="1:1" s="447" customFormat="1" ht="12" hidden="1" customHeight="1">
      <c r="A13186" s="446"/>
    </row>
    <row r="13187" spans="1:1" s="447" customFormat="1" ht="12" hidden="1" customHeight="1">
      <c r="A13187" s="446"/>
    </row>
    <row r="13188" spans="1:1" s="447" customFormat="1" ht="12" hidden="1" customHeight="1">
      <c r="A13188" s="446"/>
    </row>
    <row r="13189" spans="1:1" s="447" customFormat="1" ht="12" hidden="1" customHeight="1">
      <c r="A13189" s="446"/>
    </row>
    <row r="13190" spans="1:1" s="447" customFormat="1" ht="12" hidden="1" customHeight="1">
      <c r="A13190" s="446"/>
    </row>
    <row r="13191" spans="1:1" s="447" customFormat="1" ht="12" hidden="1" customHeight="1">
      <c r="A13191" s="446"/>
    </row>
    <row r="13192" spans="1:1" s="447" customFormat="1" ht="12" hidden="1" customHeight="1">
      <c r="A13192" s="446"/>
    </row>
    <row r="13193" spans="1:1" s="447" customFormat="1" ht="12" hidden="1" customHeight="1">
      <c r="A13193" s="446"/>
    </row>
    <row r="13194" spans="1:1" s="447" customFormat="1" ht="12" hidden="1" customHeight="1">
      <c r="A13194" s="446"/>
    </row>
    <row r="13195" spans="1:1" s="447" customFormat="1" ht="12" hidden="1" customHeight="1">
      <c r="A13195" s="446"/>
    </row>
    <row r="13196" spans="1:1" s="447" customFormat="1" ht="12" hidden="1" customHeight="1">
      <c r="A13196" s="446"/>
    </row>
    <row r="13197" spans="1:1" s="447" customFormat="1" ht="12" hidden="1" customHeight="1">
      <c r="A13197" s="446"/>
    </row>
    <row r="13198" spans="1:1" s="447" customFormat="1" ht="12" hidden="1" customHeight="1">
      <c r="A13198" s="446"/>
    </row>
    <row r="13199" spans="1:1" s="447" customFormat="1" ht="12" hidden="1" customHeight="1">
      <c r="A13199" s="446"/>
    </row>
    <row r="13200" spans="1:1" s="447" customFormat="1" ht="12" hidden="1" customHeight="1">
      <c r="A13200" s="446"/>
    </row>
    <row r="13201" spans="1:1" s="447" customFormat="1" ht="12" hidden="1" customHeight="1">
      <c r="A13201" s="446"/>
    </row>
    <row r="13202" spans="1:1" s="447" customFormat="1" ht="12" hidden="1" customHeight="1">
      <c r="A13202" s="446"/>
    </row>
    <row r="13203" spans="1:1" s="447" customFormat="1" ht="12" hidden="1" customHeight="1">
      <c r="A13203" s="446"/>
    </row>
    <row r="13204" spans="1:1" s="447" customFormat="1" ht="12" hidden="1" customHeight="1">
      <c r="A13204" s="446"/>
    </row>
    <row r="13205" spans="1:1" s="447" customFormat="1" ht="12" hidden="1" customHeight="1">
      <c r="A13205" s="446"/>
    </row>
    <row r="13206" spans="1:1" s="447" customFormat="1" ht="12" hidden="1" customHeight="1">
      <c r="A13206" s="446"/>
    </row>
    <row r="13207" spans="1:1" s="447" customFormat="1" ht="12" hidden="1" customHeight="1">
      <c r="A13207" s="446"/>
    </row>
    <row r="13208" spans="1:1" s="447" customFormat="1" ht="12" hidden="1" customHeight="1">
      <c r="A13208" s="446"/>
    </row>
    <row r="13209" spans="1:1" s="447" customFormat="1" ht="12" hidden="1" customHeight="1">
      <c r="A13209" s="446"/>
    </row>
    <row r="13210" spans="1:1" s="447" customFormat="1" ht="12" hidden="1" customHeight="1">
      <c r="A13210" s="446"/>
    </row>
    <row r="13211" spans="1:1" s="447" customFormat="1" ht="12" hidden="1" customHeight="1">
      <c r="A13211" s="446"/>
    </row>
    <row r="13212" spans="1:1" s="447" customFormat="1" ht="12" hidden="1" customHeight="1">
      <c r="A13212" s="446"/>
    </row>
    <row r="13213" spans="1:1" s="447" customFormat="1" ht="12" hidden="1" customHeight="1">
      <c r="A13213" s="446"/>
    </row>
    <row r="13214" spans="1:1" s="447" customFormat="1" ht="12" hidden="1" customHeight="1">
      <c r="A13214" s="446"/>
    </row>
    <row r="13215" spans="1:1" s="447" customFormat="1" ht="12" hidden="1" customHeight="1">
      <c r="A13215" s="446"/>
    </row>
    <row r="13216" spans="1:1" s="447" customFormat="1" ht="12" hidden="1" customHeight="1">
      <c r="A13216" s="446"/>
    </row>
    <row r="13217" spans="1:1" s="447" customFormat="1" ht="12" hidden="1" customHeight="1">
      <c r="A13217" s="446"/>
    </row>
    <row r="13218" spans="1:1" s="447" customFormat="1" ht="12" hidden="1" customHeight="1">
      <c r="A13218" s="446"/>
    </row>
    <row r="13219" spans="1:1" s="447" customFormat="1" ht="12" hidden="1" customHeight="1">
      <c r="A13219" s="446"/>
    </row>
    <row r="13220" spans="1:1" s="447" customFormat="1" ht="12" hidden="1" customHeight="1">
      <c r="A13220" s="446"/>
    </row>
    <row r="13221" spans="1:1" s="447" customFormat="1" ht="12" hidden="1" customHeight="1">
      <c r="A13221" s="446"/>
    </row>
    <row r="13222" spans="1:1" s="447" customFormat="1" ht="12" hidden="1" customHeight="1">
      <c r="A13222" s="446"/>
    </row>
    <row r="13223" spans="1:1" s="447" customFormat="1" ht="12" hidden="1" customHeight="1">
      <c r="A13223" s="446"/>
    </row>
    <row r="13224" spans="1:1" s="447" customFormat="1" ht="12" hidden="1" customHeight="1">
      <c r="A13224" s="446"/>
    </row>
    <row r="13225" spans="1:1" s="447" customFormat="1" ht="12" hidden="1" customHeight="1">
      <c r="A13225" s="446"/>
    </row>
    <row r="13226" spans="1:1" s="447" customFormat="1" ht="12" hidden="1" customHeight="1">
      <c r="A13226" s="446"/>
    </row>
    <row r="13227" spans="1:1" s="447" customFormat="1" ht="12" hidden="1" customHeight="1">
      <c r="A13227" s="446"/>
    </row>
    <row r="13228" spans="1:1" s="447" customFormat="1" ht="12" hidden="1" customHeight="1">
      <c r="A13228" s="446"/>
    </row>
    <row r="13229" spans="1:1" s="447" customFormat="1" ht="12" hidden="1" customHeight="1">
      <c r="A13229" s="446"/>
    </row>
    <row r="13230" spans="1:1" s="447" customFormat="1" ht="12" hidden="1" customHeight="1">
      <c r="A13230" s="446"/>
    </row>
    <row r="13231" spans="1:1" s="447" customFormat="1" ht="12" hidden="1" customHeight="1">
      <c r="A13231" s="446"/>
    </row>
    <row r="13232" spans="1:1" s="447" customFormat="1" ht="12" hidden="1" customHeight="1">
      <c r="A13232" s="446"/>
    </row>
    <row r="13233" spans="1:1" s="447" customFormat="1" ht="12" hidden="1" customHeight="1">
      <c r="A13233" s="446"/>
    </row>
    <row r="13234" spans="1:1" s="447" customFormat="1" ht="12" hidden="1" customHeight="1">
      <c r="A13234" s="446"/>
    </row>
    <row r="13235" spans="1:1" s="447" customFormat="1" ht="12" hidden="1" customHeight="1">
      <c r="A13235" s="446"/>
    </row>
    <row r="13236" spans="1:1" s="447" customFormat="1" ht="12" hidden="1" customHeight="1">
      <c r="A13236" s="446"/>
    </row>
    <row r="13237" spans="1:1" s="447" customFormat="1" ht="12" hidden="1" customHeight="1">
      <c r="A13237" s="446"/>
    </row>
    <row r="13238" spans="1:1" s="447" customFormat="1" ht="12" hidden="1" customHeight="1">
      <c r="A13238" s="446"/>
    </row>
    <row r="13239" spans="1:1" s="447" customFormat="1" ht="12" hidden="1" customHeight="1">
      <c r="A13239" s="446"/>
    </row>
    <row r="13240" spans="1:1" s="447" customFormat="1" ht="12" hidden="1" customHeight="1">
      <c r="A13240" s="446"/>
    </row>
    <row r="13241" spans="1:1" s="447" customFormat="1" ht="12" hidden="1" customHeight="1">
      <c r="A13241" s="446"/>
    </row>
    <row r="13242" spans="1:1" s="447" customFormat="1" ht="12" hidden="1" customHeight="1">
      <c r="A13242" s="446"/>
    </row>
    <row r="13243" spans="1:1" s="447" customFormat="1" ht="12" hidden="1" customHeight="1">
      <c r="A13243" s="446"/>
    </row>
    <row r="13244" spans="1:1" s="447" customFormat="1" ht="12" hidden="1" customHeight="1">
      <c r="A13244" s="446"/>
    </row>
    <row r="13245" spans="1:1" s="447" customFormat="1" ht="12" hidden="1" customHeight="1">
      <c r="A13245" s="446"/>
    </row>
    <row r="13246" spans="1:1" s="447" customFormat="1" ht="12" hidden="1" customHeight="1">
      <c r="A13246" s="446"/>
    </row>
    <row r="13247" spans="1:1" s="447" customFormat="1" ht="12" hidden="1" customHeight="1">
      <c r="A13247" s="446"/>
    </row>
    <row r="13248" spans="1:1" s="447" customFormat="1" ht="12" hidden="1" customHeight="1">
      <c r="A13248" s="446"/>
    </row>
    <row r="13249" spans="1:1" s="447" customFormat="1" ht="12" hidden="1" customHeight="1">
      <c r="A13249" s="446"/>
    </row>
    <row r="13250" spans="1:1" s="447" customFormat="1" ht="12" hidden="1" customHeight="1">
      <c r="A13250" s="446"/>
    </row>
    <row r="13251" spans="1:1" s="447" customFormat="1" ht="12" hidden="1" customHeight="1">
      <c r="A13251" s="446"/>
    </row>
    <row r="13252" spans="1:1" s="447" customFormat="1" ht="12" hidden="1" customHeight="1">
      <c r="A13252" s="446"/>
    </row>
    <row r="13253" spans="1:1" s="447" customFormat="1" ht="12" hidden="1" customHeight="1">
      <c r="A13253" s="446"/>
    </row>
    <row r="13254" spans="1:1" s="447" customFormat="1" ht="12" hidden="1" customHeight="1">
      <c r="A13254" s="446"/>
    </row>
    <row r="13255" spans="1:1" s="447" customFormat="1" ht="12" hidden="1" customHeight="1">
      <c r="A13255" s="446"/>
    </row>
    <row r="13256" spans="1:1" s="447" customFormat="1" ht="12" hidden="1" customHeight="1">
      <c r="A13256" s="446"/>
    </row>
    <row r="13257" spans="1:1" s="447" customFormat="1" ht="12" hidden="1" customHeight="1">
      <c r="A13257" s="446"/>
    </row>
    <row r="13258" spans="1:1" s="447" customFormat="1" ht="12" hidden="1" customHeight="1">
      <c r="A13258" s="446"/>
    </row>
    <row r="13259" spans="1:1" s="447" customFormat="1" ht="12" hidden="1" customHeight="1">
      <c r="A13259" s="446"/>
    </row>
    <row r="13260" spans="1:1" s="447" customFormat="1" ht="12" hidden="1" customHeight="1">
      <c r="A13260" s="446"/>
    </row>
    <row r="13261" spans="1:1" s="447" customFormat="1" ht="12" hidden="1" customHeight="1">
      <c r="A13261" s="446"/>
    </row>
    <row r="13262" spans="1:1" s="447" customFormat="1" ht="12" hidden="1" customHeight="1">
      <c r="A13262" s="446"/>
    </row>
    <row r="13263" spans="1:1" s="447" customFormat="1" ht="12" hidden="1" customHeight="1">
      <c r="A13263" s="446"/>
    </row>
    <row r="13264" spans="1:1" s="447" customFormat="1" ht="12" hidden="1" customHeight="1">
      <c r="A13264" s="446"/>
    </row>
    <row r="13265" spans="1:1" s="447" customFormat="1" ht="12" hidden="1" customHeight="1">
      <c r="A13265" s="446"/>
    </row>
    <row r="13266" spans="1:1" s="447" customFormat="1" ht="12" hidden="1" customHeight="1">
      <c r="A13266" s="446"/>
    </row>
    <row r="13267" spans="1:1" s="447" customFormat="1" ht="12" hidden="1" customHeight="1">
      <c r="A13267" s="446"/>
    </row>
    <row r="13268" spans="1:1" s="447" customFormat="1" ht="12" hidden="1" customHeight="1">
      <c r="A13268" s="446"/>
    </row>
    <row r="13269" spans="1:1" s="447" customFormat="1" ht="12" hidden="1" customHeight="1">
      <c r="A13269" s="446"/>
    </row>
    <row r="13270" spans="1:1" s="447" customFormat="1" ht="12" hidden="1" customHeight="1">
      <c r="A13270" s="446"/>
    </row>
    <row r="13271" spans="1:1" s="447" customFormat="1" ht="12" hidden="1" customHeight="1">
      <c r="A13271" s="446"/>
    </row>
    <row r="13272" spans="1:1" s="447" customFormat="1" ht="12" hidden="1" customHeight="1">
      <c r="A13272" s="446"/>
    </row>
    <row r="13273" spans="1:1" s="447" customFormat="1" ht="12" hidden="1" customHeight="1">
      <c r="A13273" s="446"/>
    </row>
    <row r="13274" spans="1:1" s="447" customFormat="1" ht="12" hidden="1" customHeight="1">
      <c r="A13274" s="446"/>
    </row>
    <row r="13275" spans="1:1" s="447" customFormat="1" ht="12" hidden="1" customHeight="1">
      <c r="A13275" s="446"/>
    </row>
    <row r="13276" spans="1:1" s="447" customFormat="1" ht="12" hidden="1" customHeight="1">
      <c r="A13276" s="446"/>
    </row>
    <row r="13277" spans="1:1" s="447" customFormat="1" ht="12" hidden="1" customHeight="1">
      <c r="A13277" s="446"/>
    </row>
    <row r="13278" spans="1:1" s="447" customFormat="1" ht="12" hidden="1" customHeight="1">
      <c r="A13278" s="446"/>
    </row>
    <row r="13279" spans="1:1" s="447" customFormat="1" ht="12" hidden="1" customHeight="1">
      <c r="A13279" s="446"/>
    </row>
    <row r="13280" spans="1:1" s="447" customFormat="1" ht="12" hidden="1" customHeight="1">
      <c r="A13280" s="446"/>
    </row>
    <row r="13281" spans="1:1" s="447" customFormat="1" ht="12" hidden="1" customHeight="1">
      <c r="A13281" s="446"/>
    </row>
    <row r="13282" spans="1:1" s="447" customFormat="1" ht="12" hidden="1" customHeight="1">
      <c r="A13282" s="446"/>
    </row>
    <row r="13283" spans="1:1" s="447" customFormat="1" ht="12" hidden="1" customHeight="1">
      <c r="A13283" s="446"/>
    </row>
    <row r="13284" spans="1:1" s="447" customFormat="1" ht="12" hidden="1" customHeight="1">
      <c r="A13284" s="446"/>
    </row>
    <row r="13285" spans="1:1" s="447" customFormat="1" ht="12" hidden="1" customHeight="1">
      <c r="A13285" s="446"/>
    </row>
    <row r="13286" spans="1:1" s="447" customFormat="1" ht="12" hidden="1" customHeight="1">
      <c r="A13286" s="446"/>
    </row>
    <row r="13287" spans="1:1" s="447" customFormat="1" ht="12" hidden="1" customHeight="1">
      <c r="A13287" s="446"/>
    </row>
    <row r="13288" spans="1:1" s="447" customFormat="1" ht="12" hidden="1" customHeight="1">
      <c r="A13288" s="446"/>
    </row>
    <row r="13289" spans="1:1" s="447" customFormat="1" ht="12" hidden="1" customHeight="1">
      <c r="A13289" s="446"/>
    </row>
    <row r="13290" spans="1:1" s="447" customFormat="1" ht="12" hidden="1" customHeight="1">
      <c r="A13290" s="446"/>
    </row>
    <row r="13291" spans="1:1" s="447" customFormat="1" ht="12" hidden="1" customHeight="1">
      <c r="A13291" s="446"/>
    </row>
    <row r="13292" spans="1:1" s="447" customFormat="1" ht="12" hidden="1" customHeight="1">
      <c r="A13292" s="446"/>
    </row>
    <row r="13293" spans="1:1" s="447" customFormat="1" ht="12" hidden="1" customHeight="1">
      <c r="A13293" s="446"/>
    </row>
    <row r="13294" spans="1:1" s="447" customFormat="1" ht="12" hidden="1" customHeight="1">
      <c r="A13294" s="446"/>
    </row>
    <row r="13295" spans="1:1" s="447" customFormat="1" ht="12" hidden="1" customHeight="1">
      <c r="A13295" s="446"/>
    </row>
    <row r="13296" spans="1:1" s="447" customFormat="1" ht="12" hidden="1" customHeight="1">
      <c r="A13296" s="446"/>
    </row>
    <row r="13297" spans="1:1" s="447" customFormat="1" ht="12" hidden="1" customHeight="1">
      <c r="A13297" s="446"/>
    </row>
    <row r="13298" spans="1:1" s="447" customFormat="1" ht="12" hidden="1" customHeight="1">
      <c r="A13298" s="446"/>
    </row>
    <row r="13299" spans="1:1" s="447" customFormat="1" ht="12" hidden="1" customHeight="1">
      <c r="A13299" s="446"/>
    </row>
    <row r="13300" spans="1:1" s="447" customFormat="1" ht="12" hidden="1" customHeight="1">
      <c r="A13300" s="446"/>
    </row>
    <row r="13301" spans="1:1" s="447" customFormat="1" ht="12" hidden="1" customHeight="1">
      <c r="A13301" s="446"/>
    </row>
    <row r="13302" spans="1:1" s="447" customFormat="1" ht="12" hidden="1" customHeight="1">
      <c r="A13302" s="446"/>
    </row>
    <row r="13303" spans="1:1" s="447" customFormat="1" ht="12" hidden="1" customHeight="1">
      <c r="A13303" s="446"/>
    </row>
    <row r="13304" spans="1:1" s="447" customFormat="1" ht="12" hidden="1" customHeight="1">
      <c r="A13304" s="446"/>
    </row>
    <row r="13305" spans="1:1" s="447" customFormat="1" ht="12" hidden="1" customHeight="1">
      <c r="A13305" s="446"/>
    </row>
    <row r="13306" spans="1:1" s="447" customFormat="1" ht="12" hidden="1" customHeight="1">
      <c r="A13306" s="446"/>
    </row>
    <row r="13307" spans="1:1" s="447" customFormat="1" ht="12" hidden="1" customHeight="1">
      <c r="A13307" s="446"/>
    </row>
    <row r="13308" spans="1:1" s="447" customFormat="1" ht="12" hidden="1" customHeight="1">
      <c r="A13308" s="446"/>
    </row>
    <row r="13309" spans="1:1" s="447" customFormat="1" ht="12" hidden="1" customHeight="1">
      <c r="A13309" s="446"/>
    </row>
    <row r="13310" spans="1:1" s="447" customFormat="1" ht="12" hidden="1" customHeight="1">
      <c r="A13310" s="446"/>
    </row>
    <row r="13311" spans="1:1" s="447" customFormat="1" ht="12" hidden="1" customHeight="1">
      <c r="A13311" s="446"/>
    </row>
    <row r="13312" spans="1:1" s="447" customFormat="1" ht="12" hidden="1" customHeight="1">
      <c r="A13312" s="446"/>
    </row>
    <row r="13313" spans="1:1" s="447" customFormat="1" ht="12" hidden="1" customHeight="1">
      <c r="A13313" s="446"/>
    </row>
    <row r="13314" spans="1:1" s="447" customFormat="1" ht="12" hidden="1" customHeight="1">
      <c r="A13314" s="446"/>
    </row>
    <row r="13315" spans="1:1" s="447" customFormat="1" ht="12" hidden="1" customHeight="1">
      <c r="A13315" s="446"/>
    </row>
    <row r="13316" spans="1:1" s="447" customFormat="1" ht="12" hidden="1" customHeight="1">
      <c r="A13316" s="446"/>
    </row>
    <row r="13317" spans="1:1" s="447" customFormat="1" ht="12" hidden="1" customHeight="1">
      <c r="A13317" s="446"/>
    </row>
    <row r="13318" spans="1:1" s="447" customFormat="1" ht="12" hidden="1" customHeight="1">
      <c r="A13318" s="446"/>
    </row>
    <row r="13319" spans="1:1" s="447" customFormat="1" ht="12" hidden="1" customHeight="1">
      <c r="A13319" s="446"/>
    </row>
    <row r="13320" spans="1:1" s="447" customFormat="1" ht="12" hidden="1" customHeight="1">
      <c r="A13320" s="446"/>
    </row>
    <row r="13321" spans="1:1" s="447" customFormat="1" ht="12" hidden="1" customHeight="1">
      <c r="A13321" s="446"/>
    </row>
    <row r="13322" spans="1:1" s="447" customFormat="1" ht="12" hidden="1" customHeight="1">
      <c r="A13322" s="446"/>
    </row>
    <row r="13323" spans="1:1" s="447" customFormat="1" ht="12" hidden="1" customHeight="1">
      <c r="A13323" s="446"/>
    </row>
    <row r="13324" spans="1:1" s="447" customFormat="1" ht="12" hidden="1" customHeight="1">
      <c r="A13324" s="446"/>
    </row>
    <row r="13325" spans="1:1" s="447" customFormat="1" ht="12" hidden="1" customHeight="1">
      <c r="A13325" s="446"/>
    </row>
    <row r="13326" spans="1:1" s="447" customFormat="1" ht="12" hidden="1" customHeight="1">
      <c r="A13326" s="446"/>
    </row>
    <row r="13327" spans="1:1" s="447" customFormat="1" ht="12" hidden="1" customHeight="1">
      <c r="A13327" s="446"/>
    </row>
    <row r="13328" spans="1:1" s="447" customFormat="1" ht="12" hidden="1" customHeight="1">
      <c r="A13328" s="446"/>
    </row>
    <row r="13329" spans="1:1" s="447" customFormat="1" ht="12" hidden="1" customHeight="1">
      <c r="A13329" s="446"/>
    </row>
    <row r="13330" spans="1:1" s="447" customFormat="1" ht="12" hidden="1" customHeight="1">
      <c r="A13330" s="446"/>
    </row>
    <row r="13331" spans="1:1" s="447" customFormat="1" ht="12" hidden="1" customHeight="1">
      <c r="A13331" s="446"/>
    </row>
    <row r="13332" spans="1:1" s="447" customFormat="1" ht="12" hidden="1" customHeight="1">
      <c r="A13332" s="446"/>
    </row>
    <row r="13333" spans="1:1" s="447" customFormat="1" ht="12" hidden="1" customHeight="1">
      <c r="A13333" s="446"/>
    </row>
    <row r="13334" spans="1:1" s="447" customFormat="1" ht="12" hidden="1" customHeight="1">
      <c r="A13334" s="446"/>
    </row>
    <row r="13335" spans="1:1" s="447" customFormat="1" ht="12" hidden="1" customHeight="1">
      <c r="A13335" s="446"/>
    </row>
    <row r="13336" spans="1:1" s="447" customFormat="1" ht="12" hidden="1" customHeight="1">
      <c r="A13336" s="446"/>
    </row>
    <row r="13337" spans="1:1" s="447" customFormat="1" ht="12" hidden="1" customHeight="1">
      <c r="A13337" s="446"/>
    </row>
    <row r="13338" spans="1:1" s="447" customFormat="1" ht="12" hidden="1" customHeight="1">
      <c r="A13338" s="446"/>
    </row>
    <row r="13339" spans="1:1" s="447" customFormat="1" ht="12" hidden="1" customHeight="1">
      <c r="A13339" s="446"/>
    </row>
    <row r="13340" spans="1:1" s="447" customFormat="1" ht="12" hidden="1" customHeight="1">
      <c r="A13340" s="446"/>
    </row>
    <row r="13341" spans="1:1" s="447" customFormat="1" ht="12" hidden="1" customHeight="1">
      <c r="A13341" s="446"/>
    </row>
    <row r="13342" spans="1:1" s="447" customFormat="1" ht="12" hidden="1" customHeight="1">
      <c r="A13342" s="446"/>
    </row>
    <row r="13343" spans="1:1" s="447" customFormat="1" ht="12" hidden="1" customHeight="1">
      <c r="A13343" s="446"/>
    </row>
    <row r="13344" spans="1:1" s="447" customFormat="1" ht="12" hidden="1" customHeight="1">
      <c r="A13344" s="446"/>
    </row>
    <row r="13345" spans="1:1" s="447" customFormat="1" ht="12" hidden="1" customHeight="1">
      <c r="A13345" s="446"/>
    </row>
    <row r="13346" spans="1:1" s="447" customFormat="1" ht="12" hidden="1" customHeight="1">
      <c r="A13346" s="446"/>
    </row>
    <row r="13347" spans="1:1" s="447" customFormat="1" ht="12" hidden="1" customHeight="1">
      <c r="A13347" s="446"/>
    </row>
    <row r="13348" spans="1:1" s="447" customFormat="1" ht="12" hidden="1" customHeight="1">
      <c r="A13348" s="446"/>
    </row>
    <row r="13349" spans="1:1" s="447" customFormat="1" ht="12" hidden="1" customHeight="1">
      <c r="A13349" s="446"/>
    </row>
    <row r="13350" spans="1:1" s="447" customFormat="1" ht="12" hidden="1" customHeight="1">
      <c r="A13350" s="446"/>
    </row>
    <row r="13351" spans="1:1" s="447" customFormat="1" ht="12" hidden="1" customHeight="1">
      <c r="A13351" s="446"/>
    </row>
    <row r="13352" spans="1:1" s="447" customFormat="1" ht="12" hidden="1" customHeight="1">
      <c r="A13352" s="446"/>
    </row>
    <row r="13353" spans="1:1" s="447" customFormat="1" ht="12" hidden="1" customHeight="1">
      <c r="A13353" s="446"/>
    </row>
    <row r="13354" spans="1:1" s="447" customFormat="1" ht="12" hidden="1" customHeight="1">
      <c r="A13354" s="446"/>
    </row>
    <row r="13355" spans="1:1" s="447" customFormat="1" ht="12" hidden="1" customHeight="1">
      <c r="A13355" s="446"/>
    </row>
    <row r="13356" spans="1:1" s="447" customFormat="1" ht="12" hidden="1" customHeight="1">
      <c r="A13356" s="446"/>
    </row>
    <row r="13357" spans="1:1" s="447" customFormat="1" ht="12" hidden="1" customHeight="1">
      <c r="A13357" s="446"/>
    </row>
    <row r="13358" spans="1:1" s="447" customFormat="1" ht="12" hidden="1" customHeight="1">
      <c r="A13358" s="446"/>
    </row>
    <row r="13359" spans="1:1" s="447" customFormat="1" ht="12" hidden="1" customHeight="1">
      <c r="A13359" s="446"/>
    </row>
    <row r="13360" spans="1:1" s="447" customFormat="1" ht="12" hidden="1" customHeight="1">
      <c r="A13360" s="446"/>
    </row>
    <row r="13361" spans="1:1" s="447" customFormat="1" ht="12" hidden="1" customHeight="1">
      <c r="A13361" s="446"/>
    </row>
    <row r="13362" spans="1:1" s="447" customFormat="1" ht="12" hidden="1" customHeight="1">
      <c r="A13362" s="446"/>
    </row>
    <row r="13363" spans="1:1" s="447" customFormat="1" ht="12" hidden="1" customHeight="1">
      <c r="A13363" s="446"/>
    </row>
    <row r="13364" spans="1:1" s="447" customFormat="1" ht="12" hidden="1" customHeight="1">
      <c r="A13364" s="446"/>
    </row>
    <row r="13365" spans="1:1" s="447" customFormat="1" ht="12" hidden="1" customHeight="1">
      <c r="A13365" s="446"/>
    </row>
    <row r="13366" spans="1:1" s="447" customFormat="1" ht="12" hidden="1" customHeight="1">
      <c r="A13366" s="446"/>
    </row>
    <row r="13367" spans="1:1" s="447" customFormat="1" ht="12" hidden="1" customHeight="1">
      <c r="A13367" s="446"/>
    </row>
    <row r="13368" spans="1:1" s="447" customFormat="1" ht="12" hidden="1" customHeight="1">
      <c r="A13368" s="446"/>
    </row>
    <row r="13369" spans="1:1" s="447" customFormat="1" ht="12" hidden="1" customHeight="1">
      <c r="A13369" s="446"/>
    </row>
    <row r="13370" spans="1:1" s="447" customFormat="1" ht="12" hidden="1" customHeight="1">
      <c r="A13370" s="446"/>
    </row>
    <row r="13371" spans="1:1" s="447" customFormat="1" ht="12" hidden="1" customHeight="1">
      <c r="A13371" s="446"/>
    </row>
    <row r="13372" spans="1:1" s="447" customFormat="1" ht="12" hidden="1" customHeight="1">
      <c r="A13372" s="446"/>
    </row>
    <row r="13373" spans="1:1" s="447" customFormat="1" ht="12" hidden="1" customHeight="1">
      <c r="A13373" s="446"/>
    </row>
    <row r="13374" spans="1:1" s="447" customFormat="1" ht="12" hidden="1" customHeight="1">
      <c r="A13374" s="446"/>
    </row>
    <row r="13375" spans="1:1" s="447" customFormat="1" ht="12" hidden="1" customHeight="1">
      <c r="A13375" s="446"/>
    </row>
    <row r="13376" spans="1:1" s="447" customFormat="1" ht="12" hidden="1" customHeight="1">
      <c r="A13376" s="446"/>
    </row>
    <row r="13377" spans="1:1" s="447" customFormat="1" ht="12" hidden="1" customHeight="1">
      <c r="A13377" s="446"/>
    </row>
    <row r="13378" spans="1:1" s="447" customFormat="1" ht="12" hidden="1" customHeight="1">
      <c r="A13378" s="446"/>
    </row>
    <row r="13379" spans="1:1" s="447" customFormat="1" ht="12" hidden="1" customHeight="1">
      <c r="A13379" s="446"/>
    </row>
    <row r="13380" spans="1:1" s="447" customFormat="1" ht="12" hidden="1" customHeight="1">
      <c r="A13380" s="446"/>
    </row>
    <row r="13381" spans="1:1" s="447" customFormat="1" ht="12" hidden="1" customHeight="1">
      <c r="A13381" s="446"/>
    </row>
    <row r="13382" spans="1:1" s="447" customFormat="1" ht="12" hidden="1" customHeight="1">
      <c r="A13382" s="446"/>
    </row>
    <row r="13383" spans="1:1" s="447" customFormat="1" ht="12" hidden="1" customHeight="1">
      <c r="A13383" s="446"/>
    </row>
    <row r="13384" spans="1:1" s="447" customFormat="1" ht="12" hidden="1" customHeight="1">
      <c r="A13384" s="446"/>
    </row>
    <row r="13385" spans="1:1" s="447" customFormat="1" ht="12" hidden="1" customHeight="1">
      <c r="A13385" s="446"/>
    </row>
    <row r="13386" spans="1:1" s="447" customFormat="1" ht="12" hidden="1" customHeight="1">
      <c r="A13386" s="446"/>
    </row>
    <row r="13387" spans="1:1" s="447" customFormat="1" ht="12" hidden="1" customHeight="1">
      <c r="A13387" s="446"/>
    </row>
    <row r="13388" spans="1:1" s="447" customFormat="1" ht="12" hidden="1" customHeight="1">
      <c r="A13388" s="446"/>
    </row>
    <row r="13389" spans="1:1" s="447" customFormat="1" ht="12" hidden="1" customHeight="1">
      <c r="A13389" s="446"/>
    </row>
    <row r="13390" spans="1:1" s="447" customFormat="1" ht="12" hidden="1" customHeight="1">
      <c r="A13390" s="446"/>
    </row>
    <row r="13391" spans="1:1" s="447" customFormat="1" ht="12" hidden="1" customHeight="1">
      <c r="A13391" s="446"/>
    </row>
    <row r="13392" spans="1:1" s="447" customFormat="1" ht="12" hidden="1" customHeight="1">
      <c r="A13392" s="446"/>
    </row>
    <row r="13393" spans="1:1" s="447" customFormat="1" ht="12" hidden="1" customHeight="1">
      <c r="A13393" s="446"/>
    </row>
    <row r="13394" spans="1:1" s="447" customFormat="1" ht="12" hidden="1" customHeight="1">
      <c r="A13394" s="446"/>
    </row>
    <row r="13395" spans="1:1" s="447" customFormat="1" ht="12" hidden="1" customHeight="1">
      <c r="A13395" s="446"/>
    </row>
    <row r="13396" spans="1:1" s="447" customFormat="1" ht="12" hidden="1" customHeight="1">
      <c r="A13396" s="446"/>
    </row>
    <row r="13397" spans="1:1" s="447" customFormat="1" ht="12" hidden="1" customHeight="1">
      <c r="A13397" s="446"/>
    </row>
    <row r="13398" spans="1:1" s="447" customFormat="1" ht="12" hidden="1" customHeight="1">
      <c r="A13398" s="446"/>
    </row>
    <row r="13399" spans="1:1" s="447" customFormat="1" ht="12" hidden="1" customHeight="1">
      <c r="A13399" s="446"/>
    </row>
    <row r="13400" spans="1:1" s="447" customFormat="1" ht="12" hidden="1" customHeight="1">
      <c r="A13400" s="446"/>
    </row>
    <row r="13401" spans="1:1" s="447" customFormat="1" ht="12" hidden="1" customHeight="1">
      <c r="A13401" s="446"/>
    </row>
    <row r="13402" spans="1:1" s="447" customFormat="1" ht="12" hidden="1" customHeight="1">
      <c r="A13402" s="446"/>
    </row>
    <row r="13403" spans="1:1" s="447" customFormat="1" ht="12" hidden="1" customHeight="1">
      <c r="A13403" s="446"/>
    </row>
    <row r="13404" spans="1:1" s="447" customFormat="1" ht="12" hidden="1" customHeight="1">
      <c r="A13404" s="446"/>
    </row>
    <row r="13405" spans="1:1" s="447" customFormat="1" ht="12" hidden="1" customHeight="1">
      <c r="A13405" s="446"/>
    </row>
    <row r="13406" spans="1:1" s="447" customFormat="1" ht="12" hidden="1" customHeight="1">
      <c r="A13406" s="446"/>
    </row>
    <row r="13407" spans="1:1" s="447" customFormat="1" ht="12" hidden="1" customHeight="1">
      <c r="A13407" s="446"/>
    </row>
    <row r="13408" spans="1:1" s="447" customFormat="1" ht="12" hidden="1" customHeight="1">
      <c r="A13408" s="446"/>
    </row>
    <row r="13409" spans="1:1" s="447" customFormat="1" ht="12" hidden="1" customHeight="1">
      <c r="A13409" s="446"/>
    </row>
    <row r="13410" spans="1:1" s="447" customFormat="1" ht="12" hidden="1" customHeight="1">
      <c r="A13410" s="446"/>
    </row>
    <row r="13411" spans="1:1" s="447" customFormat="1" ht="12" hidden="1" customHeight="1">
      <c r="A13411" s="446"/>
    </row>
    <row r="13412" spans="1:1" s="447" customFormat="1" ht="12" hidden="1" customHeight="1">
      <c r="A13412" s="446"/>
    </row>
    <row r="13413" spans="1:1" s="447" customFormat="1" ht="12" hidden="1" customHeight="1">
      <c r="A13413" s="446"/>
    </row>
    <row r="13414" spans="1:1" s="447" customFormat="1" ht="12" hidden="1" customHeight="1">
      <c r="A13414" s="446"/>
    </row>
    <row r="13415" spans="1:1" s="447" customFormat="1" ht="12" hidden="1" customHeight="1">
      <c r="A13415" s="446"/>
    </row>
    <row r="13416" spans="1:1" s="447" customFormat="1" ht="12" hidden="1" customHeight="1">
      <c r="A13416" s="446"/>
    </row>
    <row r="13417" spans="1:1" s="447" customFormat="1" ht="12" hidden="1" customHeight="1">
      <c r="A13417" s="446"/>
    </row>
    <row r="13418" spans="1:1" s="447" customFormat="1" ht="12" hidden="1" customHeight="1">
      <c r="A13418" s="446"/>
    </row>
    <row r="13419" spans="1:1" s="447" customFormat="1" ht="12" hidden="1" customHeight="1">
      <c r="A13419" s="446"/>
    </row>
    <row r="13420" spans="1:1" s="447" customFormat="1" ht="12" hidden="1" customHeight="1">
      <c r="A13420" s="446"/>
    </row>
    <row r="13421" spans="1:1" s="447" customFormat="1" ht="12" hidden="1" customHeight="1">
      <c r="A13421" s="446"/>
    </row>
    <row r="13422" spans="1:1" s="447" customFormat="1" ht="12" hidden="1" customHeight="1">
      <c r="A13422" s="446"/>
    </row>
    <row r="13423" spans="1:1" s="447" customFormat="1" ht="12" hidden="1" customHeight="1">
      <c r="A13423" s="446"/>
    </row>
    <row r="13424" spans="1:1" s="447" customFormat="1" ht="12" hidden="1" customHeight="1">
      <c r="A13424" s="446"/>
    </row>
    <row r="13425" spans="1:1" s="447" customFormat="1" ht="12" hidden="1" customHeight="1">
      <c r="A13425" s="446"/>
    </row>
    <row r="13426" spans="1:1" s="447" customFormat="1" ht="12" hidden="1" customHeight="1">
      <c r="A13426" s="446"/>
    </row>
    <row r="13427" spans="1:1" s="447" customFormat="1" ht="12" hidden="1" customHeight="1">
      <c r="A13427" s="446"/>
    </row>
    <row r="13428" spans="1:1" s="447" customFormat="1" ht="12" hidden="1" customHeight="1">
      <c r="A13428" s="446"/>
    </row>
    <row r="13429" spans="1:1" s="447" customFormat="1" ht="12" hidden="1" customHeight="1">
      <c r="A13429" s="446"/>
    </row>
    <row r="13430" spans="1:1" s="447" customFormat="1" ht="12" hidden="1" customHeight="1">
      <c r="A13430" s="446"/>
    </row>
    <row r="13431" spans="1:1" s="447" customFormat="1" ht="12" hidden="1" customHeight="1">
      <c r="A13431" s="446"/>
    </row>
    <row r="13432" spans="1:1" s="447" customFormat="1" ht="12" hidden="1" customHeight="1">
      <c r="A13432" s="446"/>
    </row>
    <row r="13433" spans="1:1" s="447" customFormat="1" ht="12" hidden="1" customHeight="1">
      <c r="A13433" s="446"/>
    </row>
    <row r="13434" spans="1:1" s="447" customFormat="1" ht="12" hidden="1" customHeight="1">
      <c r="A13434" s="446"/>
    </row>
    <row r="13435" spans="1:1" s="447" customFormat="1" ht="12" hidden="1" customHeight="1">
      <c r="A13435" s="446"/>
    </row>
    <row r="13436" spans="1:1" s="447" customFormat="1" ht="12" hidden="1" customHeight="1">
      <c r="A13436" s="446"/>
    </row>
    <row r="13437" spans="1:1" s="447" customFormat="1" ht="12" hidden="1" customHeight="1">
      <c r="A13437" s="446"/>
    </row>
    <row r="13438" spans="1:1" s="447" customFormat="1" ht="12" hidden="1" customHeight="1">
      <c r="A13438" s="446"/>
    </row>
    <row r="13439" spans="1:1" s="447" customFormat="1" ht="12" hidden="1" customHeight="1">
      <c r="A13439" s="446"/>
    </row>
    <row r="13440" spans="1:1" s="447" customFormat="1" ht="12" hidden="1" customHeight="1">
      <c r="A13440" s="446"/>
    </row>
    <row r="13441" spans="1:1" s="447" customFormat="1" ht="12" hidden="1" customHeight="1">
      <c r="A13441" s="446"/>
    </row>
    <row r="13442" spans="1:1" s="447" customFormat="1" ht="12" hidden="1" customHeight="1">
      <c r="A13442" s="446"/>
    </row>
    <row r="13443" spans="1:1" s="447" customFormat="1" ht="12" hidden="1" customHeight="1">
      <c r="A13443" s="446"/>
    </row>
    <row r="13444" spans="1:1" s="447" customFormat="1" ht="12" hidden="1" customHeight="1">
      <c r="A13444" s="446"/>
    </row>
    <row r="13445" spans="1:1" s="447" customFormat="1" ht="12" hidden="1" customHeight="1">
      <c r="A13445" s="446"/>
    </row>
    <row r="13446" spans="1:1" s="447" customFormat="1" ht="12" hidden="1" customHeight="1">
      <c r="A13446" s="446"/>
    </row>
    <row r="13447" spans="1:1" s="447" customFormat="1" ht="12" hidden="1" customHeight="1">
      <c r="A13447" s="446"/>
    </row>
    <row r="13448" spans="1:1" s="447" customFormat="1" ht="12" hidden="1" customHeight="1">
      <c r="A13448" s="446"/>
    </row>
    <row r="13449" spans="1:1" s="447" customFormat="1" ht="12" hidden="1" customHeight="1">
      <c r="A13449" s="446"/>
    </row>
    <row r="13450" spans="1:1" s="447" customFormat="1" ht="12" hidden="1" customHeight="1">
      <c r="A13450" s="446"/>
    </row>
    <row r="13451" spans="1:1" s="447" customFormat="1" ht="12" hidden="1" customHeight="1">
      <c r="A13451" s="446"/>
    </row>
    <row r="13452" spans="1:1" s="447" customFormat="1" ht="12" hidden="1" customHeight="1">
      <c r="A13452" s="446"/>
    </row>
    <row r="13453" spans="1:1" s="447" customFormat="1" ht="12" hidden="1" customHeight="1">
      <c r="A13453" s="446"/>
    </row>
    <row r="13454" spans="1:1" s="447" customFormat="1" ht="12" hidden="1" customHeight="1">
      <c r="A13454" s="446"/>
    </row>
    <row r="13455" spans="1:1" s="447" customFormat="1" ht="12" hidden="1" customHeight="1">
      <c r="A13455" s="446"/>
    </row>
    <row r="13456" spans="1:1" s="447" customFormat="1" ht="12" hidden="1" customHeight="1">
      <c r="A13456" s="446"/>
    </row>
    <row r="13457" spans="1:1" s="447" customFormat="1" ht="12" hidden="1" customHeight="1">
      <c r="A13457" s="446"/>
    </row>
    <row r="13458" spans="1:1" s="447" customFormat="1" ht="12" hidden="1" customHeight="1">
      <c r="A13458" s="446"/>
    </row>
    <row r="13459" spans="1:1" s="447" customFormat="1" ht="12" hidden="1" customHeight="1">
      <c r="A13459" s="446"/>
    </row>
    <row r="13460" spans="1:1" s="447" customFormat="1" ht="12" hidden="1" customHeight="1">
      <c r="A13460" s="446"/>
    </row>
    <row r="13461" spans="1:1" s="447" customFormat="1" ht="12" hidden="1" customHeight="1">
      <c r="A13461" s="446"/>
    </row>
    <row r="13462" spans="1:1" s="447" customFormat="1" ht="12" hidden="1" customHeight="1">
      <c r="A13462" s="446"/>
    </row>
    <row r="13463" spans="1:1" s="447" customFormat="1" ht="12" hidden="1" customHeight="1">
      <c r="A13463" s="446"/>
    </row>
    <row r="13464" spans="1:1" s="447" customFormat="1" ht="12" hidden="1" customHeight="1">
      <c r="A13464" s="446"/>
    </row>
    <row r="13465" spans="1:1" s="447" customFormat="1" ht="12" hidden="1" customHeight="1">
      <c r="A13465" s="446"/>
    </row>
    <row r="13466" spans="1:1" s="447" customFormat="1" ht="12" hidden="1" customHeight="1">
      <c r="A13466" s="446"/>
    </row>
    <row r="13467" spans="1:1" s="447" customFormat="1" ht="12" hidden="1" customHeight="1">
      <c r="A13467" s="446"/>
    </row>
    <row r="13468" spans="1:1" s="447" customFormat="1" ht="12" hidden="1" customHeight="1">
      <c r="A13468" s="446"/>
    </row>
    <row r="13469" spans="1:1" s="447" customFormat="1" ht="12" hidden="1" customHeight="1">
      <c r="A13469" s="446"/>
    </row>
    <row r="13470" spans="1:1" s="447" customFormat="1" ht="12" hidden="1" customHeight="1">
      <c r="A13470" s="446"/>
    </row>
    <row r="13471" spans="1:1" s="447" customFormat="1" ht="12" hidden="1" customHeight="1">
      <c r="A13471" s="446"/>
    </row>
    <row r="13472" spans="1:1" s="447" customFormat="1" ht="12" hidden="1" customHeight="1">
      <c r="A13472" s="446"/>
    </row>
    <row r="13473" spans="1:1" s="447" customFormat="1" ht="12" hidden="1" customHeight="1">
      <c r="A13473" s="446"/>
    </row>
    <row r="13474" spans="1:1" s="447" customFormat="1" ht="12" hidden="1" customHeight="1">
      <c r="A13474" s="446"/>
    </row>
    <row r="13475" spans="1:1" s="447" customFormat="1" ht="12" hidden="1" customHeight="1">
      <c r="A13475" s="446"/>
    </row>
    <row r="13476" spans="1:1" s="447" customFormat="1" ht="12" hidden="1" customHeight="1">
      <c r="A13476" s="446"/>
    </row>
    <row r="13477" spans="1:1" s="447" customFormat="1" ht="12" hidden="1" customHeight="1">
      <c r="A13477" s="446"/>
    </row>
    <row r="13478" spans="1:1" s="447" customFormat="1" ht="12" hidden="1" customHeight="1">
      <c r="A13478" s="446"/>
    </row>
    <row r="13479" spans="1:1" s="447" customFormat="1" ht="12" hidden="1" customHeight="1">
      <c r="A13479" s="446"/>
    </row>
    <row r="13480" spans="1:1" s="447" customFormat="1" ht="12" hidden="1" customHeight="1">
      <c r="A13480" s="446"/>
    </row>
    <row r="13481" spans="1:1" s="447" customFormat="1" ht="12" hidden="1" customHeight="1">
      <c r="A13481" s="446"/>
    </row>
    <row r="13482" spans="1:1" s="447" customFormat="1" ht="12" hidden="1" customHeight="1">
      <c r="A13482" s="446"/>
    </row>
    <row r="13483" spans="1:1" s="447" customFormat="1" ht="12" hidden="1" customHeight="1">
      <c r="A13483" s="446"/>
    </row>
    <row r="13484" spans="1:1" s="447" customFormat="1" ht="12" hidden="1" customHeight="1">
      <c r="A13484" s="446"/>
    </row>
    <row r="13485" spans="1:1" s="447" customFormat="1" ht="12" hidden="1" customHeight="1">
      <c r="A13485" s="446"/>
    </row>
    <row r="13486" spans="1:1" s="447" customFormat="1" ht="12" hidden="1" customHeight="1">
      <c r="A13486" s="446"/>
    </row>
    <row r="13487" spans="1:1" s="447" customFormat="1" ht="12" hidden="1" customHeight="1">
      <c r="A13487" s="446"/>
    </row>
    <row r="13488" spans="1:1" s="447" customFormat="1" ht="12" hidden="1" customHeight="1">
      <c r="A13488" s="446"/>
    </row>
    <row r="13489" spans="1:1" s="447" customFormat="1" ht="12" hidden="1" customHeight="1">
      <c r="A13489" s="446"/>
    </row>
    <row r="13490" spans="1:1" s="447" customFormat="1" ht="12" hidden="1" customHeight="1">
      <c r="A13490" s="446"/>
    </row>
    <row r="13491" spans="1:1" s="447" customFormat="1" ht="12" hidden="1" customHeight="1">
      <c r="A13491" s="446"/>
    </row>
    <row r="13492" spans="1:1" s="447" customFormat="1" ht="12" hidden="1" customHeight="1">
      <c r="A13492" s="446"/>
    </row>
    <row r="13493" spans="1:1" s="447" customFormat="1" ht="12" hidden="1" customHeight="1">
      <c r="A13493" s="446"/>
    </row>
    <row r="13494" spans="1:1" s="447" customFormat="1" ht="12" hidden="1" customHeight="1">
      <c r="A13494" s="446"/>
    </row>
    <row r="13495" spans="1:1" s="447" customFormat="1" ht="12" hidden="1" customHeight="1">
      <c r="A13495" s="446"/>
    </row>
    <row r="13496" spans="1:1" s="447" customFormat="1" ht="12" hidden="1" customHeight="1">
      <c r="A13496" s="446"/>
    </row>
    <row r="13497" spans="1:1" s="447" customFormat="1" ht="12" hidden="1" customHeight="1">
      <c r="A13497" s="446"/>
    </row>
    <row r="13498" spans="1:1" s="447" customFormat="1" ht="12" hidden="1" customHeight="1">
      <c r="A13498" s="446"/>
    </row>
    <row r="13499" spans="1:1" s="447" customFormat="1" ht="12" hidden="1" customHeight="1">
      <c r="A13499" s="446"/>
    </row>
    <row r="13500" spans="1:1" s="447" customFormat="1" ht="12" hidden="1" customHeight="1">
      <c r="A13500" s="446"/>
    </row>
    <row r="13501" spans="1:1" s="447" customFormat="1" ht="12" hidden="1" customHeight="1">
      <c r="A13501" s="446"/>
    </row>
    <row r="13502" spans="1:1" s="447" customFormat="1" ht="12" hidden="1" customHeight="1">
      <c r="A13502" s="446"/>
    </row>
    <row r="13503" spans="1:1" s="447" customFormat="1" ht="12" hidden="1" customHeight="1">
      <c r="A13503" s="446"/>
    </row>
    <row r="13504" spans="1:1" s="447" customFormat="1" ht="12" hidden="1" customHeight="1">
      <c r="A13504" s="446"/>
    </row>
    <row r="13505" spans="1:1" s="447" customFormat="1" ht="12" hidden="1" customHeight="1">
      <c r="A13505" s="446"/>
    </row>
    <row r="13506" spans="1:1" s="447" customFormat="1" ht="12" hidden="1" customHeight="1">
      <c r="A13506" s="446"/>
    </row>
    <row r="13507" spans="1:1" s="447" customFormat="1" ht="12" hidden="1" customHeight="1">
      <c r="A13507" s="446"/>
    </row>
    <row r="13508" spans="1:1" s="447" customFormat="1" ht="12" hidden="1" customHeight="1">
      <c r="A13508" s="446"/>
    </row>
    <row r="13509" spans="1:1" s="447" customFormat="1" ht="12" hidden="1" customHeight="1">
      <c r="A13509" s="446"/>
    </row>
    <row r="13510" spans="1:1" s="447" customFormat="1" ht="12" hidden="1" customHeight="1">
      <c r="A13510" s="446"/>
    </row>
    <row r="13511" spans="1:1" s="447" customFormat="1" ht="12" hidden="1" customHeight="1">
      <c r="A13511" s="446"/>
    </row>
    <row r="13512" spans="1:1" s="447" customFormat="1" ht="12" hidden="1" customHeight="1">
      <c r="A13512" s="446"/>
    </row>
    <row r="13513" spans="1:1" s="447" customFormat="1" ht="12" hidden="1" customHeight="1">
      <c r="A13513" s="446"/>
    </row>
    <row r="13514" spans="1:1" s="447" customFormat="1" ht="12" hidden="1" customHeight="1">
      <c r="A13514" s="446"/>
    </row>
    <row r="13515" spans="1:1" s="447" customFormat="1" ht="12" hidden="1" customHeight="1">
      <c r="A13515" s="446"/>
    </row>
    <row r="13516" spans="1:1" s="447" customFormat="1" ht="12" hidden="1" customHeight="1">
      <c r="A13516" s="446"/>
    </row>
    <row r="13517" spans="1:1" s="447" customFormat="1" ht="12" hidden="1" customHeight="1">
      <c r="A13517" s="446"/>
    </row>
    <row r="13518" spans="1:1" s="447" customFormat="1" ht="12" hidden="1" customHeight="1">
      <c r="A13518" s="446"/>
    </row>
    <row r="13519" spans="1:1" s="447" customFormat="1" ht="12" hidden="1" customHeight="1">
      <c r="A13519" s="446"/>
    </row>
    <row r="13520" spans="1:1" s="447" customFormat="1" ht="12" hidden="1" customHeight="1">
      <c r="A13520" s="446"/>
    </row>
    <row r="13521" spans="1:1" s="447" customFormat="1" ht="12" hidden="1" customHeight="1">
      <c r="A13521" s="446"/>
    </row>
    <row r="13522" spans="1:1" s="447" customFormat="1" ht="12" hidden="1" customHeight="1">
      <c r="A13522" s="446"/>
    </row>
    <row r="13523" spans="1:1" s="447" customFormat="1" ht="12" hidden="1" customHeight="1">
      <c r="A13523" s="446"/>
    </row>
    <row r="13524" spans="1:1" s="447" customFormat="1" ht="12" hidden="1" customHeight="1">
      <c r="A13524" s="446"/>
    </row>
    <row r="13525" spans="1:1" s="447" customFormat="1" ht="12" hidden="1" customHeight="1">
      <c r="A13525" s="446"/>
    </row>
    <row r="13526" spans="1:1" s="447" customFormat="1" ht="12" hidden="1" customHeight="1">
      <c r="A13526" s="446"/>
    </row>
    <row r="13527" spans="1:1" s="447" customFormat="1" ht="12" hidden="1" customHeight="1">
      <c r="A13527" s="446"/>
    </row>
    <row r="13528" spans="1:1" s="447" customFormat="1" ht="12" hidden="1" customHeight="1">
      <c r="A13528" s="446"/>
    </row>
    <row r="13529" spans="1:1" s="447" customFormat="1" ht="12" hidden="1" customHeight="1">
      <c r="A13529" s="446"/>
    </row>
    <row r="13530" spans="1:1" s="447" customFormat="1" ht="12" hidden="1" customHeight="1">
      <c r="A13530" s="446"/>
    </row>
    <row r="13531" spans="1:1" s="447" customFormat="1" ht="12" hidden="1" customHeight="1">
      <c r="A13531" s="446"/>
    </row>
    <row r="13532" spans="1:1" s="447" customFormat="1" ht="12" hidden="1" customHeight="1">
      <c r="A13532" s="446"/>
    </row>
    <row r="13533" spans="1:1" s="447" customFormat="1" ht="12" hidden="1" customHeight="1">
      <c r="A13533" s="446"/>
    </row>
    <row r="13534" spans="1:1" s="447" customFormat="1" ht="12" hidden="1" customHeight="1">
      <c r="A13534" s="446"/>
    </row>
    <row r="13535" spans="1:1" s="447" customFormat="1" ht="12" hidden="1" customHeight="1">
      <c r="A13535" s="446"/>
    </row>
    <row r="13536" spans="1:1" s="447" customFormat="1" ht="12" hidden="1" customHeight="1">
      <c r="A13536" s="446"/>
    </row>
    <row r="13537" spans="1:1" s="447" customFormat="1" ht="12" hidden="1" customHeight="1">
      <c r="A13537" s="446"/>
    </row>
    <row r="13538" spans="1:1" s="447" customFormat="1" ht="12" hidden="1" customHeight="1">
      <c r="A13538" s="446"/>
    </row>
    <row r="13539" spans="1:1" s="447" customFormat="1" ht="12" hidden="1" customHeight="1">
      <c r="A13539" s="446"/>
    </row>
    <row r="13540" spans="1:1" s="447" customFormat="1" ht="12" hidden="1" customHeight="1">
      <c r="A13540" s="446"/>
    </row>
    <row r="13541" spans="1:1" s="447" customFormat="1" ht="12" hidden="1" customHeight="1">
      <c r="A13541" s="446"/>
    </row>
    <row r="13542" spans="1:1" s="447" customFormat="1" ht="12" hidden="1" customHeight="1">
      <c r="A13542" s="446"/>
    </row>
    <row r="13543" spans="1:1" s="447" customFormat="1" ht="12" hidden="1" customHeight="1">
      <c r="A13543" s="446"/>
    </row>
    <row r="13544" spans="1:1" s="447" customFormat="1" ht="12" hidden="1" customHeight="1">
      <c r="A13544" s="446"/>
    </row>
    <row r="13545" spans="1:1" s="447" customFormat="1" ht="12" hidden="1" customHeight="1">
      <c r="A13545" s="446"/>
    </row>
    <row r="13546" spans="1:1" s="447" customFormat="1" ht="12" hidden="1" customHeight="1">
      <c r="A13546" s="446"/>
    </row>
    <row r="13547" spans="1:1" s="447" customFormat="1" ht="12" hidden="1" customHeight="1">
      <c r="A13547" s="446"/>
    </row>
    <row r="13548" spans="1:1" s="447" customFormat="1" ht="12" hidden="1" customHeight="1">
      <c r="A13548" s="446"/>
    </row>
    <row r="13549" spans="1:1" s="447" customFormat="1" ht="12" hidden="1" customHeight="1">
      <c r="A13549" s="446"/>
    </row>
    <row r="13550" spans="1:1" s="447" customFormat="1" ht="12" hidden="1" customHeight="1">
      <c r="A13550" s="446"/>
    </row>
    <row r="13551" spans="1:1" s="447" customFormat="1" ht="12" hidden="1" customHeight="1">
      <c r="A13551" s="446"/>
    </row>
    <row r="13552" spans="1:1" s="447" customFormat="1" ht="12" hidden="1" customHeight="1">
      <c r="A13552" s="446"/>
    </row>
    <row r="13553" spans="1:1" s="447" customFormat="1" ht="12" hidden="1" customHeight="1">
      <c r="A13553" s="446"/>
    </row>
    <row r="13554" spans="1:1" s="447" customFormat="1" ht="12" hidden="1" customHeight="1">
      <c r="A13554" s="446"/>
    </row>
    <row r="13555" spans="1:1" s="447" customFormat="1" ht="12" hidden="1" customHeight="1">
      <c r="A13555" s="446"/>
    </row>
    <row r="13556" spans="1:1" s="447" customFormat="1" ht="12" hidden="1" customHeight="1">
      <c r="A13556" s="446"/>
    </row>
    <row r="13557" spans="1:1" s="447" customFormat="1" ht="12" hidden="1" customHeight="1">
      <c r="A13557" s="446"/>
    </row>
    <row r="13558" spans="1:1" s="447" customFormat="1" ht="12" hidden="1" customHeight="1">
      <c r="A13558" s="446"/>
    </row>
    <row r="13559" spans="1:1" s="447" customFormat="1" ht="12" hidden="1" customHeight="1">
      <c r="A13559" s="446"/>
    </row>
    <row r="13560" spans="1:1" s="447" customFormat="1" ht="12" hidden="1" customHeight="1">
      <c r="A13560" s="446"/>
    </row>
    <row r="13561" spans="1:1" s="447" customFormat="1" ht="12" hidden="1" customHeight="1">
      <c r="A13561" s="446"/>
    </row>
    <row r="13562" spans="1:1" s="447" customFormat="1" ht="12" hidden="1" customHeight="1">
      <c r="A13562" s="446"/>
    </row>
    <row r="13563" spans="1:1" s="447" customFormat="1" ht="12" hidden="1" customHeight="1">
      <c r="A13563" s="446"/>
    </row>
    <row r="13564" spans="1:1" s="447" customFormat="1" ht="12" hidden="1" customHeight="1">
      <c r="A13564" s="446"/>
    </row>
    <row r="13565" spans="1:1" s="447" customFormat="1" ht="12" hidden="1" customHeight="1">
      <c r="A13565" s="446"/>
    </row>
    <row r="13566" spans="1:1" s="447" customFormat="1" ht="12" hidden="1" customHeight="1">
      <c r="A13566" s="446"/>
    </row>
    <row r="13567" spans="1:1" s="447" customFormat="1" ht="12" hidden="1" customHeight="1">
      <c r="A13567" s="446"/>
    </row>
    <row r="13568" spans="1:1" s="447" customFormat="1" ht="12" hidden="1" customHeight="1">
      <c r="A13568" s="446"/>
    </row>
    <row r="13569" spans="1:1" s="447" customFormat="1" ht="12" hidden="1" customHeight="1">
      <c r="A13569" s="446"/>
    </row>
    <row r="13570" spans="1:1" s="447" customFormat="1" ht="12" hidden="1" customHeight="1">
      <c r="A13570" s="446"/>
    </row>
    <row r="13571" spans="1:1" s="447" customFormat="1" ht="12" hidden="1" customHeight="1">
      <c r="A13571" s="446"/>
    </row>
    <row r="13572" spans="1:1" s="447" customFormat="1" ht="12" hidden="1" customHeight="1">
      <c r="A13572" s="446"/>
    </row>
    <row r="13573" spans="1:1" s="447" customFormat="1" ht="12" hidden="1" customHeight="1">
      <c r="A13573" s="446"/>
    </row>
    <row r="13574" spans="1:1" s="447" customFormat="1" ht="12" hidden="1" customHeight="1">
      <c r="A13574" s="446"/>
    </row>
    <row r="13575" spans="1:1" s="447" customFormat="1" ht="12" hidden="1" customHeight="1">
      <c r="A13575" s="446"/>
    </row>
    <row r="13576" spans="1:1" s="447" customFormat="1" ht="12" hidden="1" customHeight="1">
      <c r="A13576" s="446"/>
    </row>
    <row r="13577" spans="1:1" s="447" customFormat="1" ht="12" hidden="1" customHeight="1">
      <c r="A13577" s="446"/>
    </row>
    <row r="13578" spans="1:1" s="447" customFormat="1" ht="12" hidden="1" customHeight="1">
      <c r="A13578" s="446"/>
    </row>
    <row r="13579" spans="1:1" s="447" customFormat="1" ht="12" hidden="1" customHeight="1">
      <c r="A13579" s="446"/>
    </row>
    <row r="13580" spans="1:1" s="447" customFormat="1" ht="12" hidden="1" customHeight="1">
      <c r="A13580" s="446"/>
    </row>
    <row r="13581" spans="1:1" s="447" customFormat="1" ht="12" hidden="1" customHeight="1">
      <c r="A13581" s="446"/>
    </row>
    <row r="13582" spans="1:1" s="447" customFormat="1" ht="12" hidden="1" customHeight="1">
      <c r="A13582" s="446"/>
    </row>
    <row r="13583" spans="1:1" s="447" customFormat="1" ht="12" hidden="1" customHeight="1">
      <c r="A13583" s="446"/>
    </row>
    <row r="13584" spans="1:1" s="447" customFormat="1" ht="12" hidden="1" customHeight="1">
      <c r="A13584" s="446"/>
    </row>
    <row r="13585" spans="1:1" s="447" customFormat="1" ht="12" hidden="1" customHeight="1">
      <c r="A13585" s="446"/>
    </row>
    <row r="13586" spans="1:1" s="447" customFormat="1" ht="12" hidden="1" customHeight="1">
      <c r="A13586" s="446"/>
    </row>
    <row r="13587" spans="1:1" s="447" customFormat="1" ht="12" hidden="1" customHeight="1">
      <c r="A13587" s="446"/>
    </row>
    <row r="13588" spans="1:1" s="447" customFormat="1" ht="12" hidden="1" customHeight="1">
      <c r="A13588" s="446"/>
    </row>
    <row r="13589" spans="1:1" s="447" customFormat="1" ht="12" hidden="1" customHeight="1">
      <c r="A13589" s="446"/>
    </row>
    <row r="13590" spans="1:1" s="447" customFormat="1" ht="12" hidden="1" customHeight="1">
      <c r="A13590" s="446"/>
    </row>
    <row r="13591" spans="1:1" s="447" customFormat="1" ht="12" hidden="1" customHeight="1">
      <c r="A13591" s="446"/>
    </row>
    <row r="13592" spans="1:1" s="447" customFormat="1" ht="12" hidden="1" customHeight="1">
      <c r="A13592" s="446"/>
    </row>
    <row r="13593" spans="1:1" s="447" customFormat="1" ht="12" hidden="1" customHeight="1">
      <c r="A13593" s="446"/>
    </row>
    <row r="13594" spans="1:1" s="447" customFormat="1" ht="12" hidden="1" customHeight="1">
      <c r="A13594" s="446"/>
    </row>
    <row r="13595" spans="1:1" s="447" customFormat="1" ht="12" hidden="1" customHeight="1">
      <c r="A13595" s="446"/>
    </row>
    <row r="13596" spans="1:1" s="447" customFormat="1" ht="12" hidden="1" customHeight="1">
      <c r="A13596" s="446"/>
    </row>
    <row r="13597" spans="1:1" s="447" customFormat="1" ht="12" hidden="1" customHeight="1">
      <c r="A13597" s="446"/>
    </row>
    <row r="13598" spans="1:1" s="447" customFormat="1" ht="12" hidden="1" customHeight="1">
      <c r="A13598" s="446"/>
    </row>
    <row r="13599" spans="1:1" s="447" customFormat="1" ht="12" hidden="1" customHeight="1">
      <c r="A13599" s="446"/>
    </row>
    <row r="13600" spans="1:1" s="447" customFormat="1" ht="12" hidden="1" customHeight="1">
      <c r="A13600" s="446"/>
    </row>
    <row r="13601" spans="1:1" s="447" customFormat="1" ht="12" hidden="1" customHeight="1">
      <c r="A13601" s="446"/>
    </row>
    <row r="13602" spans="1:1" s="447" customFormat="1" ht="12" hidden="1" customHeight="1">
      <c r="A13602" s="446"/>
    </row>
    <row r="13603" spans="1:1" s="447" customFormat="1" ht="12" hidden="1" customHeight="1">
      <c r="A13603" s="446"/>
    </row>
    <row r="13604" spans="1:1" s="447" customFormat="1" ht="12" hidden="1" customHeight="1">
      <c r="A13604" s="446"/>
    </row>
    <row r="13605" spans="1:1" s="447" customFormat="1" ht="12" hidden="1" customHeight="1">
      <c r="A13605" s="446"/>
    </row>
    <row r="13606" spans="1:1" s="447" customFormat="1" ht="12" hidden="1" customHeight="1">
      <c r="A13606" s="446"/>
    </row>
    <row r="13607" spans="1:1" s="447" customFormat="1" ht="12" hidden="1" customHeight="1">
      <c r="A13607" s="446"/>
    </row>
    <row r="13608" spans="1:1" s="447" customFormat="1" ht="12" hidden="1" customHeight="1">
      <c r="A13608" s="446"/>
    </row>
    <row r="13609" spans="1:1" s="447" customFormat="1" ht="12" hidden="1" customHeight="1">
      <c r="A13609" s="446"/>
    </row>
    <row r="13610" spans="1:1" s="447" customFormat="1" ht="12" hidden="1" customHeight="1">
      <c r="A13610" s="446"/>
    </row>
    <row r="13611" spans="1:1" s="447" customFormat="1" ht="12" hidden="1" customHeight="1">
      <c r="A13611" s="446"/>
    </row>
    <row r="13612" spans="1:1" s="447" customFormat="1" ht="12" hidden="1" customHeight="1">
      <c r="A13612" s="446"/>
    </row>
    <row r="13613" spans="1:1" s="447" customFormat="1" ht="12" hidden="1" customHeight="1">
      <c r="A13613" s="446"/>
    </row>
    <row r="13614" spans="1:1" s="447" customFormat="1" ht="12" hidden="1" customHeight="1">
      <c r="A13614" s="446"/>
    </row>
    <row r="13615" spans="1:1" s="447" customFormat="1" ht="12" hidden="1" customHeight="1">
      <c r="A13615" s="446"/>
    </row>
    <row r="13616" spans="1:1" s="447" customFormat="1" ht="12" hidden="1" customHeight="1">
      <c r="A13616" s="446"/>
    </row>
    <row r="13617" spans="1:1" s="447" customFormat="1" ht="12" hidden="1" customHeight="1">
      <c r="A13617" s="446"/>
    </row>
    <row r="13618" spans="1:1" s="447" customFormat="1" ht="12" hidden="1" customHeight="1">
      <c r="A13618" s="446"/>
    </row>
    <row r="13619" spans="1:1" s="447" customFormat="1" ht="12" hidden="1" customHeight="1">
      <c r="A13619" s="446"/>
    </row>
    <row r="13620" spans="1:1" s="447" customFormat="1" ht="12" hidden="1" customHeight="1">
      <c r="A13620" s="446"/>
    </row>
    <row r="13621" spans="1:1" s="447" customFormat="1" ht="12" hidden="1" customHeight="1">
      <c r="A13621" s="446"/>
    </row>
    <row r="13622" spans="1:1" s="447" customFormat="1" ht="12" hidden="1" customHeight="1">
      <c r="A13622" s="446"/>
    </row>
    <row r="13623" spans="1:1" s="447" customFormat="1" ht="12" hidden="1" customHeight="1">
      <c r="A13623" s="446"/>
    </row>
    <row r="13624" spans="1:1" s="447" customFormat="1" ht="12" hidden="1" customHeight="1">
      <c r="A13624" s="446"/>
    </row>
    <row r="13625" spans="1:1" s="447" customFormat="1" ht="12" hidden="1" customHeight="1">
      <c r="A13625" s="446"/>
    </row>
    <row r="13626" spans="1:1" s="447" customFormat="1" ht="12" hidden="1" customHeight="1">
      <c r="A13626" s="446"/>
    </row>
    <row r="13627" spans="1:1" s="447" customFormat="1" ht="12" hidden="1" customHeight="1">
      <c r="A13627" s="446"/>
    </row>
    <row r="13628" spans="1:1" s="447" customFormat="1" ht="12" hidden="1" customHeight="1">
      <c r="A13628" s="446"/>
    </row>
    <row r="13629" spans="1:1" s="447" customFormat="1" ht="12" hidden="1" customHeight="1">
      <c r="A13629" s="446"/>
    </row>
    <row r="13630" spans="1:1" s="447" customFormat="1" ht="12" hidden="1" customHeight="1">
      <c r="A13630" s="446"/>
    </row>
    <row r="13631" spans="1:1" s="447" customFormat="1" ht="12" hidden="1" customHeight="1">
      <c r="A13631" s="446"/>
    </row>
    <row r="13632" spans="1:1" s="447" customFormat="1" ht="12" hidden="1" customHeight="1">
      <c r="A13632" s="446"/>
    </row>
    <row r="13633" spans="1:1" s="447" customFormat="1" ht="12" hidden="1" customHeight="1">
      <c r="A13633" s="446"/>
    </row>
    <row r="13634" spans="1:1" s="447" customFormat="1" ht="12" hidden="1" customHeight="1">
      <c r="A13634" s="446"/>
    </row>
    <row r="13635" spans="1:1" s="447" customFormat="1" ht="12" hidden="1" customHeight="1">
      <c r="A13635" s="446"/>
    </row>
    <row r="13636" spans="1:1" s="447" customFormat="1" ht="12" hidden="1" customHeight="1">
      <c r="A13636" s="446"/>
    </row>
    <row r="13637" spans="1:1" s="447" customFormat="1" ht="12" hidden="1" customHeight="1">
      <c r="A13637" s="446"/>
    </row>
    <row r="13638" spans="1:1" s="447" customFormat="1" ht="12" hidden="1" customHeight="1">
      <c r="A13638" s="446"/>
    </row>
    <row r="13639" spans="1:1" s="447" customFormat="1" ht="12" hidden="1" customHeight="1">
      <c r="A13639" s="446"/>
    </row>
    <row r="13640" spans="1:1" s="447" customFormat="1" ht="12" hidden="1" customHeight="1">
      <c r="A13640" s="446"/>
    </row>
    <row r="13641" spans="1:1" s="447" customFormat="1" ht="12" hidden="1" customHeight="1">
      <c r="A13641" s="446"/>
    </row>
    <row r="13642" spans="1:1" s="447" customFormat="1" ht="12" hidden="1" customHeight="1">
      <c r="A13642" s="446"/>
    </row>
    <row r="13643" spans="1:1" s="447" customFormat="1" ht="12" hidden="1" customHeight="1">
      <c r="A13643" s="446"/>
    </row>
    <row r="13644" spans="1:1" s="447" customFormat="1" ht="12" hidden="1" customHeight="1">
      <c r="A13644" s="446"/>
    </row>
    <row r="13645" spans="1:1" s="447" customFormat="1" ht="12" hidden="1" customHeight="1">
      <c r="A13645" s="446"/>
    </row>
    <row r="13646" spans="1:1" s="447" customFormat="1" ht="12" hidden="1" customHeight="1">
      <c r="A13646" s="446"/>
    </row>
    <row r="13647" spans="1:1" s="447" customFormat="1" ht="12" hidden="1" customHeight="1">
      <c r="A13647" s="446"/>
    </row>
    <row r="13648" spans="1:1" s="447" customFormat="1" ht="12" hidden="1" customHeight="1">
      <c r="A13648" s="446"/>
    </row>
    <row r="13649" spans="1:1" s="447" customFormat="1" ht="12" hidden="1" customHeight="1">
      <c r="A13649" s="446"/>
    </row>
    <row r="13650" spans="1:1" s="447" customFormat="1" ht="12" hidden="1" customHeight="1">
      <c r="A13650" s="446"/>
    </row>
    <row r="13651" spans="1:1" s="447" customFormat="1" ht="12" hidden="1" customHeight="1">
      <c r="A13651" s="446"/>
    </row>
    <row r="13652" spans="1:1" s="447" customFormat="1" ht="12" hidden="1" customHeight="1">
      <c r="A13652" s="446"/>
    </row>
    <row r="13653" spans="1:1" s="447" customFormat="1" ht="12" hidden="1" customHeight="1">
      <c r="A13653" s="446"/>
    </row>
    <row r="13654" spans="1:1" s="447" customFormat="1" ht="12" hidden="1" customHeight="1">
      <c r="A13654" s="446"/>
    </row>
    <row r="13655" spans="1:1" s="447" customFormat="1" ht="12" hidden="1" customHeight="1">
      <c r="A13655" s="446"/>
    </row>
    <row r="13656" spans="1:1" s="447" customFormat="1" ht="12" hidden="1" customHeight="1">
      <c r="A13656" s="446"/>
    </row>
    <row r="13657" spans="1:1" s="447" customFormat="1" ht="12" hidden="1" customHeight="1">
      <c r="A13657" s="446"/>
    </row>
    <row r="13658" spans="1:1" s="447" customFormat="1" ht="12" hidden="1" customHeight="1">
      <c r="A13658" s="446"/>
    </row>
    <row r="13659" spans="1:1" s="447" customFormat="1" ht="12" hidden="1" customHeight="1">
      <c r="A13659" s="446"/>
    </row>
    <row r="13660" spans="1:1" s="447" customFormat="1" ht="12" hidden="1" customHeight="1">
      <c r="A13660" s="446"/>
    </row>
    <row r="13661" spans="1:1" s="447" customFormat="1" ht="12" hidden="1" customHeight="1">
      <c r="A13661" s="446"/>
    </row>
    <row r="13662" spans="1:1" s="447" customFormat="1" ht="12" hidden="1" customHeight="1">
      <c r="A13662" s="446"/>
    </row>
    <row r="13663" spans="1:1" s="447" customFormat="1" ht="12" hidden="1" customHeight="1">
      <c r="A13663" s="446"/>
    </row>
    <row r="13664" spans="1:1" s="447" customFormat="1" ht="12" hidden="1" customHeight="1">
      <c r="A13664" s="446"/>
    </row>
    <row r="13665" spans="1:1" s="447" customFormat="1" ht="12" hidden="1" customHeight="1">
      <c r="A13665" s="446"/>
    </row>
    <row r="13666" spans="1:1" s="447" customFormat="1" ht="12" hidden="1" customHeight="1">
      <c r="A13666" s="446"/>
    </row>
    <row r="13667" spans="1:1" s="447" customFormat="1" ht="12" hidden="1" customHeight="1">
      <c r="A13667" s="446"/>
    </row>
    <row r="13668" spans="1:1" s="447" customFormat="1" ht="12" hidden="1" customHeight="1">
      <c r="A13668" s="446"/>
    </row>
    <row r="13669" spans="1:1" s="447" customFormat="1" ht="12" hidden="1" customHeight="1">
      <c r="A13669" s="446"/>
    </row>
    <row r="13670" spans="1:1" s="447" customFormat="1" ht="12" hidden="1" customHeight="1">
      <c r="A13670" s="446"/>
    </row>
    <row r="13671" spans="1:1" s="447" customFormat="1" ht="12" hidden="1" customHeight="1">
      <c r="A13671" s="446"/>
    </row>
    <row r="13672" spans="1:1" s="447" customFormat="1" ht="12" hidden="1" customHeight="1">
      <c r="A13672" s="446"/>
    </row>
    <row r="13673" spans="1:1" s="447" customFormat="1" ht="12" hidden="1" customHeight="1">
      <c r="A13673" s="446"/>
    </row>
    <row r="13674" spans="1:1" s="447" customFormat="1" ht="12" hidden="1" customHeight="1">
      <c r="A13674" s="446"/>
    </row>
    <row r="13675" spans="1:1" s="447" customFormat="1" ht="12" hidden="1" customHeight="1">
      <c r="A13675" s="446"/>
    </row>
    <row r="13676" spans="1:1" s="447" customFormat="1" ht="12" hidden="1" customHeight="1">
      <c r="A13676" s="446"/>
    </row>
    <row r="13677" spans="1:1" s="447" customFormat="1" ht="12" hidden="1" customHeight="1">
      <c r="A13677" s="446"/>
    </row>
    <row r="13678" spans="1:1" s="447" customFormat="1" ht="12" hidden="1" customHeight="1">
      <c r="A13678" s="446"/>
    </row>
    <row r="13679" spans="1:1" s="447" customFormat="1" ht="12" hidden="1" customHeight="1">
      <c r="A13679" s="446"/>
    </row>
    <row r="13680" spans="1:1" s="447" customFormat="1" ht="12" hidden="1" customHeight="1">
      <c r="A13680" s="446"/>
    </row>
    <row r="13681" spans="1:1" s="447" customFormat="1" ht="12" hidden="1" customHeight="1">
      <c r="A13681" s="446"/>
    </row>
    <row r="13682" spans="1:1" s="447" customFormat="1" ht="12" hidden="1" customHeight="1">
      <c r="A13682" s="446"/>
    </row>
    <row r="13683" spans="1:1" s="447" customFormat="1" ht="12" hidden="1" customHeight="1">
      <c r="A13683" s="446"/>
    </row>
    <row r="13684" spans="1:1" s="447" customFormat="1" ht="12" hidden="1" customHeight="1">
      <c r="A13684" s="446"/>
    </row>
    <row r="13685" spans="1:1" s="447" customFormat="1" ht="12" hidden="1" customHeight="1">
      <c r="A13685" s="446"/>
    </row>
    <row r="13686" spans="1:1" s="447" customFormat="1" ht="12" hidden="1" customHeight="1">
      <c r="A13686" s="446"/>
    </row>
    <row r="13687" spans="1:1" s="447" customFormat="1" ht="12" hidden="1" customHeight="1">
      <c r="A13687" s="446"/>
    </row>
    <row r="13688" spans="1:1" s="447" customFormat="1" ht="12" hidden="1" customHeight="1">
      <c r="A13688" s="446"/>
    </row>
    <row r="13689" spans="1:1" s="447" customFormat="1" ht="12" hidden="1" customHeight="1">
      <c r="A13689" s="446"/>
    </row>
    <row r="13690" spans="1:1" s="447" customFormat="1" ht="12" hidden="1" customHeight="1">
      <c r="A13690" s="446"/>
    </row>
    <row r="13691" spans="1:1" s="447" customFormat="1" ht="12" hidden="1" customHeight="1">
      <c r="A13691" s="446"/>
    </row>
    <row r="13692" spans="1:1" s="447" customFormat="1" ht="12" hidden="1" customHeight="1">
      <c r="A13692" s="446"/>
    </row>
    <row r="13693" spans="1:1" s="447" customFormat="1" ht="12" hidden="1" customHeight="1">
      <c r="A13693" s="446"/>
    </row>
    <row r="13694" spans="1:1" s="447" customFormat="1" ht="12" hidden="1" customHeight="1">
      <c r="A13694" s="446"/>
    </row>
    <row r="13695" spans="1:1" s="447" customFormat="1" ht="12" hidden="1" customHeight="1">
      <c r="A13695" s="446"/>
    </row>
    <row r="13696" spans="1:1" s="447" customFormat="1" ht="12" hidden="1" customHeight="1">
      <c r="A13696" s="446"/>
    </row>
    <row r="13697" spans="1:1" s="447" customFormat="1" ht="12" hidden="1" customHeight="1">
      <c r="A13697" s="446"/>
    </row>
    <row r="13698" spans="1:1" s="447" customFormat="1" ht="12" hidden="1" customHeight="1">
      <c r="A13698" s="446"/>
    </row>
    <row r="13699" spans="1:1" s="447" customFormat="1" ht="12" hidden="1" customHeight="1">
      <c r="A13699" s="446"/>
    </row>
    <row r="13700" spans="1:1" s="447" customFormat="1" ht="12" hidden="1" customHeight="1">
      <c r="A13700" s="446"/>
    </row>
    <row r="13701" spans="1:1" s="447" customFormat="1" ht="12" hidden="1" customHeight="1">
      <c r="A13701" s="446"/>
    </row>
    <row r="13702" spans="1:1" s="447" customFormat="1" ht="12" hidden="1" customHeight="1">
      <c r="A13702" s="446"/>
    </row>
    <row r="13703" spans="1:1" s="447" customFormat="1" ht="12" hidden="1" customHeight="1">
      <c r="A13703" s="446"/>
    </row>
    <row r="13704" spans="1:1" s="447" customFormat="1" ht="12" hidden="1" customHeight="1">
      <c r="A13704" s="446"/>
    </row>
    <row r="13705" spans="1:1" s="447" customFormat="1" ht="12" hidden="1" customHeight="1">
      <c r="A13705" s="446"/>
    </row>
    <row r="13706" spans="1:1" s="447" customFormat="1" ht="12" hidden="1" customHeight="1">
      <c r="A13706" s="446"/>
    </row>
    <row r="13707" spans="1:1" s="447" customFormat="1" ht="12" hidden="1" customHeight="1">
      <c r="A13707" s="446"/>
    </row>
    <row r="13708" spans="1:1" s="447" customFormat="1" ht="12" hidden="1" customHeight="1">
      <c r="A13708" s="446"/>
    </row>
    <row r="13709" spans="1:1" s="447" customFormat="1" ht="12" hidden="1" customHeight="1">
      <c r="A13709" s="446"/>
    </row>
    <row r="13710" spans="1:1" s="447" customFormat="1" ht="12" hidden="1" customHeight="1">
      <c r="A13710" s="446"/>
    </row>
    <row r="13711" spans="1:1" s="447" customFormat="1" ht="12" hidden="1" customHeight="1">
      <c r="A13711" s="446"/>
    </row>
    <row r="13712" spans="1:1" s="447" customFormat="1" ht="12" hidden="1" customHeight="1">
      <c r="A13712" s="446"/>
    </row>
    <row r="13713" spans="1:1" s="447" customFormat="1" ht="12" hidden="1" customHeight="1">
      <c r="A13713" s="446"/>
    </row>
    <row r="13714" spans="1:1" s="447" customFormat="1" ht="12" hidden="1" customHeight="1">
      <c r="A13714" s="446"/>
    </row>
    <row r="13715" spans="1:1" s="447" customFormat="1" ht="12" hidden="1" customHeight="1">
      <c r="A13715" s="446"/>
    </row>
    <row r="13716" spans="1:1" s="447" customFormat="1" ht="12" hidden="1" customHeight="1">
      <c r="A13716" s="446"/>
    </row>
    <row r="13717" spans="1:1" s="447" customFormat="1" ht="12" hidden="1" customHeight="1">
      <c r="A13717" s="446"/>
    </row>
    <row r="13718" spans="1:1" s="447" customFormat="1" ht="12" hidden="1" customHeight="1">
      <c r="A13718" s="446"/>
    </row>
    <row r="13719" spans="1:1" s="447" customFormat="1" ht="12" hidden="1" customHeight="1">
      <c r="A13719" s="446"/>
    </row>
    <row r="13720" spans="1:1" s="447" customFormat="1" ht="12" hidden="1" customHeight="1">
      <c r="A13720" s="446"/>
    </row>
    <row r="13721" spans="1:1" s="447" customFormat="1" ht="12" hidden="1" customHeight="1">
      <c r="A13721" s="446"/>
    </row>
    <row r="13722" spans="1:1" s="447" customFormat="1" ht="12" hidden="1" customHeight="1">
      <c r="A13722" s="446"/>
    </row>
    <row r="13723" spans="1:1" s="447" customFormat="1" ht="12" hidden="1" customHeight="1">
      <c r="A13723" s="446"/>
    </row>
    <row r="13724" spans="1:1" s="447" customFormat="1" ht="12" hidden="1" customHeight="1">
      <c r="A13724" s="446"/>
    </row>
    <row r="13725" spans="1:1" s="447" customFormat="1" ht="12" hidden="1" customHeight="1">
      <c r="A13725" s="446"/>
    </row>
    <row r="13726" spans="1:1" s="447" customFormat="1" ht="12" hidden="1" customHeight="1">
      <c r="A13726" s="446"/>
    </row>
    <row r="13727" spans="1:1" s="447" customFormat="1" ht="12" hidden="1" customHeight="1">
      <c r="A13727" s="446"/>
    </row>
    <row r="13728" spans="1:1" s="447" customFormat="1" ht="12" hidden="1" customHeight="1">
      <c r="A13728" s="446"/>
    </row>
    <row r="13729" spans="1:1" s="447" customFormat="1" ht="12" hidden="1" customHeight="1">
      <c r="A13729" s="446"/>
    </row>
    <row r="13730" spans="1:1" s="447" customFormat="1" ht="12" hidden="1" customHeight="1">
      <c r="A13730" s="446"/>
    </row>
    <row r="13731" spans="1:1" s="447" customFormat="1" ht="12" hidden="1" customHeight="1">
      <c r="A13731" s="446"/>
    </row>
    <row r="13732" spans="1:1" s="447" customFormat="1" ht="12" hidden="1" customHeight="1">
      <c r="A13732" s="446"/>
    </row>
    <row r="13733" spans="1:1" s="447" customFormat="1" ht="12" hidden="1" customHeight="1">
      <c r="A13733" s="446"/>
    </row>
    <row r="13734" spans="1:1" s="447" customFormat="1" ht="12" hidden="1" customHeight="1">
      <c r="A13734" s="446"/>
    </row>
    <row r="13735" spans="1:1" s="447" customFormat="1" ht="12" hidden="1" customHeight="1">
      <c r="A13735" s="446"/>
    </row>
    <row r="13736" spans="1:1" s="447" customFormat="1" ht="12" hidden="1" customHeight="1">
      <c r="A13736" s="446"/>
    </row>
    <row r="13737" spans="1:1" s="447" customFormat="1" ht="12" hidden="1" customHeight="1">
      <c r="A13737" s="446"/>
    </row>
    <row r="13738" spans="1:1" s="447" customFormat="1" ht="12" hidden="1" customHeight="1">
      <c r="A13738" s="446"/>
    </row>
    <row r="13739" spans="1:1" s="447" customFormat="1" ht="12" hidden="1" customHeight="1">
      <c r="A13739" s="446"/>
    </row>
    <row r="13740" spans="1:1" s="447" customFormat="1" ht="12" hidden="1" customHeight="1">
      <c r="A13740" s="446"/>
    </row>
    <row r="13741" spans="1:1" s="447" customFormat="1" ht="12" hidden="1" customHeight="1">
      <c r="A13741" s="446"/>
    </row>
    <row r="13742" spans="1:1" s="447" customFormat="1" ht="12" hidden="1" customHeight="1">
      <c r="A13742" s="446"/>
    </row>
    <row r="13743" spans="1:1" s="447" customFormat="1" ht="12" hidden="1" customHeight="1">
      <c r="A13743" s="446"/>
    </row>
    <row r="13744" spans="1:1" s="447" customFormat="1" ht="12" hidden="1" customHeight="1">
      <c r="A13744" s="446"/>
    </row>
    <row r="13745" spans="1:1" s="447" customFormat="1" ht="12" hidden="1" customHeight="1">
      <c r="A13745" s="446"/>
    </row>
    <row r="13746" spans="1:1" s="447" customFormat="1" ht="12" hidden="1" customHeight="1">
      <c r="A13746" s="446"/>
    </row>
    <row r="13747" spans="1:1" s="447" customFormat="1" ht="12" hidden="1" customHeight="1">
      <c r="A13747" s="446"/>
    </row>
    <row r="13748" spans="1:1" s="447" customFormat="1" ht="12" hidden="1" customHeight="1">
      <c r="A13748" s="446"/>
    </row>
    <row r="13749" spans="1:1" s="447" customFormat="1" ht="12" hidden="1" customHeight="1">
      <c r="A13749" s="446"/>
    </row>
    <row r="13750" spans="1:1" s="447" customFormat="1" ht="12" hidden="1" customHeight="1">
      <c r="A13750" s="446"/>
    </row>
    <row r="13751" spans="1:1" s="447" customFormat="1" ht="12" hidden="1" customHeight="1">
      <c r="A13751" s="446"/>
    </row>
    <row r="13752" spans="1:1" s="447" customFormat="1" ht="12" hidden="1" customHeight="1">
      <c r="A13752" s="446"/>
    </row>
    <row r="13753" spans="1:1" s="447" customFormat="1" ht="12" hidden="1" customHeight="1">
      <c r="A13753" s="446"/>
    </row>
    <row r="13754" spans="1:1" s="447" customFormat="1" ht="12" hidden="1" customHeight="1">
      <c r="A13754" s="446"/>
    </row>
    <row r="13755" spans="1:1" s="447" customFormat="1" ht="12" hidden="1" customHeight="1">
      <c r="A13755" s="446"/>
    </row>
    <row r="13756" spans="1:1" s="447" customFormat="1" ht="12" hidden="1" customHeight="1">
      <c r="A13756" s="446"/>
    </row>
    <row r="13757" spans="1:1" s="447" customFormat="1" ht="12" hidden="1" customHeight="1">
      <c r="A13757" s="446"/>
    </row>
    <row r="13758" spans="1:1" s="447" customFormat="1" ht="12" hidden="1" customHeight="1">
      <c r="A13758" s="446"/>
    </row>
    <row r="13759" spans="1:1" s="447" customFormat="1" ht="12" hidden="1" customHeight="1">
      <c r="A13759" s="446"/>
    </row>
    <row r="13760" spans="1:1" s="447" customFormat="1" ht="12" hidden="1" customHeight="1">
      <c r="A13760" s="446"/>
    </row>
    <row r="13761" spans="1:1" s="447" customFormat="1" ht="12" hidden="1" customHeight="1">
      <c r="A13761" s="446"/>
    </row>
    <row r="13762" spans="1:1" s="447" customFormat="1" ht="12" hidden="1" customHeight="1">
      <c r="A13762" s="446"/>
    </row>
    <row r="13763" spans="1:1" s="447" customFormat="1" ht="12" hidden="1" customHeight="1">
      <c r="A13763" s="446"/>
    </row>
    <row r="13764" spans="1:1" s="447" customFormat="1" ht="12" hidden="1" customHeight="1">
      <c r="A13764" s="446"/>
    </row>
    <row r="13765" spans="1:1" s="447" customFormat="1" ht="12" hidden="1" customHeight="1">
      <c r="A13765" s="446"/>
    </row>
    <row r="13766" spans="1:1" s="447" customFormat="1" ht="12" hidden="1" customHeight="1">
      <c r="A13766" s="446"/>
    </row>
    <row r="13767" spans="1:1" s="447" customFormat="1" ht="12" hidden="1" customHeight="1">
      <c r="A13767" s="446"/>
    </row>
    <row r="13768" spans="1:1" s="447" customFormat="1" ht="12" hidden="1" customHeight="1">
      <c r="A13768" s="446"/>
    </row>
    <row r="13769" spans="1:1" s="447" customFormat="1" ht="12" hidden="1" customHeight="1">
      <c r="A13769" s="446"/>
    </row>
    <row r="13770" spans="1:1" s="447" customFormat="1" ht="12" hidden="1" customHeight="1">
      <c r="A13770" s="446"/>
    </row>
    <row r="13771" spans="1:1" s="447" customFormat="1" ht="12" hidden="1" customHeight="1">
      <c r="A13771" s="446"/>
    </row>
    <row r="13772" spans="1:1" s="447" customFormat="1" ht="12" hidden="1" customHeight="1">
      <c r="A13772" s="446"/>
    </row>
    <row r="13773" spans="1:1" s="447" customFormat="1" ht="12" hidden="1" customHeight="1">
      <c r="A13773" s="446"/>
    </row>
    <row r="13774" spans="1:1" s="447" customFormat="1" ht="12" hidden="1" customHeight="1">
      <c r="A13774" s="446"/>
    </row>
    <row r="13775" spans="1:1" s="447" customFormat="1" ht="12" hidden="1" customHeight="1">
      <c r="A13775" s="446"/>
    </row>
    <row r="13776" spans="1:1" s="447" customFormat="1" ht="12" hidden="1" customHeight="1">
      <c r="A13776" s="446"/>
    </row>
    <row r="13777" spans="1:1" s="447" customFormat="1" ht="12" hidden="1" customHeight="1">
      <c r="A13777" s="446"/>
    </row>
    <row r="13778" spans="1:1" s="447" customFormat="1" ht="12" hidden="1" customHeight="1">
      <c r="A13778" s="446"/>
    </row>
    <row r="13779" spans="1:1" s="447" customFormat="1" ht="12" hidden="1" customHeight="1">
      <c r="A13779" s="446"/>
    </row>
    <row r="13780" spans="1:1" s="447" customFormat="1" ht="12" hidden="1" customHeight="1">
      <c r="A13780" s="446"/>
    </row>
    <row r="13781" spans="1:1" s="447" customFormat="1" ht="12" hidden="1" customHeight="1">
      <c r="A13781" s="446"/>
    </row>
    <row r="13782" spans="1:1" s="447" customFormat="1" ht="12" hidden="1" customHeight="1">
      <c r="A13782" s="446"/>
    </row>
    <row r="13783" spans="1:1" s="447" customFormat="1" ht="12" hidden="1" customHeight="1">
      <c r="A13783" s="446"/>
    </row>
    <row r="13784" spans="1:1" s="447" customFormat="1" ht="12" hidden="1" customHeight="1">
      <c r="A13784" s="446"/>
    </row>
    <row r="13785" spans="1:1" s="447" customFormat="1" ht="12" hidden="1" customHeight="1">
      <c r="A13785" s="446"/>
    </row>
    <row r="13786" spans="1:1" s="447" customFormat="1" ht="12" hidden="1" customHeight="1">
      <c r="A13786" s="446"/>
    </row>
    <row r="13787" spans="1:1" s="447" customFormat="1" ht="12" hidden="1" customHeight="1">
      <c r="A13787" s="446"/>
    </row>
    <row r="13788" spans="1:1" s="447" customFormat="1" ht="12" hidden="1" customHeight="1">
      <c r="A13788" s="446"/>
    </row>
    <row r="13789" spans="1:1" s="447" customFormat="1" ht="12" hidden="1" customHeight="1">
      <c r="A13789" s="446"/>
    </row>
    <row r="13790" spans="1:1" s="447" customFormat="1" ht="12" hidden="1" customHeight="1">
      <c r="A13790" s="446"/>
    </row>
    <row r="13791" spans="1:1" s="447" customFormat="1" ht="12" hidden="1" customHeight="1">
      <c r="A13791" s="446"/>
    </row>
    <row r="13792" spans="1:1" s="447" customFormat="1" ht="12" hidden="1" customHeight="1">
      <c r="A13792" s="446"/>
    </row>
    <row r="13793" spans="1:1" s="447" customFormat="1" ht="12" hidden="1" customHeight="1">
      <c r="A13793" s="446"/>
    </row>
    <row r="13794" spans="1:1" s="447" customFormat="1" ht="12" hidden="1" customHeight="1">
      <c r="A13794" s="446"/>
    </row>
    <row r="13795" spans="1:1" s="447" customFormat="1" ht="12" hidden="1" customHeight="1">
      <c r="A13795" s="446"/>
    </row>
    <row r="13796" spans="1:1" s="447" customFormat="1" ht="12" hidden="1" customHeight="1">
      <c r="A13796" s="446"/>
    </row>
    <row r="13797" spans="1:1" s="447" customFormat="1" ht="12" hidden="1" customHeight="1">
      <c r="A13797" s="446"/>
    </row>
    <row r="13798" spans="1:1" s="447" customFormat="1" ht="12" hidden="1" customHeight="1">
      <c r="A13798" s="446"/>
    </row>
    <row r="13799" spans="1:1" s="447" customFormat="1" ht="12" hidden="1" customHeight="1">
      <c r="A13799" s="446"/>
    </row>
    <row r="13800" spans="1:1" s="447" customFormat="1" ht="12" hidden="1" customHeight="1">
      <c r="A13800" s="446"/>
    </row>
    <row r="13801" spans="1:1" s="447" customFormat="1" ht="12" hidden="1" customHeight="1">
      <c r="A13801" s="446"/>
    </row>
    <row r="13802" spans="1:1" s="447" customFormat="1" ht="12" hidden="1" customHeight="1">
      <c r="A13802" s="446"/>
    </row>
    <row r="13803" spans="1:1" s="447" customFormat="1" ht="12" hidden="1" customHeight="1">
      <c r="A13803" s="446"/>
    </row>
    <row r="13804" spans="1:1" s="447" customFormat="1" ht="12" hidden="1" customHeight="1">
      <c r="A13804" s="446"/>
    </row>
    <row r="13805" spans="1:1" s="447" customFormat="1" ht="12" hidden="1" customHeight="1">
      <c r="A13805" s="446"/>
    </row>
    <row r="13806" spans="1:1" s="447" customFormat="1" ht="12" hidden="1" customHeight="1">
      <c r="A13806" s="446"/>
    </row>
    <row r="13807" spans="1:1" s="447" customFormat="1" ht="12" hidden="1" customHeight="1">
      <c r="A13807" s="446"/>
    </row>
    <row r="13808" spans="1:1" s="447" customFormat="1" ht="12" hidden="1" customHeight="1">
      <c r="A13808" s="446"/>
    </row>
    <row r="13809" spans="1:1" s="447" customFormat="1" ht="12" hidden="1" customHeight="1">
      <c r="A13809" s="446"/>
    </row>
    <row r="13810" spans="1:1" s="447" customFormat="1" ht="12" hidden="1" customHeight="1">
      <c r="A13810" s="446"/>
    </row>
    <row r="13811" spans="1:1" s="447" customFormat="1" ht="12" hidden="1" customHeight="1">
      <c r="A13811" s="446"/>
    </row>
    <row r="13812" spans="1:1" s="447" customFormat="1" ht="12" hidden="1" customHeight="1">
      <c r="A13812" s="446"/>
    </row>
    <row r="13813" spans="1:1" s="447" customFormat="1" ht="12" hidden="1" customHeight="1">
      <c r="A13813" s="446"/>
    </row>
    <row r="13814" spans="1:1" s="447" customFormat="1" ht="12" hidden="1" customHeight="1">
      <c r="A13814" s="446"/>
    </row>
    <row r="13815" spans="1:1" s="447" customFormat="1" ht="12" hidden="1" customHeight="1">
      <c r="A13815" s="446"/>
    </row>
    <row r="13816" spans="1:1" s="447" customFormat="1" ht="12" hidden="1" customHeight="1">
      <c r="A13816" s="446"/>
    </row>
    <row r="13817" spans="1:1" s="447" customFormat="1" ht="12" hidden="1" customHeight="1">
      <c r="A13817" s="446"/>
    </row>
    <row r="13818" spans="1:1" s="447" customFormat="1" ht="12" hidden="1" customHeight="1">
      <c r="A13818" s="446"/>
    </row>
    <row r="13819" spans="1:1" s="447" customFormat="1" ht="12" hidden="1" customHeight="1">
      <c r="A13819" s="446"/>
    </row>
    <row r="13820" spans="1:1" s="447" customFormat="1" ht="12" hidden="1" customHeight="1">
      <c r="A13820" s="446"/>
    </row>
    <row r="13821" spans="1:1" s="447" customFormat="1" ht="12" hidden="1" customHeight="1">
      <c r="A13821" s="446"/>
    </row>
    <row r="13822" spans="1:1" s="447" customFormat="1" ht="12" hidden="1" customHeight="1">
      <c r="A13822" s="446"/>
    </row>
    <row r="13823" spans="1:1" s="447" customFormat="1" ht="12" hidden="1" customHeight="1">
      <c r="A13823" s="446"/>
    </row>
    <row r="13824" spans="1:1" s="447" customFormat="1" ht="12" hidden="1" customHeight="1">
      <c r="A13824" s="446"/>
    </row>
    <row r="13825" spans="1:1" s="447" customFormat="1" ht="12" hidden="1" customHeight="1">
      <c r="A13825" s="446"/>
    </row>
    <row r="13826" spans="1:1" s="447" customFormat="1" ht="12" hidden="1" customHeight="1">
      <c r="A13826" s="446"/>
    </row>
    <row r="13827" spans="1:1" s="447" customFormat="1" ht="12" hidden="1" customHeight="1">
      <c r="A13827" s="446"/>
    </row>
    <row r="13828" spans="1:1" s="447" customFormat="1" ht="12" hidden="1" customHeight="1">
      <c r="A13828" s="446"/>
    </row>
    <row r="13829" spans="1:1" s="447" customFormat="1" ht="12" hidden="1" customHeight="1">
      <c r="A13829" s="446"/>
    </row>
    <row r="13830" spans="1:1" s="447" customFormat="1" ht="12" hidden="1" customHeight="1">
      <c r="A13830" s="446"/>
    </row>
    <row r="13831" spans="1:1" s="447" customFormat="1" ht="12" hidden="1" customHeight="1">
      <c r="A13831" s="446"/>
    </row>
    <row r="13832" spans="1:1" s="447" customFormat="1" ht="12" hidden="1" customHeight="1">
      <c r="A13832" s="446"/>
    </row>
    <row r="13833" spans="1:1" s="447" customFormat="1" ht="12" hidden="1" customHeight="1">
      <c r="A13833" s="446"/>
    </row>
    <row r="13834" spans="1:1" s="447" customFormat="1" ht="12" hidden="1" customHeight="1">
      <c r="A13834" s="446"/>
    </row>
    <row r="13835" spans="1:1" s="447" customFormat="1" ht="12" hidden="1" customHeight="1">
      <c r="A13835" s="446"/>
    </row>
    <row r="13836" spans="1:1" s="447" customFormat="1" ht="12" hidden="1" customHeight="1">
      <c r="A13836" s="446"/>
    </row>
    <row r="13837" spans="1:1" s="447" customFormat="1" ht="12" hidden="1" customHeight="1">
      <c r="A13837" s="446"/>
    </row>
    <row r="13838" spans="1:1" s="447" customFormat="1" ht="12" hidden="1" customHeight="1">
      <c r="A13838" s="446"/>
    </row>
    <row r="13839" spans="1:1" s="447" customFormat="1" ht="12" hidden="1" customHeight="1">
      <c r="A13839" s="446"/>
    </row>
    <row r="13840" spans="1:1" s="447" customFormat="1" ht="12" hidden="1" customHeight="1">
      <c r="A13840" s="446"/>
    </row>
    <row r="13841" spans="1:1" s="447" customFormat="1" ht="12" hidden="1" customHeight="1">
      <c r="A13841" s="446"/>
    </row>
    <row r="13842" spans="1:1" s="447" customFormat="1" ht="12" hidden="1" customHeight="1">
      <c r="A13842" s="446"/>
    </row>
    <row r="13843" spans="1:1" s="447" customFormat="1" ht="12" hidden="1" customHeight="1">
      <c r="A13843" s="446"/>
    </row>
    <row r="13844" spans="1:1" s="447" customFormat="1" ht="12" hidden="1" customHeight="1">
      <c r="A13844" s="446"/>
    </row>
    <row r="13845" spans="1:1" s="447" customFormat="1" ht="12" hidden="1" customHeight="1">
      <c r="A13845" s="446"/>
    </row>
    <row r="13846" spans="1:1" s="447" customFormat="1" ht="12" hidden="1" customHeight="1">
      <c r="A13846" s="446"/>
    </row>
    <row r="13847" spans="1:1" s="447" customFormat="1" ht="12" hidden="1" customHeight="1">
      <c r="A13847" s="446"/>
    </row>
    <row r="13848" spans="1:1" s="447" customFormat="1" ht="12" hidden="1" customHeight="1">
      <c r="A13848" s="446"/>
    </row>
    <row r="13849" spans="1:1" s="447" customFormat="1" ht="12" hidden="1" customHeight="1">
      <c r="A13849" s="446"/>
    </row>
    <row r="13850" spans="1:1" s="447" customFormat="1" ht="12" hidden="1" customHeight="1">
      <c r="A13850" s="446"/>
    </row>
    <row r="13851" spans="1:1" s="447" customFormat="1" ht="12" hidden="1" customHeight="1">
      <c r="A13851" s="446"/>
    </row>
    <row r="13852" spans="1:1" s="447" customFormat="1" ht="12" hidden="1" customHeight="1">
      <c r="A13852" s="446"/>
    </row>
    <row r="13853" spans="1:1" s="447" customFormat="1" ht="12" hidden="1" customHeight="1">
      <c r="A13853" s="446"/>
    </row>
    <row r="13854" spans="1:1" s="447" customFormat="1" ht="12" hidden="1" customHeight="1">
      <c r="A13854" s="446"/>
    </row>
    <row r="13855" spans="1:1" s="447" customFormat="1" ht="12" hidden="1" customHeight="1">
      <c r="A13855" s="446"/>
    </row>
    <row r="13856" spans="1:1" s="447" customFormat="1" ht="12" hidden="1" customHeight="1">
      <c r="A13856" s="446"/>
    </row>
    <row r="13857" spans="1:1" s="447" customFormat="1" ht="12" hidden="1" customHeight="1">
      <c r="A13857" s="446"/>
    </row>
    <row r="13858" spans="1:1" s="447" customFormat="1" ht="12" hidden="1" customHeight="1">
      <c r="A13858" s="446"/>
    </row>
    <row r="13859" spans="1:1" s="447" customFormat="1" ht="12" hidden="1" customHeight="1">
      <c r="A13859" s="446"/>
    </row>
    <row r="13860" spans="1:1" s="447" customFormat="1" ht="12" hidden="1" customHeight="1">
      <c r="A13860" s="446"/>
    </row>
    <row r="13861" spans="1:1" s="447" customFormat="1" ht="12" hidden="1" customHeight="1">
      <c r="A13861" s="446"/>
    </row>
    <row r="13862" spans="1:1" s="447" customFormat="1" ht="12" hidden="1" customHeight="1">
      <c r="A13862" s="446"/>
    </row>
    <row r="13863" spans="1:1" s="447" customFormat="1" ht="12" hidden="1" customHeight="1">
      <c r="A13863" s="446"/>
    </row>
    <row r="13864" spans="1:1" s="447" customFormat="1" ht="12" hidden="1" customHeight="1">
      <c r="A13864" s="446"/>
    </row>
    <row r="13865" spans="1:1" s="447" customFormat="1" ht="12" hidden="1" customHeight="1">
      <c r="A13865" s="446"/>
    </row>
    <row r="13866" spans="1:1" s="447" customFormat="1" ht="12" hidden="1" customHeight="1">
      <c r="A13866" s="446"/>
    </row>
    <row r="13867" spans="1:1" s="447" customFormat="1" ht="12" hidden="1" customHeight="1">
      <c r="A13867" s="446"/>
    </row>
    <row r="13868" spans="1:1" s="447" customFormat="1" ht="12" hidden="1" customHeight="1">
      <c r="A13868" s="446"/>
    </row>
    <row r="13869" spans="1:1" s="447" customFormat="1" ht="12" hidden="1" customHeight="1">
      <c r="A13869" s="446"/>
    </row>
    <row r="13870" spans="1:1" s="447" customFormat="1" ht="12" hidden="1" customHeight="1">
      <c r="A13870" s="446"/>
    </row>
    <row r="13871" spans="1:1" s="447" customFormat="1" ht="12" hidden="1" customHeight="1">
      <c r="A13871" s="446"/>
    </row>
    <row r="13872" spans="1:1" s="447" customFormat="1" ht="12" hidden="1" customHeight="1">
      <c r="A13872" s="446"/>
    </row>
    <row r="13873" spans="1:1" s="447" customFormat="1" ht="12" hidden="1" customHeight="1">
      <c r="A13873" s="446"/>
    </row>
    <row r="13874" spans="1:1" s="447" customFormat="1" ht="12" hidden="1" customHeight="1">
      <c r="A13874" s="446"/>
    </row>
    <row r="13875" spans="1:1" s="447" customFormat="1" ht="12" hidden="1" customHeight="1">
      <c r="A13875" s="446"/>
    </row>
    <row r="13876" spans="1:1" s="447" customFormat="1" ht="12" hidden="1" customHeight="1">
      <c r="A13876" s="446"/>
    </row>
    <row r="13877" spans="1:1" s="447" customFormat="1" ht="12" hidden="1" customHeight="1">
      <c r="A13877" s="446"/>
    </row>
    <row r="13878" spans="1:1" s="447" customFormat="1" ht="12" hidden="1" customHeight="1">
      <c r="A13878" s="446"/>
    </row>
    <row r="13879" spans="1:1" s="447" customFormat="1" ht="12" hidden="1" customHeight="1">
      <c r="A13879" s="446"/>
    </row>
    <row r="13880" spans="1:1" s="447" customFormat="1" ht="12" hidden="1" customHeight="1">
      <c r="A13880" s="446"/>
    </row>
    <row r="13881" spans="1:1" s="447" customFormat="1" ht="12" hidden="1" customHeight="1">
      <c r="A13881" s="446"/>
    </row>
    <row r="13882" spans="1:1" s="447" customFormat="1" ht="12" hidden="1" customHeight="1">
      <c r="A13882" s="446"/>
    </row>
    <row r="13883" spans="1:1" s="447" customFormat="1" ht="12" hidden="1" customHeight="1">
      <c r="A13883" s="446"/>
    </row>
    <row r="13884" spans="1:1" s="447" customFormat="1" ht="12" hidden="1" customHeight="1">
      <c r="A13884" s="446"/>
    </row>
    <row r="13885" spans="1:1" s="447" customFormat="1" ht="12" hidden="1" customHeight="1">
      <c r="A13885" s="446"/>
    </row>
    <row r="13886" spans="1:1" s="447" customFormat="1" ht="12" hidden="1" customHeight="1">
      <c r="A13886" s="446"/>
    </row>
    <row r="13887" spans="1:1" s="447" customFormat="1" ht="12" hidden="1" customHeight="1">
      <c r="A13887" s="446"/>
    </row>
    <row r="13888" spans="1:1" s="447" customFormat="1" ht="12" hidden="1" customHeight="1">
      <c r="A13888" s="446"/>
    </row>
    <row r="13889" spans="1:1" s="447" customFormat="1" ht="12" hidden="1" customHeight="1">
      <c r="A13889" s="446"/>
    </row>
    <row r="13890" spans="1:1" s="447" customFormat="1" ht="12" hidden="1" customHeight="1">
      <c r="A13890" s="446"/>
    </row>
    <row r="13891" spans="1:1" s="447" customFormat="1" ht="12" hidden="1" customHeight="1">
      <c r="A13891" s="446"/>
    </row>
    <row r="13892" spans="1:1" s="447" customFormat="1" ht="12" hidden="1" customHeight="1">
      <c r="A13892" s="446"/>
    </row>
    <row r="13893" spans="1:1" s="447" customFormat="1" ht="12" hidden="1" customHeight="1">
      <c r="A13893" s="446"/>
    </row>
    <row r="13894" spans="1:1" s="447" customFormat="1" ht="12" hidden="1" customHeight="1">
      <c r="A13894" s="446"/>
    </row>
    <row r="13895" spans="1:1" s="447" customFormat="1" ht="12" hidden="1" customHeight="1">
      <c r="A13895" s="446"/>
    </row>
    <row r="13896" spans="1:1" s="447" customFormat="1" ht="12" hidden="1" customHeight="1">
      <c r="A13896" s="446"/>
    </row>
    <row r="13897" spans="1:1" s="447" customFormat="1" ht="12" hidden="1" customHeight="1">
      <c r="A13897" s="446"/>
    </row>
    <row r="13898" spans="1:1" s="447" customFormat="1" ht="12" hidden="1" customHeight="1">
      <c r="A13898" s="446"/>
    </row>
    <row r="13899" spans="1:1" s="447" customFormat="1" ht="12" hidden="1" customHeight="1">
      <c r="A13899" s="446"/>
    </row>
    <row r="13900" spans="1:1" s="447" customFormat="1" ht="12" hidden="1" customHeight="1">
      <c r="A13900" s="446"/>
    </row>
    <row r="13901" spans="1:1" s="447" customFormat="1" ht="12" hidden="1" customHeight="1">
      <c r="A13901" s="446"/>
    </row>
    <row r="13902" spans="1:1" s="447" customFormat="1" ht="12" hidden="1" customHeight="1">
      <c r="A13902" s="446"/>
    </row>
    <row r="13903" spans="1:1" s="447" customFormat="1" ht="12" hidden="1" customHeight="1">
      <c r="A13903" s="446"/>
    </row>
    <row r="13904" spans="1:1" s="447" customFormat="1" ht="12" hidden="1" customHeight="1">
      <c r="A13904" s="446"/>
    </row>
    <row r="13905" spans="1:1" s="447" customFormat="1" ht="12" hidden="1" customHeight="1">
      <c r="A13905" s="446"/>
    </row>
    <row r="13906" spans="1:1" s="447" customFormat="1" ht="12" hidden="1" customHeight="1">
      <c r="A13906" s="446"/>
    </row>
    <row r="13907" spans="1:1" s="447" customFormat="1" ht="12" hidden="1" customHeight="1">
      <c r="A13907" s="446"/>
    </row>
    <row r="13908" spans="1:1" s="447" customFormat="1" ht="12" hidden="1" customHeight="1">
      <c r="A13908" s="446"/>
    </row>
    <row r="13909" spans="1:1" s="447" customFormat="1" ht="12" hidden="1" customHeight="1">
      <c r="A13909" s="446"/>
    </row>
    <row r="13910" spans="1:1" s="447" customFormat="1" ht="12" hidden="1" customHeight="1">
      <c r="A13910" s="446"/>
    </row>
    <row r="13911" spans="1:1" s="447" customFormat="1" ht="12" hidden="1" customHeight="1">
      <c r="A13911" s="446"/>
    </row>
    <row r="13912" spans="1:1" s="447" customFormat="1" ht="12" hidden="1" customHeight="1">
      <c r="A13912" s="446"/>
    </row>
    <row r="13913" spans="1:1" s="447" customFormat="1" ht="12" hidden="1" customHeight="1">
      <c r="A13913" s="446"/>
    </row>
    <row r="13914" spans="1:1" s="447" customFormat="1" ht="12" hidden="1" customHeight="1">
      <c r="A13914" s="446"/>
    </row>
    <row r="13915" spans="1:1" s="447" customFormat="1" ht="12" hidden="1" customHeight="1">
      <c r="A13915" s="446"/>
    </row>
    <row r="13916" spans="1:1" s="447" customFormat="1" ht="12" hidden="1" customHeight="1">
      <c r="A13916" s="446"/>
    </row>
    <row r="13917" spans="1:1" s="447" customFormat="1" ht="12" hidden="1" customHeight="1">
      <c r="A13917" s="446"/>
    </row>
    <row r="13918" spans="1:1" s="447" customFormat="1" ht="12" hidden="1" customHeight="1">
      <c r="A13918" s="446"/>
    </row>
    <row r="13919" spans="1:1" s="447" customFormat="1" ht="12" hidden="1" customHeight="1">
      <c r="A13919" s="446"/>
    </row>
    <row r="13920" spans="1:1" s="447" customFormat="1" ht="12" hidden="1" customHeight="1">
      <c r="A13920" s="446"/>
    </row>
    <row r="13921" spans="1:1" s="447" customFormat="1" ht="12" hidden="1" customHeight="1">
      <c r="A13921" s="446"/>
    </row>
    <row r="13922" spans="1:1" s="447" customFormat="1" ht="12" hidden="1" customHeight="1">
      <c r="A13922" s="446"/>
    </row>
    <row r="13923" spans="1:1" s="447" customFormat="1" ht="12" hidden="1" customHeight="1">
      <c r="A13923" s="446"/>
    </row>
    <row r="13924" spans="1:1" s="447" customFormat="1" ht="12" hidden="1" customHeight="1">
      <c r="A13924" s="446"/>
    </row>
    <row r="13925" spans="1:1" s="447" customFormat="1" ht="12" hidden="1" customHeight="1">
      <c r="A13925" s="446"/>
    </row>
    <row r="13926" spans="1:1" s="447" customFormat="1" ht="12" hidden="1" customHeight="1">
      <c r="A13926" s="446"/>
    </row>
    <row r="13927" spans="1:1" s="447" customFormat="1" ht="12" hidden="1" customHeight="1">
      <c r="A13927" s="446"/>
    </row>
    <row r="13928" spans="1:1" s="447" customFormat="1" ht="12" hidden="1" customHeight="1">
      <c r="A13928" s="446"/>
    </row>
    <row r="13929" spans="1:1" s="447" customFormat="1" ht="12" hidden="1" customHeight="1">
      <c r="A13929" s="446"/>
    </row>
    <row r="13930" spans="1:1" s="447" customFormat="1" ht="12" hidden="1" customHeight="1">
      <c r="A13930" s="446"/>
    </row>
    <row r="13931" spans="1:1" s="447" customFormat="1" ht="12" hidden="1" customHeight="1">
      <c r="A13931" s="446"/>
    </row>
    <row r="13932" spans="1:1" s="447" customFormat="1" ht="12" hidden="1" customHeight="1">
      <c r="A13932" s="446"/>
    </row>
    <row r="13933" spans="1:1" s="447" customFormat="1" ht="12" hidden="1" customHeight="1">
      <c r="A13933" s="446"/>
    </row>
    <row r="13934" spans="1:1" s="447" customFormat="1" ht="12" hidden="1" customHeight="1">
      <c r="A13934" s="446"/>
    </row>
    <row r="13935" spans="1:1" s="447" customFormat="1" ht="12" hidden="1" customHeight="1">
      <c r="A13935" s="446"/>
    </row>
    <row r="13936" spans="1:1" s="447" customFormat="1" ht="12" hidden="1" customHeight="1">
      <c r="A13936" s="446"/>
    </row>
    <row r="13937" spans="1:1" s="447" customFormat="1" ht="12" hidden="1" customHeight="1">
      <c r="A13937" s="446"/>
    </row>
    <row r="13938" spans="1:1" s="447" customFormat="1" ht="12" hidden="1" customHeight="1">
      <c r="A13938" s="446"/>
    </row>
    <row r="13939" spans="1:1" s="447" customFormat="1" ht="12" hidden="1" customHeight="1">
      <c r="A13939" s="446"/>
    </row>
    <row r="13940" spans="1:1" s="447" customFormat="1" ht="12" hidden="1" customHeight="1">
      <c r="A13940" s="446"/>
    </row>
    <row r="13941" spans="1:1" s="447" customFormat="1" ht="12" hidden="1" customHeight="1">
      <c r="A13941" s="446"/>
    </row>
    <row r="13942" spans="1:1" s="447" customFormat="1" ht="12" hidden="1" customHeight="1">
      <c r="A13942" s="446"/>
    </row>
    <row r="13943" spans="1:1" s="447" customFormat="1" ht="12" hidden="1" customHeight="1">
      <c r="A13943" s="446"/>
    </row>
    <row r="13944" spans="1:1" s="447" customFormat="1" ht="12" hidden="1" customHeight="1">
      <c r="A13944" s="446"/>
    </row>
    <row r="13945" spans="1:1" s="447" customFormat="1" ht="12" hidden="1" customHeight="1">
      <c r="A13945" s="446"/>
    </row>
    <row r="13946" spans="1:1" s="447" customFormat="1" ht="12" hidden="1" customHeight="1">
      <c r="A13946" s="446"/>
    </row>
    <row r="13947" spans="1:1" s="447" customFormat="1" ht="12" hidden="1" customHeight="1">
      <c r="A13947" s="446"/>
    </row>
    <row r="13948" spans="1:1" s="447" customFormat="1" ht="12" hidden="1" customHeight="1">
      <c r="A13948" s="446"/>
    </row>
    <row r="13949" spans="1:1" s="447" customFormat="1" ht="12" hidden="1" customHeight="1">
      <c r="A13949" s="446"/>
    </row>
    <row r="13950" spans="1:1" s="447" customFormat="1" ht="12" hidden="1" customHeight="1">
      <c r="A13950" s="446"/>
    </row>
    <row r="13951" spans="1:1" s="447" customFormat="1" ht="12" hidden="1" customHeight="1">
      <c r="A13951" s="446"/>
    </row>
    <row r="13952" spans="1:1" s="447" customFormat="1" ht="12" hidden="1" customHeight="1">
      <c r="A13952" s="446"/>
    </row>
    <row r="13953" spans="1:1" s="447" customFormat="1" ht="12" hidden="1" customHeight="1">
      <c r="A13953" s="446"/>
    </row>
    <row r="13954" spans="1:1" s="447" customFormat="1" ht="12" hidden="1" customHeight="1">
      <c r="A13954" s="446"/>
    </row>
    <row r="13955" spans="1:1" s="447" customFormat="1" ht="12" hidden="1" customHeight="1">
      <c r="A13955" s="446"/>
    </row>
    <row r="13956" spans="1:1" s="447" customFormat="1" ht="12" hidden="1" customHeight="1">
      <c r="A13956" s="446"/>
    </row>
    <row r="13957" spans="1:1" s="447" customFormat="1" ht="12" hidden="1" customHeight="1">
      <c r="A13957" s="446"/>
    </row>
    <row r="13958" spans="1:1" s="447" customFormat="1" ht="12" hidden="1" customHeight="1">
      <c r="A13958" s="446"/>
    </row>
    <row r="13959" spans="1:1" s="447" customFormat="1" ht="12" hidden="1" customHeight="1">
      <c r="A13959" s="446"/>
    </row>
    <row r="13960" spans="1:1" s="447" customFormat="1" ht="12" hidden="1" customHeight="1">
      <c r="A13960" s="446"/>
    </row>
    <row r="13961" spans="1:1" s="447" customFormat="1" ht="12" hidden="1" customHeight="1">
      <c r="A13961" s="446"/>
    </row>
    <row r="13962" spans="1:1" s="447" customFormat="1" ht="12" hidden="1" customHeight="1">
      <c r="A13962" s="446"/>
    </row>
    <row r="13963" spans="1:1" s="447" customFormat="1" ht="12" hidden="1" customHeight="1">
      <c r="A13963" s="446"/>
    </row>
    <row r="13964" spans="1:1" s="447" customFormat="1" ht="12" hidden="1" customHeight="1">
      <c r="A13964" s="446"/>
    </row>
    <row r="13965" spans="1:1" s="447" customFormat="1" ht="12" hidden="1" customHeight="1">
      <c r="A13965" s="446"/>
    </row>
    <row r="13966" spans="1:1" s="447" customFormat="1" ht="12" hidden="1" customHeight="1">
      <c r="A13966" s="446"/>
    </row>
    <row r="13967" spans="1:1" s="447" customFormat="1" ht="12" hidden="1" customHeight="1">
      <c r="A13967" s="446"/>
    </row>
    <row r="13968" spans="1:1" s="447" customFormat="1" ht="12" hidden="1" customHeight="1">
      <c r="A13968" s="446"/>
    </row>
    <row r="13969" spans="1:1" s="447" customFormat="1" ht="12" hidden="1" customHeight="1">
      <c r="A13969" s="446"/>
    </row>
    <row r="13970" spans="1:1" s="447" customFormat="1" ht="12" hidden="1" customHeight="1">
      <c r="A13970" s="446"/>
    </row>
    <row r="13971" spans="1:1" s="447" customFormat="1" ht="12" hidden="1" customHeight="1">
      <c r="A13971" s="446"/>
    </row>
    <row r="13972" spans="1:1" s="447" customFormat="1" ht="12" hidden="1" customHeight="1">
      <c r="A13972" s="446"/>
    </row>
    <row r="13973" spans="1:1" s="447" customFormat="1" ht="12" hidden="1" customHeight="1">
      <c r="A13973" s="446"/>
    </row>
    <row r="13974" spans="1:1" s="447" customFormat="1" ht="12" hidden="1" customHeight="1">
      <c r="A13974" s="446"/>
    </row>
    <row r="13975" spans="1:1" s="447" customFormat="1" ht="12" hidden="1" customHeight="1">
      <c r="A13975" s="446"/>
    </row>
    <row r="13976" spans="1:1" s="447" customFormat="1" ht="12" hidden="1" customHeight="1">
      <c r="A13976" s="446"/>
    </row>
    <row r="13977" spans="1:1" s="447" customFormat="1" ht="12" hidden="1" customHeight="1">
      <c r="A13977" s="446"/>
    </row>
    <row r="13978" spans="1:1" s="447" customFormat="1" ht="12" hidden="1" customHeight="1">
      <c r="A13978" s="446"/>
    </row>
    <row r="13979" spans="1:1" s="447" customFormat="1" ht="12" hidden="1" customHeight="1">
      <c r="A13979" s="446"/>
    </row>
    <row r="13980" spans="1:1" s="447" customFormat="1" ht="12" hidden="1" customHeight="1">
      <c r="A13980" s="446"/>
    </row>
    <row r="13981" spans="1:1" s="447" customFormat="1" ht="12" hidden="1" customHeight="1">
      <c r="A13981" s="446"/>
    </row>
    <row r="13982" spans="1:1" s="447" customFormat="1" ht="12" hidden="1" customHeight="1">
      <c r="A13982" s="446"/>
    </row>
    <row r="13983" spans="1:1" s="447" customFormat="1" ht="12" hidden="1" customHeight="1">
      <c r="A13983" s="446"/>
    </row>
    <row r="13984" spans="1:1" s="447" customFormat="1" ht="12" hidden="1" customHeight="1">
      <c r="A13984" s="446"/>
    </row>
    <row r="13985" spans="1:1" s="447" customFormat="1" ht="12" hidden="1" customHeight="1">
      <c r="A13985" s="446"/>
    </row>
    <row r="13986" spans="1:1" s="447" customFormat="1" ht="12" hidden="1" customHeight="1">
      <c r="A13986" s="446"/>
    </row>
    <row r="13987" spans="1:1" s="447" customFormat="1" ht="12" hidden="1" customHeight="1">
      <c r="A13987" s="446"/>
    </row>
    <row r="13988" spans="1:1" s="447" customFormat="1" ht="12" hidden="1" customHeight="1">
      <c r="A13988" s="446"/>
    </row>
    <row r="13989" spans="1:1" s="447" customFormat="1" ht="12" hidden="1" customHeight="1">
      <c r="A13989" s="446"/>
    </row>
    <row r="13990" spans="1:1" s="447" customFormat="1" ht="12" hidden="1" customHeight="1">
      <c r="A13990" s="446"/>
    </row>
    <row r="13991" spans="1:1" s="447" customFormat="1" ht="12" hidden="1" customHeight="1">
      <c r="A13991" s="446"/>
    </row>
    <row r="13992" spans="1:1" s="447" customFormat="1" ht="12" hidden="1" customHeight="1">
      <c r="A13992" s="446"/>
    </row>
    <row r="13993" spans="1:1" s="447" customFormat="1" ht="12" hidden="1" customHeight="1">
      <c r="A13993" s="446"/>
    </row>
    <row r="13994" spans="1:1" s="447" customFormat="1" ht="12" hidden="1" customHeight="1">
      <c r="A13994" s="446"/>
    </row>
    <row r="13995" spans="1:1" s="447" customFormat="1" ht="12" hidden="1" customHeight="1">
      <c r="A13995" s="446"/>
    </row>
    <row r="13996" spans="1:1" s="447" customFormat="1" ht="12" hidden="1" customHeight="1">
      <c r="A13996" s="446"/>
    </row>
    <row r="13997" spans="1:1" s="447" customFormat="1" ht="12" hidden="1" customHeight="1">
      <c r="A13997" s="446"/>
    </row>
    <row r="13998" spans="1:1" s="447" customFormat="1" ht="12" hidden="1" customHeight="1">
      <c r="A13998" s="446"/>
    </row>
    <row r="13999" spans="1:1" s="447" customFormat="1" ht="12" hidden="1" customHeight="1">
      <c r="A13999" s="446"/>
    </row>
    <row r="14000" spans="1:1" s="447" customFormat="1" ht="12" hidden="1" customHeight="1">
      <c r="A14000" s="446"/>
    </row>
    <row r="14001" spans="1:1" s="447" customFormat="1" ht="12" hidden="1" customHeight="1">
      <c r="A14001" s="446"/>
    </row>
    <row r="14002" spans="1:1" s="447" customFormat="1" ht="12" hidden="1" customHeight="1">
      <c r="A14002" s="446"/>
    </row>
    <row r="14003" spans="1:1" s="447" customFormat="1" ht="12" hidden="1" customHeight="1">
      <c r="A14003" s="446"/>
    </row>
    <row r="14004" spans="1:1" s="447" customFormat="1" ht="12" hidden="1" customHeight="1">
      <c r="A14004" s="446"/>
    </row>
    <row r="14005" spans="1:1" s="447" customFormat="1" ht="12" hidden="1" customHeight="1">
      <c r="A14005" s="446"/>
    </row>
    <row r="14006" spans="1:1" s="447" customFormat="1" ht="12" hidden="1" customHeight="1">
      <c r="A14006" s="446"/>
    </row>
    <row r="14007" spans="1:1" s="447" customFormat="1" ht="12" hidden="1" customHeight="1">
      <c r="A14007" s="446"/>
    </row>
    <row r="14008" spans="1:1" s="447" customFormat="1" ht="12" hidden="1" customHeight="1">
      <c r="A14008" s="446"/>
    </row>
    <row r="14009" spans="1:1" s="447" customFormat="1" ht="12" hidden="1" customHeight="1">
      <c r="A14009" s="446"/>
    </row>
    <row r="14010" spans="1:1" s="447" customFormat="1" ht="12" hidden="1" customHeight="1">
      <c r="A14010" s="446"/>
    </row>
    <row r="14011" spans="1:1" s="447" customFormat="1" ht="12" hidden="1" customHeight="1">
      <c r="A14011" s="446"/>
    </row>
    <row r="14012" spans="1:1" s="447" customFormat="1" ht="12" hidden="1" customHeight="1">
      <c r="A14012" s="446"/>
    </row>
    <row r="14013" spans="1:1" s="447" customFormat="1" ht="12" hidden="1" customHeight="1">
      <c r="A14013" s="446"/>
    </row>
    <row r="14014" spans="1:1" s="447" customFormat="1" ht="12" hidden="1" customHeight="1">
      <c r="A14014" s="446"/>
    </row>
    <row r="14015" spans="1:1" s="447" customFormat="1" ht="12" hidden="1" customHeight="1">
      <c r="A14015" s="446"/>
    </row>
    <row r="14016" spans="1:1" s="447" customFormat="1" ht="12" hidden="1" customHeight="1">
      <c r="A14016" s="446"/>
    </row>
    <row r="14017" spans="1:1" s="447" customFormat="1" ht="12" hidden="1" customHeight="1">
      <c r="A14017" s="446"/>
    </row>
    <row r="14018" spans="1:1" s="447" customFormat="1" ht="12" hidden="1" customHeight="1">
      <c r="A14018" s="446"/>
    </row>
    <row r="14019" spans="1:1" s="447" customFormat="1" ht="12" hidden="1" customHeight="1">
      <c r="A14019" s="446"/>
    </row>
    <row r="14020" spans="1:1" s="447" customFormat="1" ht="12" hidden="1" customHeight="1">
      <c r="A14020" s="446"/>
    </row>
    <row r="14021" spans="1:1" s="447" customFormat="1" ht="12" hidden="1" customHeight="1">
      <c r="A14021" s="446"/>
    </row>
    <row r="14022" spans="1:1" s="447" customFormat="1" ht="12" hidden="1" customHeight="1">
      <c r="A14022" s="446"/>
    </row>
    <row r="14023" spans="1:1" s="447" customFormat="1" ht="12" hidden="1" customHeight="1">
      <c r="A14023" s="446"/>
    </row>
    <row r="14024" spans="1:1" s="447" customFormat="1" ht="12" hidden="1" customHeight="1">
      <c r="A14024" s="446"/>
    </row>
    <row r="14025" spans="1:1" s="447" customFormat="1" ht="12" hidden="1" customHeight="1">
      <c r="A14025" s="446"/>
    </row>
    <row r="14026" spans="1:1" s="447" customFormat="1" ht="12" hidden="1" customHeight="1">
      <c r="A14026" s="446"/>
    </row>
    <row r="14027" spans="1:1" s="447" customFormat="1" ht="12" hidden="1" customHeight="1">
      <c r="A14027" s="446"/>
    </row>
    <row r="14028" spans="1:1" s="447" customFormat="1" ht="12" hidden="1" customHeight="1">
      <c r="A14028" s="446"/>
    </row>
    <row r="14029" spans="1:1" s="447" customFormat="1" ht="12" hidden="1" customHeight="1">
      <c r="A14029" s="446"/>
    </row>
    <row r="14030" spans="1:1" s="447" customFormat="1" ht="12" hidden="1" customHeight="1">
      <c r="A14030" s="446"/>
    </row>
    <row r="14031" spans="1:1" s="447" customFormat="1" ht="12" hidden="1" customHeight="1">
      <c r="A14031" s="446"/>
    </row>
    <row r="14032" spans="1:1" s="447" customFormat="1" ht="12" hidden="1" customHeight="1">
      <c r="A14032" s="446"/>
    </row>
    <row r="14033" spans="1:1" s="447" customFormat="1" ht="12" hidden="1" customHeight="1">
      <c r="A14033" s="446"/>
    </row>
    <row r="14034" spans="1:1" s="447" customFormat="1" ht="12" hidden="1" customHeight="1">
      <c r="A14034" s="446"/>
    </row>
    <row r="14035" spans="1:1" s="447" customFormat="1" ht="12" hidden="1" customHeight="1">
      <c r="A14035" s="446"/>
    </row>
    <row r="14036" spans="1:1" s="447" customFormat="1" ht="12" hidden="1" customHeight="1">
      <c r="A14036" s="446"/>
    </row>
    <row r="14037" spans="1:1" s="447" customFormat="1" ht="12" hidden="1" customHeight="1">
      <c r="A14037" s="446"/>
    </row>
    <row r="14038" spans="1:1" s="447" customFormat="1" ht="12" hidden="1" customHeight="1">
      <c r="A14038" s="446"/>
    </row>
    <row r="14039" spans="1:1" s="447" customFormat="1" ht="12" hidden="1" customHeight="1">
      <c r="A14039" s="446"/>
    </row>
    <row r="14040" spans="1:1" s="447" customFormat="1" ht="12" hidden="1" customHeight="1">
      <c r="A14040" s="446"/>
    </row>
    <row r="14041" spans="1:1" s="447" customFormat="1" ht="12" hidden="1" customHeight="1">
      <c r="A14041" s="446"/>
    </row>
    <row r="14042" spans="1:1" s="447" customFormat="1" ht="12" hidden="1" customHeight="1">
      <c r="A14042" s="446"/>
    </row>
    <row r="14043" spans="1:1" s="447" customFormat="1" ht="12" hidden="1" customHeight="1">
      <c r="A14043" s="446"/>
    </row>
    <row r="14044" spans="1:1" s="447" customFormat="1" ht="12" hidden="1" customHeight="1">
      <c r="A14044" s="446"/>
    </row>
    <row r="14045" spans="1:1" s="447" customFormat="1" ht="12" hidden="1" customHeight="1">
      <c r="A14045" s="446"/>
    </row>
    <row r="14046" spans="1:1" s="447" customFormat="1" ht="12" hidden="1" customHeight="1">
      <c r="A14046" s="446"/>
    </row>
    <row r="14047" spans="1:1" s="447" customFormat="1" ht="12" hidden="1" customHeight="1">
      <c r="A14047" s="446"/>
    </row>
    <row r="14048" spans="1:1" s="447" customFormat="1" ht="12" hidden="1" customHeight="1">
      <c r="A14048" s="446"/>
    </row>
    <row r="14049" spans="1:1" s="447" customFormat="1" ht="12" hidden="1" customHeight="1">
      <c r="A14049" s="446"/>
    </row>
    <row r="14050" spans="1:1" s="447" customFormat="1" ht="12" hidden="1" customHeight="1">
      <c r="A14050" s="446"/>
    </row>
    <row r="14051" spans="1:1" s="447" customFormat="1" ht="12" hidden="1" customHeight="1">
      <c r="A14051" s="446"/>
    </row>
    <row r="14052" spans="1:1" s="447" customFormat="1" ht="12" hidden="1" customHeight="1">
      <c r="A14052" s="446"/>
    </row>
    <row r="14053" spans="1:1" s="447" customFormat="1" ht="12" hidden="1" customHeight="1">
      <c r="A14053" s="446"/>
    </row>
    <row r="14054" spans="1:1" s="447" customFormat="1" ht="12" hidden="1" customHeight="1">
      <c r="A14054" s="446"/>
    </row>
    <row r="14055" spans="1:1" s="447" customFormat="1" ht="12" hidden="1" customHeight="1">
      <c r="A14055" s="446"/>
    </row>
    <row r="14056" spans="1:1" s="447" customFormat="1" ht="12" hidden="1" customHeight="1">
      <c r="A14056" s="446"/>
    </row>
    <row r="14057" spans="1:1" s="447" customFormat="1" ht="12" hidden="1" customHeight="1">
      <c r="A14057" s="446"/>
    </row>
    <row r="14058" spans="1:1" s="447" customFormat="1" ht="12" hidden="1" customHeight="1">
      <c r="A14058" s="446"/>
    </row>
    <row r="14059" spans="1:1" s="447" customFormat="1" ht="12" hidden="1" customHeight="1">
      <c r="A14059" s="446"/>
    </row>
    <row r="14060" spans="1:1" s="447" customFormat="1" ht="12" hidden="1" customHeight="1">
      <c r="A14060" s="446"/>
    </row>
    <row r="14061" spans="1:1" s="447" customFormat="1" ht="12" hidden="1" customHeight="1">
      <c r="A14061" s="446"/>
    </row>
    <row r="14062" spans="1:1" s="447" customFormat="1" ht="12" hidden="1" customHeight="1">
      <c r="A14062" s="446"/>
    </row>
    <row r="14063" spans="1:1" s="447" customFormat="1" ht="12" hidden="1" customHeight="1">
      <c r="A14063" s="446"/>
    </row>
    <row r="14064" spans="1:1" s="447" customFormat="1" ht="12" hidden="1" customHeight="1">
      <c r="A14064" s="446"/>
    </row>
    <row r="14065" spans="1:1" s="447" customFormat="1" ht="12" hidden="1" customHeight="1">
      <c r="A14065" s="446"/>
    </row>
    <row r="14066" spans="1:1" s="447" customFormat="1" ht="12" hidden="1" customHeight="1">
      <c r="A14066" s="446"/>
    </row>
    <row r="14067" spans="1:1" s="447" customFormat="1" ht="12" hidden="1" customHeight="1">
      <c r="A14067" s="446"/>
    </row>
    <row r="14068" spans="1:1" s="447" customFormat="1" ht="12" hidden="1" customHeight="1">
      <c r="A14068" s="446"/>
    </row>
    <row r="14069" spans="1:1" s="447" customFormat="1" ht="12" hidden="1" customHeight="1">
      <c r="A14069" s="446"/>
    </row>
    <row r="14070" spans="1:1" s="447" customFormat="1" ht="12" hidden="1" customHeight="1">
      <c r="A14070" s="446"/>
    </row>
    <row r="14071" spans="1:1" s="447" customFormat="1" ht="12" hidden="1" customHeight="1">
      <c r="A14071" s="446"/>
    </row>
    <row r="14072" spans="1:1" s="447" customFormat="1" ht="12" hidden="1" customHeight="1">
      <c r="A14072" s="446"/>
    </row>
    <row r="14073" spans="1:1" s="447" customFormat="1" ht="12" hidden="1" customHeight="1">
      <c r="A14073" s="446"/>
    </row>
    <row r="14074" spans="1:1" s="447" customFormat="1" ht="12" hidden="1" customHeight="1">
      <c r="A14074" s="446"/>
    </row>
    <row r="14075" spans="1:1" s="447" customFormat="1" ht="12" hidden="1" customHeight="1">
      <c r="A14075" s="446"/>
    </row>
    <row r="14076" spans="1:1" s="447" customFormat="1" ht="12" hidden="1" customHeight="1">
      <c r="A14076" s="446"/>
    </row>
    <row r="14077" spans="1:1" s="447" customFormat="1" ht="12" hidden="1" customHeight="1">
      <c r="A14077" s="446"/>
    </row>
    <row r="14078" spans="1:1" s="447" customFormat="1" ht="12" hidden="1" customHeight="1">
      <c r="A14078" s="446"/>
    </row>
    <row r="14079" spans="1:1" s="447" customFormat="1" ht="12" hidden="1" customHeight="1">
      <c r="A14079" s="446"/>
    </row>
    <row r="14080" spans="1:1" s="447" customFormat="1" ht="12" hidden="1" customHeight="1">
      <c r="A14080" s="446"/>
    </row>
    <row r="14081" spans="1:1" s="447" customFormat="1" ht="12" hidden="1" customHeight="1">
      <c r="A14081" s="446"/>
    </row>
    <row r="14082" spans="1:1" s="447" customFormat="1" ht="12" hidden="1" customHeight="1">
      <c r="A14082" s="446"/>
    </row>
    <row r="14083" spans="1:1" s="447" customFormat="1" ht="12" hidden="1" customHeight="1">
      <c r="A14083" s="446"/>
    </row>
    <row r="14084" spans="1:1" s="447" customFormat="1" ht="12" hidden="1" customHeight="1">
      <c r="A14084" s="446"/>
    </row>
    <row r="14085" spans="1:1" s="447" customFormat="1" ht="12" hidden="1" customHeight="1">
      <c r="A14085" s="446"/>
    </row>
    <row r="14086" spans="1:1" s="447" customFormat="1" ht="12" hidden="1" customHeight="1">
      <c r="A14086" s="446"/>
    </row>
    <row r="14087" spans="1:1" s="447" customFormat="1" ht="12" hidden="1" customHeight="1">
      <c r="A14087" s="446"/>
    </row>
    <row r="14088" spans="1:1" s="447" customFormat="1" ht="12" hidden="1" customHeight="1">
      <c r="A14088" s="446"/>
    </row>
    <row r="14089" spans="1:1" s="447" customFormat="1" ht="12" hidden="1" customHeight="1">
      <c r="A14089" s="446"/>
    </row>
    <row r="14090" spans="1:1" s="447" customFormat="1" ht="12" hidden="1" customHeight="1">
      <c r="A14090" s="446"/>
    </row>
    <row r="14091" spans="1:1" s="447" customFormat="1" ht="12" hidden="1" customHeight="1">
      <c r="A14091" s="446"/>
    </row>
    <row r="14092" spans="1:1" s="447" customFormat="1" ht="12" hidden="1" customHeight="1">
      <c r="A14092" s="446"/>
    </row>
    <row r="14093" spans="1:1" s="447" customFormat="1" ht="12" hidden="1" customHeight="1">
      <c r="A14093" s="446"/>
    </row>
    <row r="14094" spans="1:1" s="447" customFormat="1" ht="12" hidden="1" customHeight="1">
      <c r="A14094" s="446"/>
    </row>
    <row r="14095" spans="1:1" s="447" customFormat="1" ht="12" hidden="1" customHeight="1">
      <c r="A14095" s="446"/>
    </row>
    <row r="14096" spans="1:1" s="447" customFormat="1" ht="12" hidden="1" customHeight="1">
      <c r="A14096" s="446"/>
    </row>
    <row r="14097" spans="1:1" s="447" customFormat="1" ht="12" hidden="1" customHeight="1">
      <c r="A14097" s="446"/>
    </row>
    <row r="14098" spans="1:1" s="447" customFormat="1" ht="12" hidden="1" customHeight="1">
      <c r="A14098" s="446"/>
    </row>
    <row r="14099" spans="1:1" s="447" customFormat="1" ht="12" hidden="1" customHeight="1">
      <c r="A14099" s="446"/>
    </row>
    <row r="14100" spans="1:1" s="447" customFormat="1" ht="12" hidden="1" customHeight="1">
      <c r="A14100" s="446"/>
    </row>
    <row r="14101" spans="1:1" s="447" customFormat="1" ht="12" hidden="1" customHeight="1">
      <c r="A14101" s="446"/>
    </row>
    <row r="14102" spans="1:1" s="447" customFormat="1" ht="12" hidden="1" customHeight="1">
      <c r="A14102" s="446"/>
    </row>
    <row r="14103" spans="1:1" s="447" customFormat="1" ht="12" hidden="1" customHeight="1">
      <c r="A14103" s="446"/>
    </row>
    <row r="14104" spans="1:1" s="447" customFormat="1" ht="12" hidden="1" customHeight="1">
      <c r="A14104" s="446"/>
    </row>
    <row r="14105" spans="1:1" s="447" customFormat="1" ht="12" hidden="1" customHeight="1">
      <c r="A14105" s="446"/>
    </row>
    <row r="14106" spans="1:1" s="447" customFormat="1" ht="12" hidden="1" customHeight="1">
      <c r="A14106" s="446"/>
    </row>
    <row r="14107" spans="1:1" s="447" customFormat="1" ht="12" hidden="1" customHeight="1">
      <c r="A14107" s="446"/>
    </row>
    <row r="14108" spans="1:1" s="447" customFormat="1" ht="12" hidden="1" customHeight="1">
      <c r="A14108" s="446"/>
    </row>
    <row r="14109" spans="1:1" s="447" customFormat="1" ht="12" hidden="1" customHeight="1">
      <c r="A14109" s="446"/>
    </row>
    <row r="14110" spans="1:1" s="447" customFormat="1" ht="12" hidden="1" customHeight="1">
      <c r="A14110" s="446"/>
    </row>
    <row r="14111" spans="1:1" s="447" customFormat="1" ht="12" hidden="1" customHeight="1">
      <c r="A14111" s="446"/>
    </row>
    <row r="14112" spans="1:1" s="447" customFormat="1" ht="12" hidden="1" customHeight="1">
      <c r="A14112" s="446"/>
    </row>
    <row r="14113" spans="1:1" s="447" customFormat="1" ht="12" hidden="1" customHeight="1">
      <c r="A14113" s="446"/>
    </row>
    <row r="14114" spans="1:1" s="447" customFormat="1" ht="12" hidden="1" customHeight="1">
      <c r="A14114" s="446"/>
    </row>
    <row r="14115" spans="1:1" s="447" customFormat="1" ht="12" hidden="1" customHeight="1">
      <c r="A14115" s="446"/>
    </row>
    <row r="14116" spans="1:1" s="447" customFormat="1" ht="12" hidden="1" customHeight="1">
      <c r="A14116" s="446"/>
    </row>
    <row r="14117" spans="1:1" s="447" customFormat="1" ht="12" hidden="1" customHeight="1">
      <c r="A14117" s="446"/>
    </row>
    <row r="14118" spans="1:1" s="447" customFormat="1" ht="12" hidden="1" customHeight="1">
      <c r="A14118" s="446"/>
    </row>
    <row r="14119" spans="1:1" s="447" customFormat="1" ht="12" hidden="1" customHeight="1">
      <c r="A14119" s="446"/>
    </row>
    <row r="14120" spans="1:1" s="447" customFormat="1" ht="12" hidden="1" customHeight="1">
      <c r="A14120" s="446"/>
    </row>
    <row r="14121" spans="1:1" s="447" customFormat="1" ht="12" hidden="1" customHeight="1">
      <c r="A14121" s="446"/>
    </row>
    <row r="14122" spans="1:1" s="447" customFormat="1" ht="12" hidden="1" customHeight="1">
      <c r="A14122" s="446"/>
    </row>
    <row r="14123" spans="1:1" s="447" customFormat="1" ht="12" hidden="1" customHeight="1">
      <c r="A14123" s="446"/>
    </row>
    <row r="14124" spans="1:1" s="447" customFormat="1" ht="12" hidden="1" customHeight="1">
      <c r="A14124" s="446"/>
    </row>
    <row r="14125" spans="1:1" s="447" customFormat="1" ht="12" hidden="1" customHeight="1">
      <c r="A14125" s="446"/>
    </row>
    <row r="14126" spans="1:1" s="447" customFormat="1" ht="12" hidden="1" customHeight="1">
      <c r="A14126" s="446"/>
    </row>
    <row r="14127" spans="1:1" s="447" customFormat="1" ht="12" hidden="1" customHeight="1">
      <c r="A14127" s="446"/>
    </row>
    <row r="14128" spans="1:1" s="447" customFormat="1" ht="12" hidden="1" customHeight="1">
      <c r="A14128" s="446"/>
    </row>
    <row r="14129" spans="1:1" s="447" customFormat="1" ht="12" hidden="1" customHeight="1">
      <c r="A14129" s="446"/>
    </row>
    <row r="14130" spans="1:1" s="447" customFormat="1" ht="12" hidden="1" customHeight="1">
      <c r="A14130" s="446"/>
    </row>
    <row r="14131" spans="1:1" s="447" customFormat="1" ht="12" hidden="1" customHeight="1">
      <c r="A14131" s="446"/>
    </row>
    <row r="14132" spans="1:1" s="447" customFormat="1" ht="12" hidden="1" customHeight="1">
      <c r="A14132" s="446"/>
    </row>
    <row r="14133" spans="1:1" s="447" customFormat="1" ht="12" hidden="1" customHeight="1">
      <c r="A14133" s="446"/>
    </row>
    <row r="14134" spans="1:1" s="447" customFormat="1" ht="12" hidden="1" customHeight="1">
      <c r="A14134" s="446"/>
    </row>
    <row r="14135" spans="1:1" s="447" customFormat="1" ht="12" hidden="1" customHeight="1">
      <c r="A14135" s="446"/>
    </row>
    <row r="14136" spans="1:1" s="447" customFormat="1" ht="12" hidden="1" customHeight="1">
      <c r="A14136" s="446"/>
    </row>
    <row r="14137" spans="1:1" s="447" customFormat="1" ht="12" hidden="1" customHeight="1">
      <c r="A14137" s="446"/>
    </row>
    <row r="14138" spans="1:1" s="447" customFormat="1" ht="12" hidden="1" customHeight="1">
      <c r="A14138" s="446"/>
    </row>
    <row r="14139" spans="1:1" s="447" customFormat="1" ht="12" hidden="1" customHeight="1">
      <c r="A14139" s="446"/>
    </row>
    <row r="14140" spans="1:1" s="447" customFormat="1" ht="12" hidden="1" customHeight="1">
      <c r="A14140" s="446"/>
    </row>
    <row r="14141" spans="1:1" s="447" customFormat="1" ht="12" hidden="1" customHeight="1">
      <c r="A14141" s="446"/>
    </row>
    <row r="14142" spans="1:1" s="447" customFormat="1" ht="12" hidden="1" customHeight="1">
      <c r="A14142" s="446"/>
    </row>
    <row r="14143" spans="1:1" s="447" customFormat="1" ht="12" hidden="1" customHeight="1">
      <c r="A14143" s="446"/>
    </row>
    <row r="14144" spans="1:1" s="447" customFormat="1" ht="12" hidden="1" customHeight="1">
      <c r="A14144" s="446"/>
    </row>
    <row r="14145" spans="1:1" s="447" customFormat="1" ht="12" hidden="1" customHeight="1">
      <c r="A14145" s="446"/>
    </row>
    <row r="14146" spans="1:1" s="447" customFormat="1" ht="12" hidden="1" customHeight="1">
      <c r="A14146" s="446"/>
    </row>
    <row r="14147" spans="1:1" s="447" customFormat="1" ht="12" hidden="1" customHeight="1">
      <c r="A14147" s="446"/>
    </row>
    <row r="14148" spans="1:1" s="447" customFormat="1" ht="12" hidden="1" customHeight="1">
      <c r="A14148" s="446"/>
    </row>
    <row r="14149" spans="1:1" s="447" customFormat="1" ht="12" hidden="1" customHeight="1">
      <c r="A14149" s="446"/>
    </row>
    <row r="14150" spans="1:1" s="447" customFormat="1" ht="12" hidden="1" customHeight="1">
      <c r="A14150" s="446"/>
    </row>
    <row r="14151" spans="1:1" s="447" customFormat="1" ht="12" hidden="1" customHeight="1">
      <c r="A14151" s="446"/>
    </row>
    <row r="14152" spans="1:1" s="447" customFormat="1" ht="12" hidden="1" customHeight="1">
      <c r="A14152" s="446"/>
    </row>
    <row r="14153" spans="1:1" s="447" customFormat="1" ht="12" hidden="1" customHeight="1">
      <c r="A14153" s="446"/>
    </row>
    <row r="14154" spans="1:1" s="447" customFormat="1" ht="12" hidden="1" customHeight="1">
      <c r="A14154" s="446"/>
    </row>
    <row r="14155" spans="1:1" s="447" customFormat="1" ht="12" hidden="1" customHeight="1">
      <c r="A14155" s="446"/>
    </row>
    <row r="14156" spans="1:1" s="447" customFormat="1" ht="12" hidden="1" customHeight="1">
      <c r="A14156" s="446"/>
    </row>
    <row r="14157" spans="1:1" s="447" customFormat="1" ht="12" hidden="1" customHeight="1">
      <c r="A14157" s="446"/>
    </row>
    <row r="14158" spans="1:1" s="447" customFormat="1" ht="12" hidden="1" customHeight="1">
      <c r="A14158" s="446"/>
    </row>
    <row r="14159" spans="1:1" s="447" customFormat="1" ht="12" hidden="1" customHeight="1">
      <c r="A14159" s="446"/>
    </row>
    <row r="14160" spans="1:1" s="447" customFormat="1" ht="12" hidden="1" customHeight="1">
      <c r="A14160" s="446"/>
    </row>
    <row r="14161" spans="1:1" s="447" customFormat="1" ht="12" hidden="1" customHeight="1">
      <c r="A14161" s="446"/>
    </row>
    <row r="14162" spans="1:1" s="447" customFormat="1" ht="12" hidden="1" customHeight="1">
      <c r="A14162" s="446"/>
    </row>
    <row r="14163" spans="1:1" s="447" customFormat="1" ht="12" hidden="1" customHeight="1">
      <c r="A14163" s="446"/>
    </row>
    <row r="14164" spans="1:1" s="447" customFormat="1" ht="12" hidden="1" customHeight="1">
      <c r="A14164" s="446"/>
    </row>
    <row r="14165" spans="1:1" s="447" customFormat="1" ht="12" hidden="1" customHeight="1">
      <c r="A14165" s="446"/>
    </row>
    <row r="14166" spans="1:1" s="447" customFormat="1" ht="12" hidden="1" customHeight="1">
      <c r="A14166" s="446"/>
    </row>
    <row r="14167" spans="1:1" s="447" customFormat="1" ht="12" hidden="1" customHeight="1">
      <c r="A14167" s="446"/>
    </row>
    <row r="14168" spans="1:1" s="447" customFormat="1" ht="12" hidden="1" customHeight="1">
      <c r="A14168" s="446"/>
    </row>
    <row r="14169" spans="1:1" s="447" customFormat="1" ht="12" hidden="1" customHeight="1">
      <c r="A14169" s="446"/>
    </row>
    <row r="14170" spans="1:1" s="447" customFormat="1" ht="12" hidden="1" customHeight="1">
      <c r="A14170" s="446"/>
    </row>
    <row r="14171" spans="1:1" s="447" customFormat="1" ht="12" hidden="1" customHeight="1">
      <c r="A14171" s="446"/>
    </row>
    <row r="14172" spans="1:1" s="447" customFormat="1" ht="12" hidden="1" customHeight="1">
      <c r="A14172" s="446"/>
    </row>
    <row r="14173" spans="1:1" s="447" customFormat="1" ht="12" hidden="1" customHeight="1">
      <c r="A14173" s="446"/>
    </row>
    <row r="14174" spans="1:1" s="447" customFormat="1" ht="12" hidden="1" customHeight="1">
      <c r="A14174" s="446"/>
    </row>
    <row r="14175" spans="1:1" s="447" customFormat="1" ht="12" hidden="1" customHeight="1">
      <c r="A14175" s="446"/>
    </row>
    <row r="14176" spans="1:1" s="447" customFormat="1" ht="12" hidden="1" customHeight="1">
      <c r="A14176" s="446"/>
    </row>
    <row r="14177" spans="1:1" s="447" customFormat="1" ht="12" hidden="1" customHeight="1">
      <c r="A14177" s="446"/>
    </row>
    <row r="14178" spans="1:1" s="447" customFormat="1" ht="12" hidden="1" customHeight="1">
      <c r="A14178" s="446"/>
    </row>
    <row r="14179" spans="1:1" s="447" customFormat="1" ht="12" hidden="1" customHeight="1">
      <c r="A14179" s="446"/>
    </row>
    <row r="14180" spans="1:1" s="447" customFormat="1" ht="12" hidden="1" customHeight="1">
      <c r="A14180" s="446"/>
    </row>
    <row r="14181" spans="1:1" s="447" customFormat="1" ht="12" hidden="1" customHeight="1">
      <c r="A14181" s="446"/>
    </row>
    <row r="14182" spans="1:1" s="447" customFormat="1" ht="12" hidden="1" customHeight="1">
      <c r="A14182" s="446"/>
    </row>
    <row r="14183" spans="1:1" s="447" customFormat="1" ht="12" hidden="1" customHeight="1">
      <c r="A14183" s="446"/>
    </row>
    <row r="14184" spans="1:1" s="447" customFormat="1" ht="12" hidden="1" customHeight="1">
      <c r="A14184" s="446"/>
    </row>
    <row r="14185" spans="1:1" s="447" customFormat="1" ht="12" hidden="1" customHeight="1">
      <c r="A14185" s="446"/>
    </row>
    <row r="14186" spans="1:1" s="447" customFormat="1" ht="12" hidden="1" customHeight="1">
      <c r="A14186" s="446"/>
    </row>
    <row r="14187" spans="1:1" s="447" customFormat="1" ht="12" hidden="1" customHeight="1">
      <c r="A14187" s="446"/>
    </row>
    <row r="14188" spans="1:1" s="447" customFormat="1" ht="12" hidden="1" customHeight="1">
      <c r="A14188" s="446"/>
    </row>
    <row r="14189" spans="1:1" s="447" customFormat="1" ht="12" hidden="1" customHeight="1">
      <c r="A14189" s="446"/>
    </row>
    <row r="14190" spans="1:1" s="447" customFormat="1" ht="12" hidden="1" customHeight="1">
      <c r="A14190" s="446"/>
    </row>
    <row r="14191" spans="1:1" s="447" customFormat="1" ht="12" hidden="1" customHeight="1">
      <c r="A14191" s="446"/>
    </row>
    <row r="14192" spans="1:1" s="447" customFormat="1" ht="12" hidden="1" customHeight="1">
      <c r="A14192" s="446"/>
    </row>
    <row r="14193" spans="1:1" s="447" customFormat="1" ht="12" hidden="1" customHeight="1">
      <c r="A14193" s="446"/>
    </row>
    <row r="14194" spans="1:1" s="447" customFormat="1" ht="12" hidden="1" customHeight="1">
      <c r="A14194" s="446"/>
    </row>
    <row r="14195" spans="1:1" s="447" customFormat="1" ht="12" hidden="1" customHeight="1">
      <c r="A14195" s="446"/>
    </row>
    <row r="14196" spans="1:1" s="447" customFormat="1" ht="12" hidden="1" customHeight="1">
      <c r="A14196" s="446"/>
    </row>
    <row r="14197" spans="1:1" s="447" customFormat="1" ht="12" hidden="1" customHeight="1">
      <c r="A14197" s="446"/>
    </row>
    <row r="14198" spans="1:1" s="447" customFormat="1" ht="12" hidden="1" customHeight="1">
      <c r="A14198" s="446"/>
    </row>
    <row r="14199" spans="1:1" s="447" customFormat="1" ht="12" hidden="1" customHeight="1">
      <c r="A14199" s="446"/>
    </row>
    <row r="14200" spans="1:1" s="447" customFormat="1" ht="12" hidden="1" customHeight="1">
      <c r="A14200" s="446"/>
    </row>
    <row r="14201" spans="1:1" s="447" customFormat="1" ht="12" hidden="1" customHeight="1">
      <c r="A14201" s="446"/>
    </row>
    <row r="14202" spans="1:1" s="447" customFormat="1" ht="12" hidden="1" customHeight="1">
      <c r="A14202" s="446"/>
    </row>
    <row r="14203" spans="1:1" s="447" customFormat="1" ht="12" hidden="1" customHeight="1">
      <c r="A14203" s="446"/>
    </row>
    <row r="14204" spans="1:1" s="447" customFormat="1" ht="12" hidden="1" customHeight="1">
      <c r="A14204" s="446"/>
    </row>
    <row r="14205" spans="1:1" s="447" customFormat="1" ht="12" hidden="1" customHeight="1">
      <c r="A14205" s="446"/>
    </row>
    <row r="14206" spans="1:1" s="447" customFormat="1" ht="12" hidden="1" customHeight="1">
      <c r="A14206" s="446"/>
    </row>
    <row r="14207" spans="1:1" s="447" customFormat="1" ht="12" hidden="1" customHeight="1">
      <c r="A14207" s="446"/>
    </row>
    <row r="14208" spans="1:1" s="447" customFormat="1" ht="12" hidden="1" customHeight="1">
      <c r="A14208" s="446"/>
    </row>
    <row r="14209" spans="1:1" s="447" customFormat="1" ht="12" hidden="1" customHeight="1">
      <c r="A14209" s="446"/>
    </row>
    <row r="14210" spans="1:1" s="447" customFormat="1" ht="12" hidden="1" customHeight="1">
      <c r="A14210" s="446"/>
    </row>
    <row r="14211" spans="1:1" s="447" customFormat="1" ht="12" hidden="1" customHeight="1">
      <c r="A14211" s="446"/>
    </row>
    <row r="14212" spans="1:1" s="447" customFormat="1" ht="12" hidden="1" customHeight="1">
      <c r="A14212" s="446"/>
    </row>
    <row r="14213" spans="1:1" s="447" customFormat="1" ht="12" hidden="1" customHeight="1">
      <c r="A14213" s="446"/>
    </row>
    <row r="14214" spans="1:1" s="447" customFormat="1" ht="12" hidden="1" customHeight="1">
      <c r="A14214" s="446"/>
    </row>
    <row r="14215" spans="1:1" s="447" customFormat="1" ht="12" hidden="1" customHeight="1">
      <c r="A14215" s="446"/>
    </row>
    <row r="14216" spans="1:1" s="447" customFormat="1" ht="12" hidden="1" customHeight="1">
      <c r="A14216" s="446"/>
    </row>
    <row r="14217" spans="1:1" s="447" customFormat="1" ht="12" hidden="1" customHeight="1">
      <c r="A14217" s="446"/>
    </row>
    <row r="14218" spans="1:1" s="447" customFormat="1" ht="12" hidden="1" customHeight="1">
      <c r="A14218" s="446"/>
    </row>
    <row r="14219" spans="1:1" s="447" customFormat="1" ht="12" hidden="1" customHeight="1">
      <c r="A14219" s="446"/>
    </row>
    <row r="14220" spans="1:1" s="447" customFormat="1" ht="12" hidden="1" customHeight="1">
      <c r="A14220" s="446"/>
    </row>
    <row r="14221" spans="1:1" s="447" customFormat="1" ht="12" hidden="1" customHeight="1">
      <c r="A14221" s="446"/>
    </row>
    <row r="14222" spans="1:1" s="447" customFormat="1" ht="12" hidden="1" customHeight="1">
      <c r="A14222" s="446"/>
    </row>
    <row r="14223" spans="1:1" s="447" customFormat="1" ht="12" hidden="1" customHeight="1">
      <c r="A14223" s="446"/>
    </row>
    <row r="14224" spans="1:1" s="447" customFormat="1" ht="12" hidden="1" customHeight="1">
      <c r="A14224" s="446"/>
    </row>
    <row r="14225" spans="1:1" s="447" customFormat="1" ht="12" hidden="1" customHeight="1">
      <c r="A14225" s="446"/>
    </row>
    <row r="14226" spans="1:1" s="447" customFormat="1" ht="12" hidden="1" customHeight="1">
      <c r="A14226" s="446"/>
    </row>
    <row r="14227" spans="1:1" s="447" customFormat="1" ht="12" hidden="1" customHeight="1">
      <c r="A14227" s="446"/>
    </row>
    <row r="14228" spans="1:1" s="447" customFormat="1" ht="12" hidden="1" customHeight="1">
      <c r="A14228" s="446"/>
    </row>
    <row r="14229" spans="1:1" s="447" customFormat="1" ht="12" hidden="1" customHeight="1">
      <c r="A14229" s="446"/>
    </row>
    <row r="14230" spans="1:1" s="447" customFormat="1" ht="12" hidden="1" customHeight="1">
      <c r="A14230" s="446"/>
    </row>
    <row r="14231" spans="1:1" s="447" customFormat="1" ht="12" hidden="1" customHeight="1">
      <c r="A14231" s="446"/>
    </row>
    <row r="14232" spans="1:1" s="447" customFormat="1" ht="12" hidden="1" customHeight="1">
      <c r="A14232" s="446"/>
    </row>
    <row r="14233" spans="1:1" s="447" customFormat="1" ht="12" hidden="1" customHeight="1">
      <c r="A14233" s="446"/>
    </row>
    <row r="14234" spans="1:1" s="447" customFormat="1" ht="12" hidden="1" customHeight="1">
      <c r="A14234" s="446"/>
    </row>
    <row r="14235" spans="1:1" s="447" customFormat="1" ht="12" hidden="1" customHeight="1">
      <c r="A14235" s="446"/>
    </row>
    <row r="14236" spans="1:1" s="447" customFormat="1" ht="12" hidden="1" customHeight="1">
      <c r="A14236" s="446"/>
    </row>
    <row r="14237" spans="1:1" s="447" customFormat="1" ht="12" hidden="1" customHeight="1">
      <c r="A14237" s="446"/>
    </row>
    <row r="14238" spans="1:1" s="447" customFormat="1" ht="12" hidden="1" customHeight="1">
      <c r="A14238" s="446"/>
    </row>
    <row r="14239" spans="1:1" s="447" customFormat="1" ht="12" hidden="1" customHeight="1">
      <c r="A14239" s="446"/>
    </row>
    <row r="14240" spans="1:1" s="447" customFormat="1" ht="12" hidden="1" customHeight="1">
      <c r="A14240" s="446"/>
    </row>
    <row r="14241" spans="1:1" s="447" customFormat="1" ht="12" hidden="1" customHeight="1">
      <c r="A14241" s="446"/>
    </row>
    <row r="14242" spans="1:1" s="447" customFormat="1" ht="12" hidden="1" customHeight="1">
      <c r="A14242" s="446"/>
    </row>
    <row r="14243" spans="1:1" s="447" customFormat="1" ht="12" hidden="1" customHeight="1">
      <c r="A14243" s="446"/>
    </row>
    <row r="14244" spans="1:1" s="447" customFormat="1" ht="12" hidden="1" customHeight="1">
      <c r="A14244" s="446"/>
    </row>
    <row r="14245" spans="1:1" s="447" customFormat="1" ht="12" hidden="1" customHeight="1">
      <c r="A14245" s="446"/>
    </row>
    <row r="14246" spans="1:1" s="447" customFormat="1" ht="12" hidden="1" customHeight="1">
      <c r="A14246" s="446"/>
    </row>
    <row r="14247" spans="1:1" s="447" customFormat="1" ht="12" hidden="1" customHeight="1">
      <c r="A14247" s="446"/>
    </row>
    <row r="14248" spans="1:1" s="447" customFormat="1" ht="12" hidden="1" customHeight="1">
      <c r="A14248" s="446"/>
    </row>
    <row r="14249" spans="1:1" s="447" customFormat="1" ht="12" hidden="1" customHeight="1">
      <c r="A14249" s="446"/>
    </row>
    <row r="14250" spans="1:1" s="447" customFormat="1" ht="12" hidden="1" customHeight="1">
      <c r="A14250" s="446"/>
    </row>
    <row r="14251" spans="1:1" s="447" customFormat="1" ht="12" hidden="1" customHeight="1">
      <c r="A14251" s="446"/>
    </row>
    <row r="14252" spans="1:1" s="447" customFormat="1" ht="12" hidden="1" customHeight="1">
      <c r="A14252" s="446"/>
    </row>
    <row r="14253" spans="1:1" s="447" customFormat="1" ht="12" hidden="1" customHeight="1">
      <c r="A14253" s="446"/>
    </row>
    <row r="14254" spans="1:1" s="447" customFormat="1" ht="12" hidden="1" customHeight="1">
      <c r="A14254" s="446"/>
    </row>
    <row r="14255" spans="1:1" s="447" customFormat="1" ht="12" hidden="1" customHeight="1">
      <c r="A14255" s="446"/>
    </row>
    <row r="14256" spans="1:1" s="447" customFormat="1" ht="12" hidden="1" customHeight="1">
      <c r="A14256" s="446"/>
    </row>
    <row r="14257" spans="1:1" s="447" customFormat="1" ht="12" hidden="1" customHeight="1">
      <c r="A14257" s="446"/>
    </row>
    <row r="14258" spans="1:1" s="447" customFormat="1" ht="12" hidden="1" customHeight="1">
      <c r="A14258" s="446"/>
    </row>
    <row r="14259" spans="1:1" s="447" customFormat="1" ht="12" hidden="1" customHeight="1">
      <c r="A14259" s="446"/>
    </row>
    <row r="14260" spans="1:1" s="447" customFormat="1" ht="12" hidden="1" customHeight="1">
      <c r="A14260" s="446"/>
    </row>
    <row r="14261" spans="1:1" s="447" customFormat="1" ht="12" hidden="1" customHeight="1">
      <c r="A14261" s="446"/>
    </row>
    <row r="14262" spans="1:1" s="447" customFormat="1" ht="12" hidden="1" customHeight="1">
      <c r="A14262" s="446"/>
    </row>
    <row r="14263" spans="1:1" s="447" customFormat="1" ht="12" hidden="1" customHeight="1">
      <c r="A14263" s="446"/>
    </row>
    <row r="14264" spans="1:1" s="447" customFormat="1" ht="12" hidden="1" customHeight="1">
      <c r="A14264" s="446"/>
    </row>
    <row r="14265" spans="1:1" s="447" customFormat="1" ht="12" hidden="1" customHeight="1">
      <c r="A14265" s="446"/>
    </row>
    <row r="14266" spans="1:1" s="447" customFormat="1" ht="12" hidden="1" customHeight="1">
      <c r="A14266" s="446"/>
    </row>
    <row r="14267" spans="1:1" s="447" customFormat="1" ht="12" hidden="1" customHeight="1">
      <c r="A14267" s="446"/>
    </row>
    <row r="14268" spans="1:1" s="447" customFormat="1" ht="12" hidden="1" customHeight="1">
      <c r="A14268" s="446"/>
    </row>
    <row r="14269" spans="1:1" s="447" customFormat="1" ht="12" hidden="1" customHeight="1">
      <c r="A14269" s="446"/>
    </row>
    <row r="14270" spans="1:1" s="447" customFormat="1" ht="12" hidden="1" customHeight="1">
      <c r="A14270" s="446"/>
    </row>
    <row r="14271" spans="1:1" s="447" customFormat="1" ht="12" hidden="1" customHeight="1">
      <c r="A14271" s="446"/>
    </row>
    <row r="14272" spans="1:1" s="447" customFormat="1" ht="12" hidden="1" customHeight="1">
      <c r="A14272" s="446"/>
    </row>
    <row r="14273" spans="1:1" s="447" customFormat="1" ht="12" hidden="1" customHeight="1">
      <c r="A14273" s="446"/>
    </row>
    <row r="14274" spans="1:1" s="447" customFormat="1" ht="12" hidden="1" customHeight="1">
      <c r="A14274" s="446"/>
    </row>
    <row r="14275" spans="1:1" s="447" customFormat="1" ht="12" hidden="1" customHeight="1">
      <c r="A14275" s="446"/>
    </row>
    <row r="14276" spans="1:1" s="447" customFormat="1" ht="12" hidden="1" customHeight="1">
      <c r="A14276" s="446"/>
    </row>
    <row r="14277" spans="1:1" s="447" customFormat="1" ht="12" hidden="1" customHeight="1">
      <c r="A14277" s="446"/>
    </row>
    <row r="14278" spans="1:1" s="447" customFormat="1" ht="12" hidden="1" customHeight="1">
      <c r="A14278" s="446"/>
    </row>
    <row r="14279" spans="1:1" s="447" customFormat="1" ht="12" hidden="1" customHeight="1">
      <c r="A14279" s="446"/>
    </row>
    <row r="14280" spans="1:1" s="447" customFormat="1" ht="12" hidden="1" customHeight="1">
      <c r="A14280" s="446"/>
    </row>
    <row r="14281" spans="1:1" s="447" customFormat="1" ht="12" hidden="1" customHeight="1">
      <c r="A14281" s="446"/>
    </row>
    <row r="14282" spans="1:1" s="447" customFormat="1" ht="12" hidden="1" customHeight="1">
      <c r="A14282" s="446"/>
    </row>
    <row r="14283" spans="1:1" s="447" customFormat="1" ht="12" hidden="1" customHeight="1">
      <c r="A14283" s="446"/>
    </row>
    <row r="14284" spans="1:1" s="447" customFormat="1" ht="12" hidden="1" customHeight="1">
      <c r="A14284" s="446"/>
    </row>
    <row r="14285" spans="1:1" s="447" customFormat="1" ht="12" hidden="1" customHeight="1">
      <c r="A14285" s="446"/>
    </row>
    <row r="14286" spans="1:1" s="447" customFormat="1" ht="12" hidden="1" customHeight="1">
      <c r="A14286" s="446"/>
    </row>
    <row r="14287" spans="1:1" s="447" customFormat="1" ht="12" hidden="1" customHeight="1">
      <c r="A14287" s="446"/>
    </row>
    <row r="14288" spans="1:1" s="447" customFormat="1" ht="12" hidden="1" customHeight="1">
      <c r="A14288" s="446"/>
    </row>
    <row r="14289" spans="1:1" s="447" customFormat="1" ht="12" hidden="1" customHeight="1">
      <c r="A14289" s="446"/>
    </row>
    <row r="14290" spans="1:1" s="447" customFormat="1" ht="12" hidden="1" customHeight="1">
      <c r="A14290" s="446"/>
    </row>
    <row r="14291" spans="1:1" s="447" customFormat="1" ht="12" hidden="1" customHeight="1">
      <c r="A14291" s="446"/>
    </row>
    <row r="14292" spans="1:1" s="447" customFormat="1" ht="12" hidden="1" customHeight="1">
      <c r="A14292" s="446"/>
    </row>
    <row r="14293" spans="1:1" s="447" customFormat="1" ht="12" hidden="1" customHeight="1">
      <c r="A14293" s="446"/>
    </row>
    <row r="14294" spans="1:1" s="447" customFormat="1" ht="12" hidden="1" customHeight="1">
      <c r="A14294" s="446"/>
    </row>
    <row r="14295" spans="1:1" s="447" customFormat="1" ht="12" hidden="1" customHeight="1">
      <c r="A14295" s="446"/>
    </row>
    <row r="14296" spans="1:1" s="447" customFormat="1" ht="12" hidden="1" customHeight="1">
      <c r="A14296" s="446"/>
    </row>
    <row r="14297" spans="1:1" s="447" customFormat="1" ht="12" hidden="1" customHeight="1">
      <c r="A14297" s="446"/>
    </row>
    <row r="14298" spans="1:1" s="447" customFormat="1" ht="12" hidden="1" customHeight="1">
      <c r="A14298" s="446"/>
    </row>
    <row r="14299" spans="1:1" s="447" customFormat="1" ht="12" hidden="1" customHeight="1">
      <c r="A14299" s="446"/>
    </row>
    <row r="14300" spans="1:1" s="447" customFormat="1" ht="12" hidden="1" customHeight="1">
      <c r="A14300" s="446"/>
    </row>
    <row r="14301" spans="1:1" s="447" customFormat="1" ht="12" hidden="1" customHeight="1">
      <c r="A14301" s="446"/>
    </row>
    <row r="14302" spans="1:1" s="447" customFormat="1" ht="12" hidden="1" customHeight="1">
      <c r="A14302" s="446"/>
    </row>
    <row r="14303" spans="1:1" s="447" customFormat="1" ht="12" hidden="1" customHeight="1">
      <c r="A14303" s="446"/>
    </row>
    <row r="14304" spans="1:1" s="447" customFormat="1" ht="12" hidden="1" customHeight="1">
      <c r="A14304" s="446"/>
    </row>
    <row r="14305" spans="1:1" s="447" customFormat="1" ht="12" hidden="1" customHeight="1">
      <c r="A14305" s="446"/>
    </row>
    <row r="14306" spans="1:1" s="447" customFormat="1" ht="12" hidden="1" customHeight="1">
      <c r="A14306" s="446"/>
    </row>
    <row r="14307" spans="1:1" s="447" customFormat="1" ht="12" hidden="1" customHeight="1">
      <c r="A14307" s="446"/>
    </row>
    <row r="14308" spans="1:1" s="447" customFormat="1" ht="12" hidden="1" customHeight="1">
      <c r="A14308" s="446"/>
    </row>
    <row r="14309" spans="1:1" s="447" customFormat="1" ht="12" hidden="1" customHeight="1">
      <c r="A14309" s="446"/>
    </row>
    <row r="14310" spans="1:1" s="447" customFormat="1" ht="12" hidden="1" customHeight="1">
      <c r="A14310" s="446"/>
    </row>
    <row r="14311" spans="1:1" s="447" customFormat="1" ht="12" hidden="1" customHeight="1">
      <c r="A14311" s="446"/>
    </row>
    <row r="14312" spans="1:1" s="447" customFormat="1" ht="12" hidden="1" customHeight="1">
      <c r="A14312" s="446"/>
    </row>
    <row r="14313" spans="1:1" s="447" customFormat="1" ht="12" hidden="1" customHeight="1">
      <c r="A14313" s="446"/>
    </row>
    <row r="14314" spans="1:1" s="447" customFormat="1" ht="12" hidden="1" customHeight="1">
      <c r="A14314" s="446"/>
    </row>
    <row r="14315" spans="1:1" s="447" customFormat="1" ht="12" hidden="1" customHeight="1">
      <c r="A14315" s="446"/>
    </row>
    <row r="14316" spans="1:1" s="447" customFormat="1" ht="12" hidden="1" customHeight="1">
      <c r="A14316" s="446"/>
    </row>
    <row r="14317" spans="1:1" s="447" customFormat="1" ht="12" hidden="1" customHeight="1">
      <c r="A14317" s="446"/>
    </row>
    <row r="14318" spans="1:1" s="447" customFormat="1" ht="12" hidden="1" customHeight="1">
      <c r="A14318" s="446"/>
    </row>
    <row r="14319" spans="1:1" s="447" customFormat="1" ht="12" hidden="1" customHeight="1">
      <c r="A14319" s="446"/>
    </row>
    <row r="14320" spans="1:1" s="447" customFormat="1" ht="12" hidden="1" customHeight="1">
      <c r="A14320" s="446"/>
    </row>
    <row r="14321" spans="1:1" s="447" customFormat="1" ht="12" hidden="1" customHeight="1">
      <c r="A14321" s="446"/>
    </row>
    <row r="14322" spans="1:1" s="447" customFormat="1" ht="12" hidden="1" customHeight="1">
      <c r="A14322" s="446"/>
    </row>
    <row r="14323" spans="1:1" s="447" customFormat="1" ht="12" hidden="1" customHeight="1">
      <c r="A14323" s="446"/>
    </row>
    <row r="14324" spans="1:1" s="447" customFormat="1" ht="12" hidden="1" customHeight="1">
      <c r="A14324" s="446"/>
    </row>
    <row r="14325" spans="1:1" s="447" customFormat="1" ht="12" hidden="1" customHeight="1">
      <c r="A14325" s="446"/>
    </row>
    <row r="14326" spans="1:1" s="447" customFormat="1" ht="12" hidden="1" customHeight="1">
      <c r="A14326" s="446"/>
    </row>
    <row r="14327" spans="1:1" s="447" customFormat="1" ht="12" hidden="1" customHeight="1">
      <c r="A14327" s="446"/>
    </row>
    <row r="14328" spans="1:1" s="447" customFormat="1" ht="12" hidden="1" customHeight="1">
      <c r="A14328" s="446"/>
    </row>
    <row r="14329" spans="1:1" s="447" customFormat="1" ht="12" hidden="1" customHeight="1">
      <c r="A14329" s="446"/>
    </row>
    <row r="14330" spans="1:1" s="447" customFormat="1" ht="12" hidden="1" customHeight="1">
      <c r="A14330" s="446"/>
    </row>
    <row r="14331" spans="1:1" s="447" customFormat="1" ht="12" hidden="1" customHeight="1">
      <c r="A14331" s="446"/>
    </row>
    <row r="14332" spans="1:1" s="447" customFormat="1" ht="12" hidden="1" customHeight="1">
      <c r="A14332" s="446"/>
    </row>
    <row r="14333" spans="1:1" s="447" customFormat="1" ht="12" hidden="1" customHeight="1">
      <c r="A14333" s="446"/>
    </row>
    <row r="14334" spans="1:1" s="447" customFormat="1" ht="12" hidden="1" customHeight="1">
      <c r="A14334" s="446"/>
    </row>
    <row r="14335" spans="1:1" s="447" customFormat="1" ht="12" hidden="1" customHeight="1">
      <c r="A14335" s="446"/>
    </row>
    <row r="14336" spans="1:1" s="447" customFormat="1" ht="12" hidden="1" customHeight="1">
      <c r="A14336" s="446"/>
    </row>
    <row r="14337" spans="1:1" s="447" customFormat="1" ht="12" hidden="1" customHeight="1">
      <c r="A14337" s="446"/>
    </row>
    <row r="14338" spans="1:1" s="447" customFormat="1" ht="12" hidden="1" customHeight="1">
      <c r="A14338" s="446"/>
    </row>
    <row r="14339" spans="1:1" s="447" customFormat="1" ht="12" hidden="1" customHeight="1">
      <c r="A14339" s="446"/>
    </row>
    <row r="14340" spans="1:1" s="447" customFormat="1" ht="12" hidden="1" customHeight="1">
      <c r="A14340" s="446"/>
    </row>
    <row r="14341" spans="1:1" s="447" customFormat="1" ht="12" hidden="1" customHeight="1">
      <c r="A14341" s="446"/>
    </row>
    <row r="14342" spans="1:1" s="447" customFormat="1" ht="12" hidden="1" customHeight="1">
      <c r="A14342" s="446"/>
    </row>
    <row r="14343" spans="1:1" s="447" customFormat="1" ht="12" hidden="1" customHeight="1">
      <c r="A14343" s="446"/>
    </row>
    <row r="14344" spans="1:1" s="447" customFormat="1" ht="12" hidden="1" customHeight="1">
      <c r="A14344" s="446"/>
    </row>
    <row r="14345" spans="1:1" s="447" customFormat="1" ht="12" hidden="1" customHeight="1">
      <c r="A14345" s="446"/>
    </row>
    <row r="14346" spans="1:1" s="447" customFormat="1" ht="12" hidden="1" customHeight="1">
      <c r="A14346" s="446"/>
    </row>
    <row r="14347" spans="1:1" s="447" customFormat="1" ht="12" hidden="1" customHeight="1">
      <c r="A14347" s="446"/>
    </row>
    <row r="14348" spans="1:1" s="447" customFormat="1" ht="12" hidden="1" customHeight="1">
      <c r="A14348" s="446"/>
    </row>
    <row r="14349" spans="1:1" s="447" customFormat="1" ht="12" hidden="1" customHeight="1">
      <c r="A14349" s="446"/>
    </row>
    <row r="14350" spans="1:1" s="447" customFormat="1" ht="12" hidden="1" customHeight="1">
      <c r="A14350" s="446"/>
    </row>
    <row r="14351" spans="1:1" s="447" customFormat="1" ht="12" hidden="1" customHeight="1">
      <c r="A14351" s="446"/>
    </row>
    <row r="14352" spans="1:1" s="447" customFormat="1" ht="12" hidden="1" customHeight="1">
      <c r="A14352" s="446"/>
    </row>
    <row r="14353" spans="1:1" s="447" customFormat="1" ht="12" hidden="1" customHeight="1">
      <c r="A14353" s="446"/>
    </row>
    <row r="14354" spans="1:1" s="447" customFormat="1" ht="12" hidden="1" customHeight="1">
      <c r="A14354" s="446"/>
    </row>
    <row r="14355" spans="1:1" s="447" customFormat="1" ht="12" hidden="1" customHeight="1">
      <c r="A14355" s="446"/>
    </row>
    <row r="14356" spans="1:1" s="447" customFormat="1" ht="12" hidden="1" customHeight="1">
      <c r="A14356" s="446"/>
    </row>
    <row r="14357" spans="1:1" s="447" customFormat="1" ht="12" hidden="1" customHeight="1">
      <c r="A14357" s="446"/>
    </row>
    <row r="14358" spans="1:1" s="447" customFormat="1" ht="12" hidden="1" customHeight="1">
      <c r="A14358" s="446"/>
    </row>
    <row r="14359" spans="1:1" s="447" customFormat="1" ht="12" hidden="1" customHeight="1">
      <c r="A14359" s="446"/>
    </row>
    <row r="14360" spans="1:1" s="447" customFormat="1" ht="12" hidden="1" customHeight="1">
      <c r="A14360" s="446"/>
    </row>
    <row r="14361" spans="1:1" s="447" customFormat="1" ht="12" hidden="1" customHeight="1">
      <c r="A14361" s="446"/>
    </row>
    <row r="14362" spans="1:1" s="447" customFormat="1" ht="12" hidden="1" customHeight="1">
      <c r="A14362" s="446"/>
    </row>
    <row r="14363" spans="1:1" s="447" customFormat="1" ht="12" hidden="1" customHeight="1">
      <c r="A14363" s="446"/>
    </row>
    <row r="14364" spans="1:1" s="447" customFormat="1" ht="12" hidden="1" customHeight="1">
      <c r="A14364" s="446"/>
    </row>
    <row r="14365" spans="1:1" s="447" customFormat="1" ht="12" hidden="1" customHeight="1">
      <c r="A14365" s="446"/>
    </row>
    <row r="14366" spans="1:1" s="447" customFormat="1" ht="12" hidden="1" customHeight="1">
      <c r="A14366" s="446"/>
    </row>
    <row r="14367" spans="1:1" s="447" customFormat="1" ht="12" hidden="1" customHeight="1">
      <c r="A14367" s="446"/>
    </row>
    <row r="14368" spans="1:1" s="447" customFormat="1" ht="12" hidden="1" customHeight="1">
      <c r="A14368" s="446"/>
    </row>
    <row r="14369" spans="1:1" s="447" customFormat="1" ht="12" hidden="1" customHeight="1">
      <c r="A14369" s="446"/>
    </row>
    <row r="14370" spans="1:1" s="447" customFormat="1" ht="12" hidden="1" customHeight="1">
      <c r="A14370" s="446"/>
    </row>
    <row r="14371" spans="1:1" s="447" customFormat="1" ht="12" hidden="1" customHeight="1">
      <c r="A14371" s="446"/>
    </row>
    <row r="14372" spans="1:1" s="447" customFormat="1" ht="12" hidden="1" customHeight="1">
      <c r="A14372" s="446"/>
    </row>
    <row r="14373" spans="1:1" s="447" customFormat="1" ht="12" hidden="1" customHeight="1">
      <c r="A14373" s="446"/>
    </row>
    <row r="14374" spans="1:1" s="447" customFormat="1" ht="12" hidden="1" customHeight="1">
      <c r="A14374" s="446"/>
    </row>
    <row r="14375" spans="1:1" s="447" customFormat="1" ht="12" hidden="1" customHeight="1">
      <c r="A14375" s="446"/>
    </row>
    <row r="14376" spans="1:1" s="447" customFormat="1" ht="12" hidden="1" customHeight="1">
      <c r="A14376" s="446"/>
    </row>
    <row r="14377" spans="1:1" s="447" customFormat="1" ht="12" hidden="1" customHeight="1">
      <c r="A14377" s="446"/>
    </row>
    <row r="14378" spans="1:1" s="447" customFormat="1" ht="12" hidden="1" customHeight="1">
      <c r="A14378" s="446"/>
    </row>
    <row r="14379" spans="1:1" s="447" customFormat="1" ht="12" hidden="1" customHeight="1">
      <c r="A14379" s="446"/>
    </row>
    <row r="14380" spans="1:1" s="447" customFormat="1" ht="12" hidden="1" customHeight="1">
      <c r="A14380" s="446"/>
    </row>
    <row r="14381" spans="1:1" s="447" customFormat="1" ht="12" hidden="1" customHeight="1">
      <c r="A14381" s="446"/>
    </row>
    <row r="14382" spans="1:1" s="447" customFormat="1" ht="12" hidden="1" customHeight="1">
      <c r="A14382" s="446"/>
    </row>
    <row r="14383" spans="1:1" s="447" customFormat="1" ht="12" hidden="1" customHeight="1">
      <c r="A14383" s="446"/>
    </row>
    <row r="14384" spans="1:1" s="447" customFormat="1" ht="12" hidden="1" customHeight="1">
      <c r="A14384" s="446"/>
    </row>
    <row r="14385" spans="1:1" s="447" customFormat="1" ht="12" hidden="1" customHeight="1">
      <c r="A14385" s="446"/>
    </row>
    <row r="14386" spans="1:1" s="447" customFormat="1" ht="12" hidden="1" customHeight="1">
      <c r="A14386" s="446"/>
    </row>
    <row r="14387" spans="1:1" s="447" customFormat="1" ht="12" hidden="1" customHeight="1">
      <c r="A14387" s="446"/>
    </row>
    <row r="14388" spans="1:1" s="447" customFormat="1" ht="12" hidden="1" customHeight="1">
      <c r="A14388" s="446"/>
    </row>
    <row r="14389" spans="1:1" s="447" customFormat="1" ht="12" hidden="1" customHeight="1">
      <c r="A14389" s="446"/>
    </row>
    <row r="14390" spans="1:1" s="447" customFormat="1" ht="12" hidden="1" customHeight="1">
      <c r="A14390" s="446"/>
    </row>
    <row r="14391" spans="1:1" s="447" customFormat="1" ht="12" hidden="1" customHeight="1">
      <c r="A14391" s="446"/>
    </row>
    <row r="14392" spans="1:1" s="447" customFormat="1" ht="12" hidden="1" customHeight="1">
      <c r="A14392" s="446"/>
    </row>
    <row r="14393" spans="1:1" s="447" customFormat="1" ht="12" hidden="1" customHeight="1">
      <c r="A14393" s="446"/>
    </row>
    <row r="14394" spans="1:1" s="447" customFormat="1" ht="12" hidden="1" customHeight="1">
      <c r="A14394" s="446"/>
    </row>
    <row r="14395" spans="1:1" s="447" customFormat="1" ht="12" hidden="1" customHeight="1">
      <c r="A14395" s="446"/>
    </row>
    <row r="14396" spans="1:1" s="447" customFormat="1" ht="12" hidden="1" customHeight="1">
      <c r="A14396" s="446"/>
    </row>
    <row r="14397" spans="1:1" s="447" customFormat="1" ht="12" hidden="1" customHeight="1">
      <c r="A14397" s="446"/>
    </row>
    <row r="14398" spans="1:1" s="447" customFormat="1" ht="12" hidden="1" customHeight="1">
      <c r="A14398" s="446"/>
    </row>
    <row r="14399" spans="1:1" s="447" customFormat="1" ht="12" hidden="1" customHeight="1">
      <c r="A14399" s="446"/>
    </row>
    <row r="14400" spans="1:1" s="447" customFormat="1" ht="12" hidden="1" customHeight="1">
      <c r="A14400" s="446"/>
    </row>
    <row r="14401" spans="1:1" s="447" customFormat="1" ht="12" hidden="1" customHeight="1">
      <c r="A14401" s="446"/>
    </row>
    <row r="14402" spans="1:1" s="447" customFormat="1" ht="12" hidden="1" customHeight="1">
      <c r="A14402" s="446"/>
    </row>
    <row r="14403" spans="1:1" s="447" customFormat="1" ht="12" hidden="1" customHeight="1">
      <c r="A14403" s="446"/>
    </row>
    <row r="14404" spans="1:1" s="447" customFormat="1" ht="12" hidden="1" customHeight="1">
      <c r="A14404" s="446"/>
    </row>
    <row r="14405" spans="1:1" s="447" customFormat="1" ht="12" hidden="1" customHeight="1">
      <c r="A14405" s="446"/>
    </row>
    <row r="14406" spans="1:1" s="447" customFormat="1" ht="12" hidden="1" customHeight="1">
      <c r="A14406" s="446"/>
    </row>
    <row r="14407" spans="1:1" s="447" customFormat="1" ht="12" hidden="1" customHeight="1">
      <c r="A14407" s="446"/>
    </row>
    <row r="14408" spans="1:1" s="447" customFormat="1" ht="12" hidden="1" customHeight="1">
      <c r="A14408" s="446"/>
    </row>
    <row r="14409" spans="1:1" s="447" customFormat="1" ht="12" hidden="1" customHeight="1">
      <c r="A14409" s="446"/>
    </row>
    <row r="14410" spans="1:1" s="447" customFormat="1" ht="12" hidden="1" customHeight="1">
      <c r="A14410" s="446"/>
    </row>
    <row r="14411" spans="1:1" s="447" customFormat="1" ht="12" hidden="1" customHeight="1">
      <c r="A14411" s="446"/>
    </row>
    <row r="14412" spans="1:1" s="447" customFormat="1" ht="12" hidden="1" customHeight="1">
      <c r="A14412" s="446"/>
    </row>
    <row r="14413" spans="1:1" s="447" customFormat="1" ht="12" hidden="1" customHeight="1">
      <c r="A14413" s="446"/>
    </row>
    <row r="14414" spans="1:1" s="447" customFormat="1" ht="12" hidden="1" customHeight="1">
      <c r="A14414" s="446"/>
    </row>
    <row r="14415" spans="1:1" s="447" customFormat="1" ht="12" hidden="1" customHeight="1">
      <c r="A14415" s="446"/>
    </row>
    <row r="14416" spans="1:1" s="447" customFormat="1" ht="12" hidden="1" customHeight="1">
      <c r="A14416" s="446"/>
    </row>
    <row r="14417" spans="1:1" s="447" customFormat="1" ht="12" hidden="1" customHeight="1">
      <c r="A14417" s="446"/>
    </row>
    <row r="14418" spans="1:1" s="447" customFormat="1" ht="12" hidden="1" customHeight="1">
      <c r="A14418" s="446"/>
    </row>
    <row r="14419" spans="1:1" s="447" customFormat="1" ht="12" hidden="1" customHeight="1">
      <c r="A14419" s="446"/>
    </row>
    <row r="14420" spans="1:1" s="447" customFormat="1" ht="12" hidden="1" customHeight="1">
      <c r="A14420" s="446"/>
    </row>
    <row r="14421" spans="1:1" s="447" customFormat="1" ht="12" hidden="1" customHeight="1">
      <c r="A14421" s="446"/>
    </row>
    <row r="14422" spans="1:1" s="447" customFormat="1" ht="12" hidden="1" customHeight="1">
      <c r="A14422" s="446"/>
    </row>
    <row r="14423" spans="1:1" s="447" customFormat="1" ht="12" hidden="1" customHeight="1">
      <c r="A14423" s="446"/>
    </row>
    <row r="14424" spans="1:1" s="447" customFormat="1" ht="12" hidden="1" customHeight="1">
      <c r="A14424" s="446"/>
    </row>
    <row r="14425" spans="1:1" s="447" customFormat="1" ht="12" hidden="1" customHeight="1">
      <c r="A14425" s="446"/>
    </row>
    <row r="14426" spans="1:1" s="447" customFormat="1" ht="12" hidden="1" customHeight="1">
      <c r="A14426" s="446"/>
    </row>
    <row r="14427" spans="1:1" s="447" customFormat="1" ht="12" hidden="1" customHeight="1">
      <c r="A14427" s="446"/>
    </row>
    <row r="14428" spans="1:1" s="447" customFormat="1" ht="12" hidden="1" customHeight="1">
      <c r="A14428" s="446"/>
    </row>
    <row r="14429" spans="1:1" s="447" customFormat="1" ht="12" hidden="1" customHeight="1">
      <c r="A14429" s="446"/>
    </row>
    <row r="14430" spans="1:1" s="447" customFormat="1" ht="12" hidden="1" customHeight="1">
      <c r="A14430" s="446"/>
    </row>
    <row r="14431" spans="1:1" s="447" customFormat="1" ht="12" hidden="1" customHeight="1">
      <c r="A14431" s="446"/>
    </row>
    <row r="14432" spans="1:1" s="447" customFormat="1" ht="12" hidden="1" customHeight="1">
      <c r="A14432" s="446"/>
    </row>
    <row r="14433" spans="1:1" s="447" customFormat="1" ht="12" hidden="1" customHeight="1">
      <c r="A14433" s="446"/>
    </row>
    <row r="14434" spans="1:1" s="447" customFormat="1" ht="12" hidden="1" customHeight="1">
      <c r="A14434" s="446"/>
    </row>
    <row r="14435" spans="1:1" s="447" customFormat="1" ht="12" hidden="1" customHeight="1">
      <c r="A14435" s="446"/>
    </row>
    <row r="14436" spans="1:1" s="447" customFormat="1" ht="12" hidden="1" customHeight="1">
      <c r="A14436" s="446"/>
    </row>
    <row r="14437" spans="1:1" s="447" customFormat="1" ht="12" hidden="1" customHeight="1">
      <c r="A14437" s="446"/>
    </row>
    <row r="14438" spans="1:1" s="447" customFormat="1" ht="12" hidden="1" customHeight="1">
      <c r="A14438" s="446"/>
    </row>
    <row r="14439" spans="1:1" s="447" customFormat="1" ht="12" hidden="1" customHeight="1">
      <c r="A14439" s="446"/>
    </row>
    <row r="14440" spans="1:1" s="447" customFormat="1" ht="12" hidden="1" customHeight="1">
      <c r="A14440" s="446"/>
    </row>
    <row r="14441" spans="1:1" s="447" customFormat="1" ht="12" hidden="1" customHeight="1">
      <c r="A14441" s="446"/>
    </row>
    <row r="14442" spans="1:1" s="447" customFormat="1" ht="12" hidden="1" customHeight="1">
      <c r="A14442" s="446"/>
    </row>
    <row r="14443" spans="1:1" s="447" customFormat="1" ht="12" hidden="1" customHeight="1">
      <c r="A14443" s="446"/>
    </row>
    <row r="14444" spans="1:1" s="447" customFormat="1" ht="12" hidden="1" customHeight="1">
      <c r="A14444" s="446"/>
    </row>
    <row r="14445" spans="1:1" s="447" customFormat="1" ht="12" hidden="1" customHeight="1">
      <c r="A14445" s="446"/>
    </row>
    <row r="14446" spans="1:1" s="447" customFormat="1" ht="12" hidden="1" customHeight="1">
      <c r="A14446" s="446"/>
    </row>
    <row r="14447" spans="1:1" s="447" customFormat="1" ht="12" hidden="1" customHeight="1">
      <c r="A14447" s="446"/>
    </row>
    <row r="14448" spans="1:1" s="447" customFormat="1" ht="12" hidden="1" customHeight="1">
      <c r="A14448" s="446"/>
    </row>
    <row r="14449" spans="1:1" s="447" customFormat="1" ht="12" hidden="1" customHeight="1">
      <c r="A14449" s="446"/>
    </row>
    <row r="14450" spans="1:1" s="447" customFormat="1" ht="12" hidden="1" customHeight="1">
      <c r="A14450" s="446"/>
    </row>
    <row r="14451" spans="1:1" s="447" customFormat="1" ht="12" hidden="1" customHeight="1">
      <c r="A14451" s="446"/>
    </row>
    <row r="14452" spans="1:1" s="447" customFormat="1" ht="12" hidden="1" customHeight="1">
      <c r="A14452" s="446"/>
    </row>
    <row r="14453" spans="1:1" s="447" customFormat="1" ht="12" hidden="1" customHeight="1">
      <c r="A14453" s="446"/>
    </row>
    <row r="14454" spans="1:1" s="447" customFormat="1" ht="12" hidden="1" customHeight="1">
      <c r="A14454" s="446"/>
    </row>
    <row r="14455" spans="1:1" s="447" customFormat="1" ht="12" hidden="1" customHeight="1">
      <c r="A14455" s="446"/>
    </row>
    <row r="14456" spans="1:1" s="447" customFormat="1" ht="12" hidden="1" customHeight="1">
      <c r="A14456" s="446"/>
    </row>
    <row r="14457" spans="1:1" s="447" customFormat="1" ht="12" hidden="1" customHeight="1">
      <c r="A14457" s="446"/>
    </row>
    <row r="14458" spans="1:1" s="447" customFormat="1" ht="12" hidden="1" customHeight="1">
      <c r="A14458" s="446"/>
    </row>
    <row r="14459" spans="1:1" s="447" customFormat="1" ht="12" hidden="1" customHeight="1">
      <c r="A14459" s="446"/>
    </row>
    <row r="14460" spans="1:1" s="447" customFormat="1" ht="12" hidden="1" customHeight="1">
      <c r="A14460" s="446"/>
    </row>
    <row r="14461" spans="1:1" s="447" customFormat="1" ht="12" hidden="1" customHeight="1">
      <c r="A14461" s="446"/>
    </row>
    <row r="14462" spans="1:1" s="447" customFormat="1" ht="12" hidden="1" customHeight="1">
      <c r="A14462" s="446"/>
    </row>
    <row r="14463" spans="1:1" s="447" customFormat="1" ht="12" hidden="1" customHeight="1">
      <c r="A14463" s="446"/>
    </row>
    <row r="14464" spans="1:1" s="447" customFormat="1" ht="12" hidden="1" customHeight="1">
      <c r="A14464" s="446"/>
    </row>
    <row r="14465" spans="1:1" s="447" customFormat="1" ht="12" hidden="1" customHeight="1">
      <c r="A14465" s="446"/>
    </row>
    <row r="14466" spans="1:1" s="447" customFormat="1" ht="12" hidden="1" customHeight="1">
      <c r="A14466" s="446"/>
    </row>
    <row r="14467" spans="1:1" s="447" customFormat="1" ht="12" hidden="1" customHeight="1">
      <c r="A14467" s="446"/>
    </row>
    <row r="14468" spans="1:1" s="447" customFormat="1" ht="12" hidden="1" customHeight="1">
      <c r="A14468" s="446"/>
    </row>
    <row r="14469" spans="1:1" s="447" customFormat="1" ht="12" hidden="1" customHeight="1">
      <c r="A14469" s="446"/>
    </row>
    <row r="14470" spans="1:1" s="447" customFormat="1" ht="12" hidden="1" customHeight="1">
      <c r="A14470" s="446"/>
    </row>
    <row r="14471" spans="1:1" s="447" customFormat="1" ht="12" hidden="1" customHeight="1">
      <c r="A14471" s="446"/>
    </row>
    <row r="14472" spans="1:1" s="447" customFormat="1" ht="12" hidden="1" customHeight="1">
      <c r="A14472" s="446"/>
    </row>
    <row r="14473" spans="1:1" s="447" customFormat="1" ht="12" hidden="1" customHeight="1">
      <c r="A14473" s="446"/>
    </row>
    <row r="14474" spans="1:1" s="447" customFormat="1" ht="12" hidden="1" customHeight="1">
      <c r="A14474" s="446"/>
    </row>
    <row r="14475" spans="1:1" s="447" customFormat="1" ht="12" hidden="1" customHeight="1">
      <c r="A14475" s="446"/>
    </row>
    <row r="14476" spans="1:1" s="447" customFormat="1" ht="12" hidden="1" customHeight="1">
      <c r="A14476" s="446"/>
    </row>
    <row r="14477" spans="1:1" s="447" customFormat="1" ht="12" hidden="1" customHeight="1">
      <c r="A14477" s="446"/>
    </row>
    <row r="14478" spans="1:1" s="447" customFormat="1" ht="12" hidden="1" customHeight="1">
      <c r="A14478" s="446"/>
    </row>
    <row r="14479" spans="1:1" s="447" customFormat="1" ht="12" hidden="1" customHeight="1">
      <c r="A14479" s="446"/>
    </row>
    <row r="14480" spans="1:1" s="447" customFormat="1" ht="12" hidden="1" customHeight="1">
      <c r="A14480" s="446"/>
    </row>
    <row r="14481" spans="1:1" s="447" customFormat="1" ht="12" hidden="1" customHeight="1">
      <c r="A14481" s="446"/>
    </row>
    <row r="14482" spans="1:1" s="447" customFormat="1" ht="12" hidden="1" customHeight="1">
      <c r="A14482" s="446"/>
    </row>
    <row r="14483" spans="1:1" s="447" customFormat="1" ht="12" hidden="1" customHeight="1">
      <c r="A14483" s="446"/>
    </row>
    <row r="14484" spans="1:1" s="447" customFormat="1" ht="12" hidden="1" customHeight="1">
      <c r="A14484" s="446"/>
    </row>
    <row r="14485" spans="1:1" s="447" customFormat="1" ht="12" hidden="1" customHeight="1">
      <c r="A14485" s="446"/>
    </row>
    <row r="14486" spans="1:1" s="447" customFormat="1" ht="12" hidden="1" customHeight="1">
      <c r="A14486" s="446"/>
    </row>
    <row r="14487" spans="1:1" s="447" customFormat="1" ht="12" hidden="1" customHeight="1">
      <c r="A14487" s="446"/>
    </row>
    <row r="14488" spans="1:1" s="447" customFormat="1" ht="12" hidden="1" customHeight="1">
      <c r="A14488" s="446"/>
    </row>
    <row r="14489" spans="1:1" s="447" customFormat="1" ht="12" hidden="1" customHeight="1">
      <c r="A14489" s="446"/>
    </row>
    <row r="14490" spans="1:1" s="447" customFormat="1" ht="12" hidden="1" customHeight="1">
      <c r="A14490" s="446"/>
    </row>
    <row r="14491" spans="1:1" s="447" customFormat="1" ht="12" hidden="1" customHeight="1">
      <c r="A14491" s="446"/>
    </row>
    <row r="14492" spans="1:1" s="447" customFormat="1" ht="12" hidden="1" customHeight="1">
      <c r="A14492" s="446"/>
    </row>
    <row r="14493" spans="1:1" s="447" customFormat="1" ht="12" hidden="1" customHeight="1">
      <c r="A14493" s="446"/>
    </row>
    <row r="14494" spans="1:1" s="447" customFormat="1" ht="12" hidden="1" customHeight="1">
      <c r="A14494" s="446"/>
    </row>
    <row r="14495" spans="1:1" s="447" customFormat="1" ht="12" hidden="1" customHeight="1">
      <c r="A14495" s="446"/>
    </row>
    <row r="14496" spans="1:1" s="447" customFormat="1" ht="12" hidden="1" customHeight="1">
      <c r="A14496" s="446"/>
    </row>
    <row r="14497" spans="1:1" s="447" customFormat="1" ht="12" hidden="1" customHeight="1">
      <c r="A14497" s="446"/>
    </row>
    <row r="14498" spans="1:1" s="447" customFormat="1" ht="12" hidden="1" customHeight="1">
      <c r="A14498" s="446"/>
    </row>
    <row r="14499" spans="1:1" s="447" customFormat="1" ht="12" hidden="1" customHeight="1">
      <c r="A14499" s="446"/>
    </row>
    <row r="14500" spans="1:1" s="447" customFormat="1" ht="12" hidden="1" customHeight="1">
      <c r="A14500" s="446"/>
    </row>
    <row r="14501" spans="1:1" s="447" customFormat="1" ht="12" hidden="1" customHeight="1">
      <c r="A14501" s="446"/>
    </row>
    <row r="14502" spans="1:1" s="447" customFormat="1" ht="12" hidden="1" customHeight="1">
      <c r="A14502" s="446"/>
    </row>
    <row r="14503" spans="1:1" s="447" customFormat="1" ht="12" hidden="1" customHeight="1">
      <c r="A14503" s="446"/>
    </row>
    <row r="14504" spans="1:1" s="447" customFormat="1" ht="12" hidden="1" customHeight="1">
      <c r="A14504" s="446"/>
    </row>
    <row r="14505" spans="1:1" s="447" customFormat="1" ht="12" hidden="1" customHeight="1">
      <c r="A14505" s="446"/>
    </row>
    <row r="14506" spans="1:1" s="447" customFormat="1" ht="12" hidden="1" customHeight="1">
      <c r="A14506" s="446"/>
    </row>
    <row r="14507" spans="1:1" s="447" customFormat="1" ht="12" hidden="1" customHeight="1">
      <c r="A14507" s="446"/>
    </row>
    <row r="14508" spans="1:1" s="447" customFormat="1" ht="12" hidden="1" customHeight="1">
      <c r="A14508" s="446"/>
    </row>
    <row r="14509" spans="1:1" s="447" customFormat="1" ht="12" hidden="1" customHeight="1">
      <c r="A14509" s="446"/>
    </row>
    <row r="14510" spans="1:1" s="447" customFormat="1" ht="12" hidden="1" customHeight="1">
      <c r="A14510" s="446"/>
    </row>
    <row r="14511" spans="1:1" s="447" customFormat="1" ht="12" hidden="1" customHeight="1">
      <c r="A14511" s="446"/>
    </row>
    <row r="14512" spans="1:1" s="447" customFormat="1" ht="12" hidden="1" customHeight="1">
      <c r="A14512" s="446"/>
    </row>
    <row r="14513" spans="1:1" s="447" customFormat="1" ht="12" hidden="1" customHeight="1">
      <c r="A14513" s="446"/>
    </row>
    <row r="14514" spans="1:1" s="447" customFormat="1" ht="12" hidden="1" customHeight="1">
      <c r="A14514" s="446"/>
    </row>
    <row r="14515" spans="1:1" s="447" customFormat="1" ht="12" hidden="1" customHeight="1">
      <c r="A14515" s="446"/>
    </row>
    <row r="14516" spans="1:1" s="447" customFormat="1" ht="12" hidden="1" customHeight="1">
      <c r="A14516" s="446"/>
    </row>
    <row r="14517" spans="1:1" s="447" customFormat="1" ht="12" hidden="1" customHeight="1">
      <c r="A14517" s="446"/>
    </row>
    <row r="14518" spans="1:1" s="447" customFormat="1" ht="12" hidden="1" customHeight="1">
      <c r="A14518" s="446"/>
    </row>
    <row r="14519" spans="1:1" s="447" customFormat="1" ht="12" hidden="1" customHeight="1">
      <c r="A14519" s="446"/>
    </row>
    <row r="14520" spans="1:1" s="447" customFormat="1" ht="12" hidden="1" customHeight="1">
      <c r="A14520" s="446"/>
    </row>
    <row r="14521" spans="1:1" s="447" customFormat="1" ht="12" hidden="1" customHeight="1">
      <c r="A14521" s="446"/>
    </row>
    <row r="14522" spans="1:1" s="447" customFormat="1" ht="12" hidden="1" customHeight="1">
      <c r="A14522" s="446"/>
    </row>
    <row r="14523" spans="1:1" s="447" customFormat="1" ht="12" hidden="1" customHeight="1">
      <c r="A14523" s="446"/>
    </row>
    <row r="14524" spans="1:1" s="447" customFormat="1" ht="12" hidden="1" customHeight="1">
      <c r="A14524" s="446"/>
    </row>
    <row r="14525" spans="1:1" s="447" customFormat="1" ht="12" hidden="1" customHeight="1">
      <c r="A14525" s="446"/>
    </row>
    <row r="14526" spans="1:1" s="447" customFormat="1" ht="12" hidden="1" customHeight="1">
      <c r="A14526" s="446"/>
    </row>
    <row r="14527" spans="1:1" s="447" customFormat="1" ht="12" hidden="1" customHeight="1">
      <c r="A14527" s="446"/>
    </row>
    <row r="14528" spans="1:1" s="447" customFormat="1" ht="12" hidden="1" customHeight="1">
      <c r="A14528" s="446"/>
    </row>
    <row r="14529" spans="1:1" s="447" customFormat="1" ht="12" hidden="1" customHeight="1">
      <c r="A14529" s="446"/>
    </row>
    <row r="14530" spans="1:1" s="447" customFormat="1" ht="12" hidden="1" customHeight="1">
      <c r="A14530" s="446"/>
    </row>
    <row r="14531" spans="1:1" s="447" customFormat="1" ht="12" hidden="1" customHeight="1">
      <c r="A14531" s="446"/>
    </row>
    <row r="14532" spans="1:1" s="447" customFormat="1" ht="12" hidden="1" customHeight="1">
      <c r="A14532" s="446"/>
    </row>
    <row r="14533" spans="1:1" s="447" customFormat="1" ht="12" hidden="1" customHeight="1">
      <c r="A14533" s="446"/>
    </row>
    <row r="14534" spans="1:1" s="447" customFormat="1" ht="12" hidden="1" customHeight="1">
      <c r="A14534" s="446"/>
    </row>
    <row r="14535" spans="1:1" s="447" customFormat="1" ht="12" hidden="1" customHeight="1">
      <c r="A14535" s="446"/>
    </row>
    <row r="14536" spans="1:1" s="447" customFormat="1" ht="12" hidden="1" customHeight="1">
      <c r="A14536" s="446"/>
    </row>
    <row r="14537" spans="1:1" s="447" customFormat="1" ht="12" hidden="1" customHeight="1">
      <c r="A14537" s="446"/>
    </row>
    <row r="14538" spans="1:1" s="447" customFormat="1" ht="12" hidden="1" customHeight="1">
      <c r="A14538" s="446"/>
    </row>
    <row r="14539" spans="1:1" s="447" customFormat="1" ht="12" hidden="1" customHeight="1">
      <c r="A14539" s="446"/>
    </row>
    <row r="14540" spans="1:1" s="447" customFormat="1" ht="12" hidden="1" customHeight="1">
      <c r="A14540" s="446"/>
    </row>
    <row r="14541" spans="1:1" s="447" customFormat="1" ht="12" hidden="1" customHeight="1">
      <c r="A14541" s="446"/>
    </row>
    <row r="14542" spans="1:1" s="447" customFormat="1" ht="12" hidden="1" customHeight="1">
      <c r="A14542" s="446"/>
    </row>
    <row r="14543" spans="1:1" s="447" customFormat="1" ht="12" hidden="1" customHeight="1">
      <c r="A14543" s="446"/>
    </row>
    <row r="14544" spans="1:1" s="447" customFormat="1" ht="12" hidden="1" customHeight="1">
      <c r="A14544" s="446"/>
    </row>
    <row r="14545" spans="1:1" s="447" customFormat="1" ht="12" hidden="1" customHeight="1">
      <c r="A14545" s="446"/>
    </row>
    <row r="14546" spans="1:1" s="447" customFormat="1" ht="12" hidden="1" customHeight="1">
      <c r="A14546" s="446"/>
    </row>
    <row r="14547" spans="1:1" s="447" customFormat="1" ht="12" hidden="1" customHeight="1">
      <c r="A14547" s="446"/>
    </row>
    <row r="14548" spans="1:1" s="447" customFormat="1" ht="12" hidden="1" customHeight="1">
      <c r="A14548" s="446"/>
    </row>
    <row r="14549" spans="1:1" s="447" customFormat="1" ht="12" hidden="1" customHeight="1">
      <c r="A14549" s="446"/>
    </row>
    <row r="14550" spans="1:1" s="447" customFormat="1" ht="12" hidden="1" customHeight="1">
      <c r="A14550" s="446"/>
    </row>
    <row r="14551" spans="1:1" s="447" customFormat="1" ht="12" hidden="1" customHeight="1">
      <c r="A14551" s="446"/>
    </row>
    <row r="14552" spans="1:1" s="447" customFormat="1" ht="12" hidden="1" customHeight="1">
      <c r="A14552" s="446"/>
    </row>
    <row r="14553" spans="1:1" s="447" customFormat="1" ht="12" hidden="1" customHeight="1">
      <c r="A14553" s="446"/>
    </row>
    <row r="14554" spans="1:1" s="447" customFormat="1" ht="12" hidden="1" customHeight="1">
      <c r="A14554" s="446"/>
    </row>
    <row r="14555" spans="1:1" s="447" customFormat="1" ht="12" hidden="1" customHeight="1">
      <c r="A14555" s="446"/>
    </row>
    <row r="14556" spans="1:1" s="447" customFormat="1" ht="12" hidden="1" customHeight="1">
      <c r="A14556" s="446"/>
    </row>
    <row r="14557" spans="1:1" s="447" customFormat="1" ht="12" hidden="1" customHeight="1">
      <c r="A14557" s="446"/>
    </row>
    <row r="14558" spans="1:1" s="447" customFormat="1" ht="12" hidden="1" customHeight="1">
      <c r="A14558" s="446"/>
    </row>
    <row r="14559" spans="1:1" s="447" customFormat="1" ht="12" hidden="1" customHeight="1">
      <c r="A14559" s="446"/>
    </row>
    <row r="14560" spans="1:1" s="447" customFormat="1" ht="12" hidden="1" customHeight="1">
      <c r="A14560" s="446"/>
    </row>
    <row r="14561" spans="1:1" s="447" customFormat="1" ht="12" hidden="1" customHeight="1">
      <c r="A14561" s="446"/>
    </row>
    <row r="14562" spans="1:1" s="447" customFormat="1" ht="12" hidden="1" customHeight="1">
      <c r="A14562" s="446"/>
    </row>
    <row r="14563" spans="1:1" s="447" customFormat="1" ht="12" hidden="1" customHeight="1">
      <c r="A14563" s="446"/>
    </row>
    <row r="14564" spans="1:1" s="447" customFormat="1" ht="12" hidden="1" customHeight="1">
      <c r="A14564" s="446"/>
    </row>
    <row r="14565" spans="1:1" s="447" customFormat="1" ht="12" hidden="1" customHeight="1">
      <c r="A14565" s="446"/>
    </row>
    <row r="14566" spans="1:1" s="447" customFormat="1" ht="12" hidden="1" customHeight="1">
      <c r="A14566" s="446"/>
    </row>
    <row r="14567" spans="1:1" s="447" customFormat="1" ht="12" hidden="1" customHeight="1">
      <c r="A14567" s="446"/>
    </row>
    <row r="14568" spans="1:1" s="447" customFormat="1" ht="12" hidden="1" customHeight="1">
      <c r="A14568" s="446"/>
    </row>
    <row r="14569" spans="1:1" s="447" customFormat="1" ht="12" hidden="1" customHeight="1">
      <c r="A14569" s="446"/>
    </row>
    <row r="14570" spans="1:1" s="447" customFormat="1" ht="12" hidden="1" customHeight="1">
      <c r="A14570" s="446"/>
    </row>
    <row r="14571" spans="1:1" s="447" customFormat="1" ht="12" hidden="1" customHeight="1">
      <c r="A14571" s="446"/>
    </row>
    <row r="14572" spans="1:1" s="447" customFormat="1" ht="12" hidden="1" customHeight="1">
      <c r="A14572" s="446"/>
    </row>
    <row r="14573" spans="1:1" s="447" customFormat="1" ht="12" hidden="1" customHeight="1">
      <c r="A14573" s="446"/>
    </row>
    <row r="14574" spans="1:1" s="447" customFormat="1" ht="12" hidden="1" customHeight="1">
      <c r="A14574" s="446"/>
    </row>
    <row r="14575" spans="1:1" s="447" customFormat="1" ht="12" hidden="1" customHeight="1">
      <c r="A14575" s="446"/>
    </row>
    <row r="14576" spans="1:1" s="447" customFormat="1" ht="12" hidden="1" customHeight="1">
      <c r="A14576" s="446"/>
    </row>
    <row r="14577" spans="1:1" s="447" customFormat="1" ht="12" hidden="1" customHeight="1">
      <c r="A14577" s="446"/>
    </row>
    <row r="14578" spans="1:1" s="447" customFormat="1" ht="12" hidden="1" customHeight="1">
      <c r="A14578" s="446"/>
    </row>
    <row r="14579" spans="1:1" s="447" customFormat="1" ht="12" hidden="1" customHeight="1">
      <c r="A14579" s="446"/>
    </row>
    <row r="14580" spans="1:1" s="447" customFormat="1" ht="12" hidden="1" customHeight="1">
      <c r="A14580" s="446"/>
    </row>
    <row r="14581" spans="1:1" s="447" customFormat="1" ht="12" hidden="1" customHeight="1">
      <c r="A14581" s="446"/>
    </row>
    <row r="14582" spans="1:1" s="447" customFormat="1" ht="12" hidden="1" customHeight="1">
      <c r="A14582" s="446"/>
    </row>
    <row r="14583" spans="1:1" s="447" customFormat="1" ht="12" hidden="1" customHeight="1">
      <c r="A14583" s="446"/>
    </row>
    <row r="14584" spans="1:1" s="447" customFormat="1" ht="12" hidden="1" customHeight="1">
      <c r="A14584" s="446"/>
    </row>
    <row r="14585" spans="1:1" s="447" customFormat="1" ht="12" hidden="1" customHeight="1">
      <c r="A14585" s="446"/>
    </row>
    <row r="14586" spans="1:1" s="447" customFormat="1" ht="12" hidden="1" customHeight="1">
      <c r="A14586" s="446"/>
    </row>
    <row r="14587" spans="1:1" s="447" customFormat="1" ht="12" hidden="1" customHeight="1">
      <c r="A14587" s="446"/>
    </row>
    <row r="14588" spans="1:1" s="447" customFormat="1" ht="12" hidden="1" customHeight="1">
      <c r="A14588" s="446"/>
    </row>
    <row r="14589" spans="1:1" s="447" customFormat="1" ht="12" hidden="1" customHeight="1">
      <c r="A14589" s="446"/>
    </row>
    <row r="14590" spans="1:1" s="447" customFormat="1" ht="12" hidden="1" customHeight="1">
      <c r="A14590" s="446"/>
    </row>
    <row r="14591" spans="1:1" s="447" customFormat="1" ht="12" hidden="1" customHeight="1">
      <c r="A14591" s="446"/>
    </row>
    <row r="14592" spans="1:1" s="447" customFormat="1" ht="12" hidden="1" customHeight="1">
      <c r="A14592" s="446"/>
    </row>
    <row r="14593" spans="1:1" s="447" customFormat="1" ht="12" hidden="1" customHeight="1">
      <c r="A14593" s="446"/>
    </row>
    <row r="14594" spans="1:1" s="447" customFormat="1" ht="12" hidden="1" customHeight="1">
      <c r="A14594" s="446"/>
    </row>
    <row r="14595" spans="1:1" s="447" customFormat="1" ht="12" hidden="1" customHeight="1">
      <c r="A14595" s="446"/>
    </row>
    <row r="14596" spans="1:1" s="447" customFormat="1" ht="12" hidden="1" customHeight="1">
      <c r="A14596" s="446"/>
    </row>
    <row r="14597" spans="1:1" s="447" customFormat="1" ht="12" hidden="1" customHeight="1">
      <c r="A14597" s="446"/>
    </row>
    <row r="14598" spans="1:1" s="447" customFormat="1" ht="12" hidden="1" customHeight="1">
      <c r="A14598" s="446"/>
    </row>
    <row r="14599" spans="1:1" s="447" customFormat="1" ht="12" hidden="1" customHeight="1">
      <c r="A14599" s="446"/>
    </row>
    <row r="14600" spans="1:1" s="447" customFormat="1" ht="12" hidden="1" customHeight="1">
      <c r="A14600" s="446"/>
    </row>
    <row r="14601" spans="1:1" s="447" customFormat="1" ht="12" hidden="1" customHeight="1">
      <c r="A14601" s="446"/>
    </row>
    <row r="14602" spans="1:1" s="447" customFormat="1" ht="12" hidden="1" customHeight="1">
      <c r="A14602" s="446"/>
    </row>
    <row r="14603" spans="1:1" s="447" customFormat="1" ht="12" hidden="1" customHeight="1">
      <c r="A14603" s="446"/>
    </row>
    <row r="14604" spans="1:1" s="447" customFormat="1" ht="12" hidden="1" customHeight="1">
      <c r="A14604" s="446"/>
    </row>
    <row r="14605" spans="1:1" s="447" customFormat="1" ht="12" hidden="1" customHeight="1">
      <c r="A14605" s="446"/>
    </row>
    <row r="14606" spans="1:1" s="447" customFormat="1" ht="12" hidden="1" customHeight="1">
      <c r="A14606" s="446"/>
    </row>
    <row r="14607" spans="1:1" s="447" customFormat="1" ht="12" hidden="1" customHeight="1">
      <c r="A14607" s="446"/>
    </row>
    <row r="14608" spans="1:1" s="447" customFormat="1" ht="12" hidden="1" customHeight="1">
      <c r="A14608" s="446"/>
    </row>
    <row r="14609" spans="1:1" s="447" customFormat="1" ht="12" hidden="1" customHeight="1">
      <c r="A14609" s="446"/>
    </row>
    <row r="14610" spans="1:1" s="447" customFormat="1" ht="12" hidden="1" customHeight="1">
      <c r="A14610" s="446"/>
    </row>
    <row r="14611" spans="1:1" s="447" customFormat="1" ht="12" hidden="1" customHeight="1">
      <c r="A14611" s="446"/>
    </row>
    <row r="14612" spans="1:1" s="447" customFormat="1" ht="12" hidden="1" customHeight="1">
      <c r="A14612" s="446"/>
    </row>
    <row r="14613" spans="1:1" s="447" customFormat="1" ht="12" hidden="1" customHeight="1">
      <c r="A14613" s="446"/>
    </row>
    <row r="14614" spans="1:1" s="447" customFormat="1" ht="12" hidden="1" customHeight="1">
      <c r="A14614" s="446"/>
    </row>
    <row r="14615" spans="1:1" s="447" customFormat="1" ht="12" hidden="1" customHeight="1">
      <c r="A14615" s="446"/>
    </row>
    <row r="14616" spans="1:1" s="447" customFormat="1" ht="12" hidden="1" customHeight="1">
      <c r="A14616" s="446"/>
    </row>
    <row r="14617" spans="1:1" s="447" customFormat="1" ht="12" hidden="1" customHeight="1">
      <c r="A14617" s="446"/>
    </row>
    <row r="14618" spans="1:1" s="447" customFormat="1" ht="12" hidden="1" customHeight="1">
      <c r="A14618" s="446"/>
    </row>
    <row r="14619" spans="1:1" s="447" customFormat="1" ht="12" hidden="1" customHeight="1">
      <c r="A14619" s="446"/>
    </row>
    <row r="14620" spans="1:1" s="447" customFormat="1" ht="12" hidden="1" customHeight="1">
      <c r="A14620" s="446"/>
    </row>
    <row r="14621" spans="1:1" s="447" customFormat="1" ht="12" hidden="1" customHeight="1">
      <c r="A14621" s="446"/>
    </row>
    <row r="14622" spans="1:1" s="447" customFormat="1" ht="12" hidden="1" customHeight="1">
      <c r="A14622" s="446"/>
    </row>
    <row r="14623" spans="1:1" s="447" customFormat="1" ht="12" hidden="1" customHeight="1">
      <c r="A14623" s="446"/>
    </row>
    <row r="14624" spans="1:1" s="447" customFormat="1" ht="12" hidden="1" customHeight="1">
      <c r="A14624" s="446"/>
    </row>
    <row r="14625" spans="1:1" s="447" customFormat="1" ht="12" hidden="1" customHeight="1">
      <c r="A14625" s="446"/>
    </row>
    <row r="14626" spans="1:1" s="447" customFormat="1" ht="12" hidden="1" customHeight="1">
      <c r="A14626" s="446"/>
    </row>
    <row r="14627" spans="1:1" s="447" customFormat="1" ht="12" hidden="1" customHeight="1">
      <c r="A14627" s="446"/>
    </row>
    <row r="14628" spans="1:1" s="447" customFormat="1" ht="12" hidden="1" customHeight="1">
      <c r="A14628" s="446"/>
    </row>
    <row r="14629" spans="1:1" s="447" customFormat="1" ht="12" hidden="1" customHeight="1">
      <c r="A14629" s="446"/>
    </row>
    <row r="14630" spans="1:1" s="447" customFormat="1" ht="12" hidden="1" customHeight="1">
      <c r="A14630" s="446"/>
    </row>
    <row r="14631" spans="1:1" s="447" customFormat="1" ht="12" hidden="1" customHeight="1">
      <c r="A14631" s="446"/>
    </row>
    <row r="14632" spans="1:1" s="447" customFormat="1" ht="12" hidden="1" customHeight="1">
      <c r="A14632" s="446"/>
    </row>
    <row r="14633" spans="1:1" s="447" customFormat="1" ht="12" hidden="1" customHeight="1">
      <c r="A14633" s="446"/>
    </row>
    <row r="14634" spans="1:1" s="447" customFormat="1" ht="12" hidden="1" customHeight="1">
      <c r="A14634" s="446"/>
    </row>
    <row r="14635" spans="1:1" s="447" customFormat="1" ht="12" hidden="1" customHeight="1">
      <c r="A14635" s="446"/>
    </row>
    <row r="14636" spans="1:1" s="447" customFormat="1" ht="12" hidden="1" customHeight="1">
      <c r="A14636" s="446"/>
    </row>
    <row r="14637" spans="1:1" s="447" customFormat="1" ht="12" hidden="1" customHeight="1">
      <c r="A14637" s="446"/>
    </row>
    <row r="14638" spans="1:1" s="447" customFormat="1" ht="12" hidden="1" customHeight="1">
      <c r="A14638" s="446"/>
    </row>
    <row r="14639" spans="1:1" s="447" customFormat="1" ht="12" hidden="1" customHeight="1">
      <c r="A14639" s="446"/>
    </row>
    <row r="14640" spans="1:1" s="447" customFormat="1" ht="12" hidden="1" customHeight="1">
      <c r="A14640" s="446"/>
    </row>
    <row r="14641" spans="1:1" s="447" customFormat="1" ht="12" hidden="1" customHeight="1">
      <c r="A14641" s="446"/>
    </row>
    <row r="14642" spans="1:1" s="447" customFormat="1" ht="12" hidden="1" customHeight="1">
      <c r="A14642" s="446"/>
    </row>
    <row r="14643" spans="1:1" s="447" customFormat="1" ht="12" hidden="1" customHeight="1">
      <c r="A14643" s="446"/>
    </row>
    <row r="14644" spans="1:1" s="447" customFormat="1" ht="12" hidden="1" customHeight="1">
      <c r="A14644" s="446"/>
    </row>
    <row r="14645" spans="1:1" s="447" customFormat="1" ht="12" hidden="1" customHeight="1">
      <c r="A14645" s="446"/>
    </row>
    <row r="14646" spans="1:1" s="447" customFormat="1" ht="12" hidden="1" customHeight="1">
      <c r="A14646" s="446"/>
    </row>
    <row r="14647" spans="1:1" s="447" customFormat="1" ht="12" hidden="1" customHeight="1">
      <c r="A14647" s="446"/>
    </row>
    <row r="14648" spans="1:1" s="447" customFormat="1" ht="12" hidden="1" customHeight="1">
      <c r="A14648" s="446"/>
    </row>
    <row r="14649" spans="1:1" s="447" customFormat="1" ht="12" hidden="1" customHeight="1">
      <c r="A14649" s="446"/>
    </row>
    <row r="14650" spans="1:1" s="447" customFormat="1" ht="12" hidden="1" customHeight="1">
      <c r="A14650" s="446"/>
    </row>
    <row r="14651" spans="1:1" s="447" customFormat="1" ht="12" hidden="1" customHeight="1">
      <c r="A14651" s="446"/>
    </row>
    <row r="14652" spans="1:1" s="447" customFormat="1" ht="12" hidden="1" customHeight="1">
      <c r="A14652" s="446"/>
    </row>
    <row r="14653" spans="1:1" s="447" customFormat="1" ht="12" hidden="1" customHeight="1">
      <c r="A14653" s="446"/>
    </row>
    <row r="14654" spans="1:1" s="447" customFormat="1" ht="12" hidden="1" customHeight="1">
      <c r="A14654" s="446"/>
    </row>
    <row r="14655" spans="1:1" s="447" customFormat="1" ht="12" hidden="1" customHeight="1">
      <c r="A14655" s="446"/>
    </row>
    <row r="14656" spans="1:1" s="447" customFormat="1" ht="12" hidden="1" customHeight="1">
      <c r="A14656" s="446"/>
    </row>
    <row r="14657" spans="1:1" s="447" customFormat="1" ht="12" hidden="1" customHeight="1">
      <c r="A14657" s="446"/>
    </row>
    <row r="14658" spans="1:1" s="447" customFormat="1" ht="12" hidden="1" customHeight="1">
      <c r="A14658" s="446"/>
    </row>
    <row r="14659" spans="1:1" s="447" customFormat="1" ht="12" hidden="1" customHeight="1">
      <c r="A14659" s="446"/>
    </row>
    <row r="14660" spans="1:1" s="447" customFormat="1" ht="12" hidden="1" customHeight="1">
      <c r="A14660" s="446"/>
    </row>
    <row r="14661" spans="1:1" s="447" customFormat="1" ht="12" hidden="1" customHeight="1">
      <c r="A14661" s="446"/>
    </row>
    <row r="14662" spans="1:1" s="447" customFormat="1" ht="12" hidden="1" customHeight="1">
      <c r="A14662" s="446"/>
    </row>
    <row r="14663" spans="1:1" s="447" customFormat="1" ht="12" hidden="1" customHeight="1">
      <c r="A14663" s="446"/>
    </row>
    <row r="14664" spans="1:1" s="447" customFormat="1" ht="12" hidden="1" customHeight="1">
      <c r="A14664" s="446"/>
    </row>
    <row r="14665" spans="1:1" s="447" customFormat="1" ht="12" hidden="1" customHeight="1">
      <c r="A14665" s="446"/>
    </row>
    <row r="14666" spans="1:1" s="447" customFormat="1" ht="12" hidden="1" customHeight="1">
      <c r="A14666" s="446"/>
    </row>
    <row r="14667" spans="1:1" s="447" customFormat="1" ht="12" hidden="1" customHeight="1">
      <c r="A14667" s="446"/>
    </row>
    <row r="14668" spans="1:1" s="447" customFormat="1" ht="12" hidden="1" customHeight="1">
      <c r="A14668" s="446"/>
    </row>
    <row r="14669" spans="1:1" s="447" customFormat="1" ht="12" hidden="1" customHeight="1">
      <c r="A14669" s="446"/>
    </row>
    <row r="14670" spans="1:1" s="447" customFormat="1" ht="12" hidden="1" customHeight="1">
      <c r="A14670" s="446"/>
    </row>
    <row r="14671" spans="1:1" s="447" customFormat="1" ht="12" hidden="1" customHeight="1">
      <c r="A14671" s="446"/>
    </row>
    <row r="14672" spans="1:1" s="447" customFormat="1" ht="12" hidden="1" customHeight="1">
      <c r="A14672" s="446"/>
    </row>
    <row r="14673" spans="1:1" s="447" customFormat="1" ht="12" hidden="1" customHeight="1">
      <c r="A14673" s="446"/>
    </row>
    <row r="14674" spans="1:1" s="447" customFormat="1" ht="12" hidden="1" customHeight="1">
      <c r="A14674" s="446"/>
    </row>
    <row r="14675" spans="1:1" s="447" customFormat="1" ht="12" hidden="1" customHeight="1">
      <c r="A14675" s="446"/>
    </row>
    <row r="14676" spans="1:1" s="447" customFormat="1" ht="12" hidden="1" customHeight="1">
      <c r="A14676" s="446"/>
    </row>
    <row r="14677" spans="1:1" s="447" customFormat="1" ht="12" hidden="1" customHeight="1">
      <c r="A14677" s="446"/>
    </row>
    <row r="14678" spans="1:1" s="447" customFormat="1" ht="12" hidden="1" customHeight="1">
      <c r="A14678" s="446"/>
    </row>
    <row r="14679" spans="1:1" s="447" customFormat="1" ht="12" hidden="1" customHeight="1">
      <c r="A14679" s="446"/>
    </row>
    <row r="14680" spans="1:1" s="447" customFormat="1" ht="12" hidden="1" customHeight="1">
      <c r="A14680" s="446"/>
    </row>
    <row r="14681" spans="1:1" s="447" customFormat="1" ht="12" hidden="1" customHeight="1">
      <c r="A14681" s="446"/>
    </row>
    <row r="14682" spans="1:1" s="447" customFormat="1" ht="12" hidden="1" customHeight="1">
      <c r="A14682" s="446"/>
    </row>
    <row r="14683" spans="1:1" s="447" customFormat="1" ht="12" hidden="1" customHeight="1">
      <c r="A14683" s="446"/>
    </row>
    <row r="14684" spans="1:1" s="447" customFormat="1" ht="12" hidden="1" customHeight="1">
      <c r="A14684" s="446"/>
    </row>
    <row r="14685" spans="1:1" s="447" customFormat="1" ht="12" hidden="1" customHeight="1">
      <c r="A14685" s="446"/>
    </row>
    <row r="14686" spans="1:1" s="447" customFormat="1" ht="12" hidden="1" customHeight="1">
      <c r="A14686" s="446"/>
    </row>
    <row r="14687" spans="1:1" s="447" customFormat="1" ht="12" hidden="1" customHeight="1">
      <c r="A14687" s="446"/>
    </row>
    <row r="14688" spans="1:1" s="447" customFormat="1" ht="12" hidden="1" customHeight="1">
      <c r="A14688" s="446"/>
    </row>
    <row r="14689" spans="1:1" s="447" customFormat="1" ht="12" hidden="1" customHeight="1">
      <c r="A14689" s="446"/>
    </row>
    <row r="14690" spans="1:1" s="447" customFormat="1" ht="12" hidden="1" customHeight="1">
      <c r="A14690" s="446"/>
    </row>
    <row r="14691" spans="1:1" s="447" customFormat="1" ht="12" hidden="1" customHeight="1">
      <c r="A14691" s="446"/>
    </row>
    <row r="14692" spans="1:1" s="447" customFormat="1" ht="12" hidden="1" customHeight="1">
      <c r="A14692" s="446"/>
    </row>
    <row r="14693" spans="1:1" s="447" customFormat="1" ht="12" hidden="1" customHeight="1">
      <c r="A14693" s="446"/>
    </row>
    <row r="14694" spans="1:1" s="447" customFormat="1" ht="12" hidden="1" customHeight="1">
      <c r="A14694" s="446"/>
    </row>
    <row r="14695" spans="1:1" s="447" customFormat="1" ht="12" hidden="1" customHeight="1">
      <c r="A14695" s="446"/>
    </row>
    <row r="14696" spans="1:1" s="447" customFormat="1" ht="12" hidden="1" customHeight="1">
      <c r="A14696" s="446"/>
    </row>
    <row r="14697" spans="1:1" s="447" customFormat="1" ht="12" hidden="1" customHeight="1">
      <c r="A14697" s="446"/>
    </row>
    <row r="14698" spans="1:1" s="447" customFormat="1" ht="12" hidden="1" customHeight="1">
      <c r="A14698" s="446"/>
    </row>
    <row r="14699" spans="1:1" s="447" customFormat="1" ht="12" hidden="1" customHeight="1">
      <c r="A14699" s="446"/>
    </row>
    <row r="14700" spans="1:1" s="447" customFormat="1" ht="12" hidden="1" customHeight="1">
      <c r="A14700" s="446"/>
    </row>
    <row r="14701" spans="1:1" s="447" customFormat="1" ht="12" hidden="1" customHeight="1">
      <c r="A14701" s="446"/>
    </row>
    <row r="14702" spans="1:1" s="447" customFormat="1" ht="12" hidden="1" customHeight="1">
      <c r="A14702" s="446"/>
    </row>
    <row r="14703" spans="1:1" s="447" customFormat="1" ht="12" hidden="1" customHeight="1">
      <c r="A14703" s="446"/>
    </row>
    <row r="14704" spans="1:1" s="447" customFormat="1" ht="12" hidden="1" customHeight="1">
      <c r="A14704" s="446"/>
    </row>
    <row r="14705" spans="1:1" s="447" customFormat="1" ht="12" hidden="1" customHeight="1">
      <c r="A14705" s="446"/>
    </row>
    <row r="14706" spans="1:1" s="447" customFormat="1" ht="12" hidden="1" customHeight="1">
      <c r="A14706" s="446"/>
    </row>
    <row r="14707" spans="1:1" s="447" customFormat="1" ht="12" hidden="1" customHeight="1">
      <c r="A14707" s="446"/>
    </row>
    <row r="14708" spans="1:1" s="447" customFormat="1" ht="12" hidden="1" customHeight="1">
      <c r="A14708" s="446"/>
    </row>
    <row r="14709" spans="1:1" s="447" customFormat="1" ht="12" hidden="1" customHeight="1">
      <c r="A14709" s="446"/>
    </row>
    <row r="14710" spans="1:1" s="447" customFormat="1" ht="12" hidden="1" customHeight="1">
      <c r="A14710" s="446"/>
    </row>
    <row r="14711" spans="1:1" s="447" customFormat="1" ht="12" hidden="1" customHeight="1">
      <c r="A14711" s="446"/>
    </row>
    <row r="14712" spans="1:1" s="447" customFormat="1" ht="12" hidden="1" customHeight="1">
      <c r="A14712" s="446"/>
    </row>
    <row r="14713" spans="1:1" s="447" customFormat="1" ht="12" hidden="1" customHeight="1">
      <c r="A14713" s="446"/>
    </row>
    <row r="14714" spans="1:1" s="447" customFormat="1" ht="12" hidden="1" customHeight="1">
      <c r="A14714" s="446"/>
    </row>
    <row r="14715" spans="1:1" s="447" customFormat="1" ht="12" hidden="1" customHeight="1">
      <c r="A14715" s="446"/>
    </row>
    <row r="14716" spans="1:1" s="447" customFormat="1" ht="12" hidden="1" customHeight="1">
      <c r="A14716" s="446"/>
    </row>
    <row r="14717" spans="1:1" s="447" customFormat="1" ht="12" hidden="1" customHeight="1">
      <c r="A14717" s="446"/>
    </row>
    <row r="14718" spans="1:1" s="447" customFormat="1" ht="12" hidden="1" customHeight="1">
      <c r="A14718" s="446"/>
    </row>
    <row r="14719" spans="1:1" s="447" customFormat="1" ht="12" hidden="1" customHeight="1">
      <c r="A14719" s="446"/>
    </row>
    <row r="14720" spans="1:1" s="447" customFormat="1" ht="12" hidden="1" customHeight="1">
      <c r="A14720" s="446"/>
    </row>
    <row r="14721" spans="1:1" s="447" customFormat="1" ht="12" hidden="1" customHeight="1">
      <c r="A14721" s="446"/>
    </row>
    <row r="14722" spans="1:1" s="447" customFormat="1" ht="12" hidden="1" customHeight="1">
      <c r="A14722" s="446"/>
    </row>
    <row r="14723" spans="1:1" s="447" customFormat="1" ht="12" hidden="1" customHeight="1">
      <c r="A14723" s="446"/>
    </row>
    <row r="14724" spans="1:1" s="447" customFormat="1" ht="12" hidden="1" customHeight="1">
      <c r="A14724" s="446"/>
    </row>
    <row r="14725" spans="1:1" s="447" customFormat="1" ht="12" hidden="1" customHeight="1">
      <c r="A14725" s="446"/>
    </row>
    <row r="14726" spans="1:1" s="447" customFormat="1" ht="12" hidden="1" customHeight="1">
      <c r="A14726" s="446"/>
    </row>
    <row r="14727" spans="1:1" s="447" customFormat="1" ht="12" hidden="1" customHeight="1">
      <c r="A14727" s="446"/>
    </row>
    <row r="14728" spans="1:1" s="447" customFormat="1" ht="12" hidden="1" customHeight="1">
      <c r="A14728" s="446"/>
    </row>
    <row r="14729" spans="1:1" s="447" customFormat="1" ht="12" hidden="1" customHeight="1">
      <c r="A14729" s="446"/>
    </row>
    <row r="14730" spans="1:1" s="447" customFormat="1" ht="12" hidden="1" customHeight="1">
      <c r="A14730" s="446"/>
    </row>
    <row r="14731" spans="1:1" s="447" customFormat="1" ht="12" hidden="1" customHeight="1">
      <c r="A14731" s="446"/>
    </row>
    <row r="14732" spans="1:1" s="447" customFormat="1" ht="12" hidden="1" customHeight="1">
      <c r="A14732" s="446"/>
    </row>
    <row r="14733" spans="1:1" s="447" customFormat="1" ht="12" hidden="1" customHeight="1">
      <c r="A14733" s="446"/>
    </row>
    <row r="14734" spans="1:1" s="447" customFormat="1" ht="12" hidden="1" customHeight="1">
      <c r="A14734" s="446"/>
    </row>
    <row r="14735" spans="1:1" s="447" customFormat="1" ht="12" hidden="1" customHeight="1">
      <c r="A14735" s="446"/>
    </row>
    <row r="14736" spans="1:1" s="447" customFormat="1" ht="12" hidden="1" customHeight="1">
      <c r="A14736" s="446"/>
    </row>
    <row r="14737" spans="1:1" s="447" customFormat="1" ht="12" hidden="1" customHeight="1">
      <c r="A14737" s="446"/>
    </row>
    <row r="14738" spans="1:1" s="447" customFormat="1" ht="12" hidden="1" customHeight="1">
      <c r="A14738" s="446"/>
    </row>
    <row r="14739" spans="1:1" s="447" customFormat="1" ht="12" hidden="1" customHeight="1">
      <c r="A14739" s="446"/>
    </row>
    <row r="14740" spans="1:1" s="447" customFormat="1" ht="12" hidden="1" customHeight="1">
      <c r="A14740" s="446"/>
    </row>
    <row r="14741" spans="1:1" s="447" customFormat="1" ht="12" hidden="1" customHeight="1">
      <c r="A14741" s="446"/>
    </row>
    <row r="14742" spans="1:1" s="447" customFormat="1" ht="12" hidden="1" customHeight="1">
      <c r="A14742" s="446"/>
    </row>
    <row r="14743" spans="1:1" s="447" customFormat="1" ht="12" hidden="1" customHeight="1">
      <c r="A14743" s="446"/>
    </row>
    <row r="14744" spans="1:1" s="447" customFormat="1" ht="12" hidden="1" customHeight="1">
      <c r="A14744" s="446"/>
    </row>
    <row r="14745" spans="1:1" s="447" customFormat="1" ht="12" hidden="1" customHeight="1">
      <c r="A14745" s="446"/>
    </row>
    <row r="14746" spans="1:1" s="447" customFormat="1" ht="12" hidden="1" customHeight="1">
      <c r="A14746" s="446"/>
    </row>
    <row r="14747" spans="1:1" s="447" customFormat="1" ht="12" hidden="1" customHeight="1">
      <c r="A14747" s="446"/>
    </row>
    <row r="14748" spans="1:1" s="447" customFormat="1" ht="12" hidden="1" customHeight="1">
      <c r="A14748" s="446"/>
    </row>
    <row r="14749" spans="1:1" s="447" customFormat="1" ht="12" hidden="1" customHeight="1">
      <c r="A14749" s="446"/>
    </row>
    <row r="14750" spans="1:1" s="447" customFormat="1" ht="12" hidden="1" customHeight="1">
      <c r="A14750" s="446"/>
    </row>
    <row r="14751" spans="1:1" s="447" customFormat="1" ht="12" hidden="1" customHeight="1">
      <c r="A14751" s="446"/>
    </row>
    <row r="14752" spans="1:1" s="447" customFormat="1" ht="12" hidden="1" customHeight="1">
      <c r="A14752" s="446"/>
    </row>
    <row r="14753" spans="1:1" s="447" customFormat="1" ht="12" hidden="1" customHeight="1">
      <c r="A14753" s="446"/>
    </row>
    <row r="14754" spans="1:1" s="447" customFormat="1" ht="12" hidden="1" customHeight="1">
      <c r="A14754" s="446"/>
    </row>
    <row r="14755" spans="1:1" s="447" customFormat="1" ht="12" hidden="1" customHeight="1">
      <c r="A14755" s="446"/>
    </row>
    <row r="14756" spans="1:1" s="447" customFormat="1" ht="12" hidden="1" customHeight="1">
      <c r="A14756" s="446"/>
    </row>
    <row r="14757" spans="1:1" s="447" customFormat="1" ht="12" hidden="1" customHeight="1">
      <c r="A14757" s="446"/>
    </row>
    <row r="14758" spans="1:1" s="447" customFormat="1" ht="12" hidden="1" customHeight="1">
      <c r="A14758" s="446"/>
    </row>
    <row r="14759" spans="1:1" s="447" customFormat="1" ht="12" hidden="1" customHeight="1">
      <c r="A14759" s="446"/>
    </row>
    <row r="14760" spans="1:1" s="447" customFormat="1" ht="12" hidden="1" customHeight="1">
      <c r="A14760" s="446"/>
    </row>
    <row r="14761" spans="1:1" s="447" customFormat="1" ht="12" hidden="1" customHeight="1">
      <c r="A14761" s="446"/>
    </row>
    <row r="14762" spans="1:1" s="447" customFormat="1" ht="12" hidden="1" customHeight="1">
      <c r="A14762" s="446"/>
    </row>
    <row r="14763" spans="1:1" s="447" customFormat="1" ht="12" hidden="1" customHeight="1">
      <c r="A14763" s="446"/>
    </row>
    <row r="14764" spans="1:1" s="447" customFormat="1" ht="12" hidden="1" customHeight="1">
      <c r="A14764" s="446"/>
    </row>
    <row r="14765" spans="1:1" s="447" customFormat="1" ht="12" hidden="1" customHeight="1">
      <c r="A14765" s="446"/>
    </row>
    <row r="14766" spans="1:1" s="447" customFormat="1" ht="12" hidden="1" customHeight="1">
      <c r="A14766" s="446"/>
    </row>
    <row r="14767" spans="1:1" s="447" customFormat="1" ht="12" hidden="1" customHeight="1">
      <c r="A14767" s="446"/>
    </row>
    <row r="14768" spans="1:1" s="447" customFormat="1" ht="12" hidden="1" customHeight="1">
      <c r="A14768" s="446"/>
    </row>
    <row r="14769" spans="1:1" s="447" customFormat="1" ht="12" hidden="1" customHeight="1">
      <c r="A14769" s="446"/>
    </row>
    <row r="14770" spans="1:1" s="447" customFormat="1" ht="12" hidden="1" customHeight="1">
      <c r="A14770" s="446"/>
    </row>
    <row r="14771" spans="1:1" s="447" customFormat="1" ht="12" hidden="1" customHeight="1">
      <c r="A14771" s="446"/>
    </row>
    <row r="14772" spans="1:1" s="447" customFormat="1" ht="12" hidden="1" customHeight="1">
      <c r="A14772" s="446"/>
    </row>
    <row r="14773" spans="1:1" s="447" customFormat="1" ht="12" hidden="1" customHeight="1">
      <c r="A14773" s="446"/>
    </row>
    <row r="14774" spans="1:1" s="447" customFormat="1" ht="12" hidden="1" customHeight="1">
      <c r="A14774" s="446"/>
    </row>
    <row r="14775" spans="1:1" s="447" customFormat="1" ht="12" hidden="1" customHeight="1">
      <c r="A14775" s="446"/>
    </row>
    <row r="14776" spans="1:1" s="447" customFormat="1" ht="12" hidden="1" customHeight="1">
      <c r="A14776" s="446"/>
    </row>
    <row r="14777" spans="1:1" s="447" customFormat="1" ht="12" hidden="1" customHeight="1">
      <c r="A14777" s="446"/>
    </row>
    <row r="14778" spans="1:1" s="447" customFormat="1" ht="12" hidden="1" customHeight="1">
      <c r="A14778" s="446"/>
    </row>
    <row r="14779" spans="1:1" s="447" customFormat="1" ht="12" hidden="1" customHeight="1">
      <c r="A14779" s="446"/>
    </row>
    <row r="14780" spans="1:1" s="447" customFormat="1" ht="12" hidden="1" customHeight="1">
      <c r="A14780" s="446"/>
    </row>
    <row r="14781" spans="1:1" s="447" customFormat="1" ht="12" hidden="1" customHeight="1">
      <c r="A14781" s="446"/>
    </row>
    <row r="14782" spans="1:1" s="447" customFormat="1" ht="12" hidden="1" customHeight="1">
      <c r="A14782" s="446"/>
    </row>
    <row r="14783" spans="1:1" s="447" customFormat="1" ht="12" hidden="1" customHeight="1">
      <c r="A14783" s="446"/>
    </row>
    <row r="14784" spans="1:1" s="447" customFormat="1" ht="12" hidden="1" customHeight="1">
      <c r="A14784" s="446"/>
    </row>
    <row r="14785" spans="1:1" s="447" customFormat="1" ht="12" hidden="1" customHeight="1">
      <c r="A14785" s="446"/>
    </row>
    <row r="14786" spans="1:1" s="447" customFormat="1" ht="12" hidden="1" customHeight="1">
      <c r="A14786" s="446"/>
    </row>
    <row r="14787" spans="1:1" s="447" customFormat="1" ht="12" hidden="1" customHeight="1">
      <c r="A14787" s="446"/>
    </row>
    <row r="14788" spans="1:1" s="447" customFormat="1" ht="12" hidden="1" customHeight="1">
      <c r="A14788" s="446"/>
    </row>
    <row r="14789" spans="1:1" s="447" customFormat="1" ht="12" hidden="1" customHeight="1">
      <c r="A14789" s="446"/>
    </row>
    <row r="14790" spans="1:1" s="447" customFormat="1" ht="12" hidden="1" customHeight="1">
      <c r="A14790" s="446"/>
    </row>
    <row r="14791" spans="1:1" s="447" customFormat="1" ht="12" hidden="1" customHeight="1">
      <c r="A14791" s="446"/>
    </row>
    <row r="14792" spans="1:1" s="447" customFormat="1" ht="12" hidden="1" customHeight="1">
      <c r="A14792" s="446"/>
    </row>
    <row r="14793" spans="1:1" s="447" customFormat="1" ht="12" hidden="1" customHeight="1">
      <c r="A14793" s="446"/>
    </row>
    <row r="14794" spans="1:1" s="447" customFormat="1" ht="12" hidden="1" customHeight="1">
      <c r="A14794" s="446"/>
    </row>
    <row r="14795" spans="1:1" s="447" customFormat="1" ht="12" hidden="1" customHeight="1">
      <c r="A14795" s="446"/>
    </row>
    <row r="14796" spans="1:1" s="447" customFormat="1" ht="12" hidden="1" customHeight="1">
      <c r="A14796" s="446"/>
    </row>
    <row r="14797" spans="1:1" s="447" customFormat="1" ht="12" hidden="1" customHeight="1">
      <c r="A14797" s="446"/>
    </row>
    <row r="14798" spans="1:1" s="447" customFormat="1" ht="12" hidden="1" customHeight="1">
      <c r="A14798" s="446"/>
    </row>
    <row r="14799" spans="1:1" s="447" customFormat="1" ht="12" hidden="1" customHeight="1">
      <c r="A14799" s="446"/>
    </row>
    <row r="14800" spans="1:1" s="447" customFormat="1" ht="12" hidden="1" customHeight="1">
      <c r="A14800" s="446"/>
    </row>
    <row r="14801" spans="1:1" s="447" customFormat="1" ht="12" hidden="1" customHeight="1">
      <c r="A14801" s="446"/>
    </row>
    <row r="14802" spans="1:1" s="447" customFormat="1" ht="12" hidden="1" customHeight="1">
      <c r="A14802" s="446"/>
    </row>
    <row r="14803" spans="1:1" s="447" customFormat="1" ht="12" hidden="1" customHeight="1">
      <c r="A14803" s="446"/>
    </row>
    <row r="14804" spans="1:1" s="447" customFormat="1" ht="12" hidden="1" customHeight="1">
      <c r="A14804" s="446"/>
    </row>
    <row r="14805" spans="1:1" s="447" customFormat="1" ht="12" hidden="1" customHeight="1">
      <c r="A14805" s="446"/>
    </row>
    <row r="14806" spans="1:1" s="447" customFormat="1" ht="12" hidden="1" customHeight="1">
      <c r="A14806" s="446"/>
    </row>
    <row r="14807" spans="1:1" s="447" customFormat="1" ht="12" hidden="1" customHeight="1">
      <c r="A14807" s="446"/>
    </row>
    <row r="14808" spans="1:1" s="447" customFormat="1" ht="12" hidden="1" customHeight="1">
      <c r="A14808" s="446"/>
    </row>
    <row r="14809" spans="1:1" s="447" customFormat="1" ht="12" hidden="1" customHeight="1">
      <c r="A14809" s="446"/>
    </row>
    <row r="14810" spans="1:1" s="447" customFormat="1" ht="12" hidden="1" customHeight="1">
      <c r="A14810" s="446"/>
    </row>
    <row r="14811" spans="1:1" s="447" customFormat="1" ht="12" hidden="1" customHeight="1">
      <c r="A14811" s="446"/>
    </row>
    <row r="14812" spans="1:1" s="447" customFormat="1" ht="12" hidden="1" customHeight="1">
      <c r="A14812" s="446"/>
    </row>
    <row r="14813" spans="1:1" s="447" customFormat="1" ht="12" hidden="1" customHeight="1">
      <c r="A14813" s="446"/>
    </row>
    <row r="14814" spans="1:1" s="447" customFormat="1" ht="12" hidden="1" customHeight="1">
      <c r="A14814" s="446"/>
    </row>
    <row r="14815" spans="1:1" s="447" customFormat="1" ht="12" hidden="1" customHeight="1">
      <c r="A14815" s="446"/>
    </row>
    <row r="14816" spans="1:1" s="447" customFormat="1" ht="12" hidden="1" customHeight="1">
      <c r="A14816" s="446"/>
    </row>
    <row r="14817" spans="1:1" s="447" customFormat="1" ht="12" hidden="1" customHeight="1">
      <c r="A14817" s="446"/>
    </row>
    <row r="14818" spans="1:1" s="447" customFormat="1" ht="12" hidden="1" customHeight="1">
      <c r="A14818" s="446"/>
    </row>
    <row r="14819" spans="1:1" s="447" customFormat="1" ht="12" hidden="1" customHeight="1">
      <c r="A14819" s="446"/>
    </row>
    <row r="14820" spans="1:1" s="447" customFormat="1" ht="12" hidden="1" customHeight="1">
      <c r="A14820" s="446"/>
    </row>
    <row r="14821" spans="1:1" s="447" customFormat="1" ht="12" hidden="1" customHeight="1">
      <c r="A14821" s="446"/>
    </row>
    <row r="14822" spans="1:1" s="447" customFormat="1" ht="12" hidden="1" customHeight="1">
      <c r="A14822" s="446"/>
    </row>
    <row r="14823" spans="1:1" s="447" customFormat="1" ht="12" hidden="1" customHeight="1">
      <c r="A14823" s="446"/>
    </row>
    <row r="14824" spans="1:1" s="447" customFormat="1" ht="12" hidden="1" customHeight="1">
      <c r="A14824" s="446"/>
    </row>
    <row r="14825" spans="1:1" s="447" customFormat="1" ht="12" hidden="1" customHeight="1">
      <c r="A14825" s="446"/>
    </row>
    <row r="14826" spans="1:1" s="447" customFormat="1" ht="12" hidden="1" customHeight="1">
      <c r="A14826" s="446"/>
    </row>
    <row r="14827" spans="1:1" s="447" customFormat="1" ht="12" hidden="1" customHeight="1">
      <c r="A14827" s="446"/>
    </row>
    <row r="14828" spans="1:1" s="447" customFormat="1" ht="12" hidden="1" customHeight="1">
      <c r="A14828" s="446"/>
    </row>
    <row r="14829" spans="1:1" s="447" customFormat="1" ht="12" hidden="1" customHeight="1">
      <c r="A14829" s="446"/>
    </row>
    <row r="14830" spans="1:1" s="447" customFormat="1" ht="12" hidden="1" customHeight="1">
      <c r="A14830" s="446"/>
    </row>
    <row r="14831" spans="1:1" s="447" customFormat="1" ht="12" hidden="1" customHeight="1">
      <c r="A14831" s="446"/>
    </row>
    <row r="14832" spans="1:1" s="447" customFormat="1" ht="12" hidden="1" customHeight="1">
      <c r="A14832" s="446"/>
    </row>
    <row r="14833" spans="1:1" s="447" customFormat="1" ht="12" hidden="1" customHeight="1">
      <c r="A14833" s="446"/>
    </row>
    <row r="14834" spans="1:1" s="447" customFormat="1" ht="12" hidden="1" customHeight="1">
      <c r="A14834" s="446"/>
    </row>
    <row r="14835" spans="1:1" s="447" customFormat="1" ht="12" hidden="1" customHeight="1">
      <c r="A14835" s="446"/>
    </row>
    <row r="14836" spans="1:1" s="447" customFormat="1" ht="12" hidden="1" customHeight="1">
      <c r="A14836" s="446"/>
    </row>
    <row r="14837" spans="1:1" s="447" customFormat="1" ht="12" hidden="1" customHeight="1">
      <c r="A14837" s="446"/>
    </row>
    <row r="14838" spans="1:1" s="447" customFormat="1" ht="12" hidden="1" customHeight="1">
      <c r="A14838" s="446"/>
    </row>
    <row r="14839" spans="1:1" s="447" customFormat="1" ht="12" hidden="1" customHeight="1">
      <c r="A14839" s="446"/>
    </row>
    <row r="14840" spans="1:1" s="447" customFormat="1" ht="12" hidden="1" customHeight="1">
      <c r="A14840" s="446"/>
    </row>
    <row r="14841" spans="1:1" s="447" customFormat="1" ht="12" hidden="1" customHeight="1">
      <c r="A14841" s="446"/>
    </row>
    <row r="14842" spans="1:1" s="447" customFormat="1" ht="12" hidden="1" customHeight="1">
      <c r="A14842" s="446"/>
    </row>
    <row r="14843" spans="1:1" s="447" customFormat="1" ht="12" hidden="1" customHeight="1">
      <c r="A14843" s="446"/>
    </row>
    <row r="14844" spans="1:1" s="447" customFormat="1" ht="12" hidden="1" customHeight="1">
      <c r="A14844" s="446"/>
    </row>
    <row r="14845" spans="1:1" s="447" customFormat="1" ht="12" hidden="1" customHeight="1">
      <c r="A14845" s="446"/>
    </row>
    <row r="14846" spans="1:1" s="447" customFormat="1" ht="12" hidden="1" customHeight="1">
      <c r="A14846" s="446"/>
    </row>
    <row r="14847" spans="1:1" s="447" customFormat="1" ht="12" hidden="1" customHeight="1">
      <c r="A14847" s="446"/>
    </row>
    <row r="14848" spans="1:1" s="447" customFormat="1" ht="12" hidden="1" customHeight="1">
      <c r="A14848" s="446"/>
    </row>
    <row r="14849" spans="1:1" s="447" customFormat="1" ht="12" hidden="1" customHeight="1">
      <c r="A14849" s="446"/>
    </row>
    <row r="14850" spans="1:1" s="447" customFormat="1" ht="12" hidden="1" customHeight="1">
      <c r="A14850" s="446"/>
    </row>
    <row r="14851" spans="1:1" s="447" customFormat="1" ht="12" hidden="1" customHeight="1">
      <c r="A14851" s="446"/>
    </row>
    <row r="14852" spans="1:1" s="447" customFormat="1" ht="12" hidden="1" customHeight="1">
      <c r="A14852" s="446"/>
    </row>
    <row r="14853" spans="1:1" s="447" customFormat="1" ht="12" hidden="1" customHeight="1">
      <c r="A14853" s="446"/>
    </row>
    <row r="14854" spans="1:1" s="447" customFormat="1" ht="12" hidden="1" customHeight="1">
      <c r="A14854" s="446"/>
    </row>
    <row r="14855" spans="1:1" s="447" customFormat="1" ht="12" hidden="1" customHeight="1">
      <c r="A14855" s="446"/>
    </row>
    <row r="14856" spans="1:1" s="447" customFormat="1" ht="12" hidden="1" customHeight="1">
      <c r="A14856" s="446"/>
    </row>
    <row r="14857" spans="1:1" s="447" customFormat="1" ht="12" hidden="1" customHeight="1">
      <c r="A14857" s="446"/>
    </row>
    <row r="14858" spans="1:1" s="447" customFormat="1" ht="12" hidden="1" customHeight="1">
      <c r="A14858" s="446"/>
    </row>
    <row r="14859" spans="1:1" s="447" customFormat="1" ht="12" hidden="1" customHeight="1">
      <c r="A14859" s="446"/>
    </row>
    <row r="14860" spans="1:1" s="447" customFormat="1" ht="12" hidden="1" customHeight="1">
      <c r="A14860" s="446"/>
    </row>
    <row r="14861" spans="1:1" s="447" customFormat="1" ht="12" hidden="1" customHeight="1">
      <c r="A14861" s="446"/>
    </row>
    <row r="14862" spans="1:1" s="447" customFormat="1" ht="12" hidden="1" customHeight="1">
      <c r="A14862" s="446"/>
    </row>
    <row r="14863" spans="1:1" s="447" customFormat="1" ht="12" hidden="1" customHeight="1">
      <c r="A14863" s="446"/>
    </row>
    <row r="14864" spans="1:1" s="447" customFormat="1" ht="12" hidden="1" customHeight="1">
      <c r="A14864" s="446"/>
    </row>
    <row r="14865" spans="1:1" s="447" customFormat="1" ht="12" hidden="1" customHeight="1">
      <c r="A14865" s="446"/>
    </row>
    <row r="14866" spans="1:1" s="447" customFormat="1" ht="12" hidden="1" customHeight="1">
      <c r="A14866" s="446"/>
    </row>
    <row r="14867" spans="1:1" s="447" customFormat="1" ht="12" hidden="1" customHeight="1">
      <c r="A14867" s="446"/>
    </row>
    <row r="14868" spans="1:1" s="447" customFormat="1" ht="12" hidden="1" customHeight="1">
      <c r="A14868" s="446"/>
    </row>
    <row r="14869" spans="1:1" s="447" customFormat="1" ht="12" hidden="1" customHeight="1">
      <c r="A14869" s="446"/>
    </row>
    <row r="14870" spans="1:1" s="447" customFormat="1" ht="12" hidden="1" customHeight="1">
      <c r="A14870" s="446"/>
    </row>
    <row r="14871" spans="1:1" s="447" customFormat="1" ht="12" hidden="1" customHeight="1">
      <c r="A14871" s="446"/>
    </row>
    <row r="14872" spans="1:1" s="447" customFormat="1" ht="12" hidden="1" customHeight="1">
      <c r="A14872" s="446"/>
    </row>
    <row r="14873" spans="1:1" s="447" customFormat="1" ht="12" hidden="1" customHeight="1">
      <c r="A14873" s="446"/>
    </row>
    <row r="14874" spans="1:1" s="447" customFormat="1" ht="12" hidden="1" customHeight="1">
      <c r="A14874" s="446"/>
    </row>
    <row r="14875" spans="1:1" s="447" customFormat="1" ht="12" hidden="1" customHeight="1">
      <c r="A14875" s="446"/>
    </row>
    <row r="14876" spans="1:1" s="447" customFormat="1" ht="12" hidden="1" customHeight="1">
      <c r="A14876" s="446"/>
    </row>
    <row r="14877" spans="1:1" s="447" customFormat="1" ht="12" hidden="1" customHeight="1">
      <c r="A14877" s="446"/>
    </row>
    <row r="14878" spans="1:1" s="447" customFormat="1" ht="12" hidden="1" customHeight="1">
      <c r="A14878" s="446"/>
    </row>
    <row r="14879" spans="1:1" s="447" customFormat="1" ht="12" hidden="1" customHeight="1">
      <c r="A14879" s="446"/>
    </row>
    <row r="14880" spans="1:1" s="447" customFormat="1" ht="12" hidden="1" customHeight="1">
      <c r="A14880" s="446"/>
    </row>
    <row r="14881" spans="1:1" s="447" customFormat="1" ht="12" hidden="1" customHeight="1">
      <c r="A14881" s="446"/>
    </row>
    <row r="14882" spans="1:1" s="447" customFormat="1" ht="12" hidden="1" customHeight="1">
      <c r="A14882" s="446"/>
    </row>
    <row r="14883" spans="1:1" s="447" customFormat="1" ht="12" hidden="1" customHeight="1">
      <c r="A14883" s="446"/>
    </row>
    <row r="14884" spans="1:1" s="447" customFormat="1" ht="12" hidden="1" customHeight="1">
      <c r="A14884" s="446"/>
    </row>
    <row r="14885" spans="1:1" s="447" customFormat="1" ht="12" hidden="1" customHeight="1">
      <c r="A14885" s="446"/>
    </row>
    <row r="14886" spans="1:1" s="447" customFormat="1" ht="12" hidden="1" customHeight="1">
      <c r="A14886" s="446"/>
    </row>
    <row r="14887" spans="1:1" s="447" customFormat="1" ht="12" hidden="1" customHeight="1">
      <c r="A14887" s="446"/>
    </row>
    <row r="14888" spans="1:1" s="447" customFormat="1" ht="12" hidden="1" customHeight="1">
      <c r="A14888" s="446"/>
    </row>
    <row r="14889" spans="1:1" s="447" customFormat="1" ht="12" hidden="1" customHeight="1">
      <c r="A14889" s="446"/>
    </row>
    <row r="14890" spans="1:1" s="447" customFormat="1" ht="12" hidden="1" customHeight="1">
      <c r="A14890" s="446"/>
    </row>
    <row r="14891" spans="1:1" s="447" customFormat="1" ht="12" hidden="1" customHeight="1">
      <c r="A14891" s="446"/>
    </row>
    <row r="14892" spans="1:1" s="447" customFormat="1" ht="12" hidden="1" customHeight="1">
      <c r="A14892" s="446"/>
    </row>
    <row r="14893" spans="1:1" s="447" customFormat="1" ht="12" hidden="1" customHeight="1">
      <c r="A14893" s="446"/>
    </row>
    <row r="14894" spans="1:1" s="447" customFormat="1" ht="12" hidden="1" customHeight="1">
      <c r="A14894" s="446"/>
    </row>
    <row r="14895" spans="1:1" s="447" customFormat="1" ht="12" hidden="1" customHeight="1">
      <c r="A14895" s="446"/>
    </row>
    <row r="14896" spans="1:1" s="447" customFormat="1" ht="12" hidden="1" customHeight="1">
      <c r="A14896" s="446"/>
    </row>
    <row r="14897" spans="1:1" s="447" customFormat="1" ht="12" hidden="1" customHeight="1">
      <c r="A14897" s="446"/>
    </row>
    <row r="14898" spans="1:1" s="447" customFormat="1" ht="12" hidden="1" customHeight="1">
      <c r="A14898" s="446"/>
    </row>
    <row r="14899" spans="1:1" s="447" customFormat="1" ht="12" hidden="1" customHeight="1">
      <c r="A14899" s="446"/>
    </row>
    <row r="14900" spans="1:1" s="447" customFormat="1" ht="12" hidden="1" customHeight="1">
      <c r="A14900" s="446"/>
    </row>
    <row r="14901" spans="1:1" s="447" customFormat="1" ht="12" hidden="1" customHeight="1">
      <c r="A14901" s="446"/>
    </row>
    <row r="14902" spans="1:1" s="447" customFormat="1" ht="12" hidden="1" customHeight="1">
      <c r="A14902" s="446"/>
    </row>
    <row r="14903" spans="1:1" s="447" customFormat="1" ht="12" hidden="1" customHeight="1">
      <c r="A14903" s="446"/>
    </row>
    <row r="14904" spans="1:1" s="447" customFormat="1" ht="12" hidden="1" customHeight="1">
      <c r="A14904" s="446"/>
    </row>
    <row r="14905" spans="1:1" s="447" customFormat="1" ht="12" hidden="1" customHeight="1">
      <c r="A14905" s="446"/>
    </row>
    <row r="14906" spans="1:1" s="447" customFormat="1" ht="12" hidden="1" customHeight="1">
      <c r="A14906" s="446"/>
    </row>
    <row r="14907" spans="1:1" s="447" customFormat="1" ht="12" hidden="1" customHeight="1">
      <c r="A14907" s="446"/>
    </row>
    <row r="14908" spans="1:1" s="447" customFormat="1" ht="12" hidden="1" customHeight="1">
      <c r="A14908" s="446"/>
    </row>
    <row r="14909" spans="1:1" s="447" customFormat="1" ht="12" hidden="1" customHeight="1">
      <c r="A14909" s="446"/>
    </row>
    <row r="14910" spans="1:1" s="447" customFormat="1" ht="12" hidden="1" customHeight="1">
      <c r="A14910" s="446"/>
    </row>
    <row r="14911" spans="1:1" s="447" customFormat="1" ht="12" hidden="1" customHeight="1">
      <c r="A14911" s="446"/>
    </row>
    <row r="14912" spans="1:1" s="447" customFormat="1" ht="12" hidden="1" customHeight="1">
      <c r="A14912" s="446"/>
    </row>
    <row r="14913" spans="1:1" s="447" customFormat="1" ht="12" hidden="1" customHeight="1">
      <c r="A14913" s="446"/>
    </row>
    <row r="14914" spans="1:1" s="447" customFormat="1" ht="12" hidden="1" customHeight="1">
      <c r="A14914" s="446"/>
    </row>
    <row r="14915" spans="1:1" s="447" customFormat="1" ht="12" hidden="1" customHeight="1">
      <c r="A14915" s="446"/>
    </row>
    <row r="14916" spans="1:1" s="447" customFormat="1" ht="12" hidden="1" customHeight="1">
      <c r="A14916" s="446"/>
    </row>
    <row r="14917" spans="1:1" s="447" customFormat="1" ht="12" hidden="1" customHeight="1">
      <c r="A14917" s="446"/>
    </row>
    <row r="14918" spans="1:1" s="447" customFormat="1" ht="12" hidden="1" customHeight="1">
      <c r="A14918" s="446"/>
    </row>
    <row r="14919" spans="1:1" s="447" customFormat="1" ht="12" hidden="1" customHeight="1">
      <c r="A14919" s="446"/>
    </row>
    <row r="14920" spans="1:1" s="447" customFormat="1" ht="12" hidden="1" customHeight="1">
      <c r="A14920" s="446"/>
    </row>
    <row r="14921" spans="1:1" s="447" customFormat="1" ht="12" hidden="1" customHeight="1">
      <c r="A14921" s="446"/>
    </row>
    <row r="14922" spans="1:1" s="447" customFormat="1" ht="12" hidden="1" customHeight="1">
      <c r="A14922" s="446"/>
    </row>
    <row r="14923" spans="1:1" s="447" customFormat="1" ht="12" hidden="1" customHeight="1">
      <c r="A14923" s="446"/>
    </row>
    <row r="14924" spans="1:1" s="447" customFormat="1" ht="12" hidden="1" customHeight="1">
      <c r="A14924" s="446"/>
    </row>
    <row r="14925" spans="1:1" s="447" customFormat="1" ht="12" hidden="1" customHeight="1">
      <c r="A14925" s="446"/>
    </row>
    <row r="14926" spans="1:1" s="447" customFormat="1" ht="12" hidden="1" customHeight="1">
      <c r="A14926" s="446"/>
    </row>
    <row r="14927" spans="1:1" s="447" customFormat="1" ht="12" hidden="1" customHeight="1">
      <c r="A14927" s="446"/>
    </row>
    <row r="14928" spans="1:1" s="447" customFormat="1" ht="12" hidden="1" customHeight="1">
      <c r="A14928" s="446"/>
    </row>
    <row r="14929" spans="1:1" s="447" customFormat="1" ht="12" hidden="1" customHeight="1">
      <c r="A14929" s="446"/>
    </row>
    <row r="14930" spans="1:1" s="447" customFormat="1" ht="12" hidden="1" customHeight="1">
      <c r="A14930" s="446"/>
    </row>
    <row r="14931" spans="1:1" s="447" customFormat="1" ht="12" hidden="1" customHeight="1">
      <c r="A14931" s="446"/>
    </row>
    <row r="14932" spans="1:1" s="447" customFormat="1" ht="12" hidden="1" customHeight="1">
      <c r="A14932" s="446"/>
    </row>
    <row r="14933" spans="1:1" s="447" customFormat="1" ht="12" hidden="1" customHeight="1">
      <c r="A14933" s="446"/>
    </row>
    <row r="14934" spans="1:1" s="447" customFormat="1" ht="12" hidden="1" customHeight="1">
      <c r="A14934" s="446"/>
    </row>
    <row r="14935" spans="1:1" s="447" customFormat="1" ht="12" hidden="1" customHeight="1">
      <c r="A14935" s="446"/>
    </row>
    <row r="14936" spans="1:1" s="447" customFormat="1" ht="12" hidden="1" customHeight="1">
      <c r="A14936" s="446"/>
    </row>
    <row r="14937" spans="1:1" s="447" customFormat="1" ht="12" hidden="1" customHeight="1">
      <c r="A14937" s="446"/>
    </row>
    <row r="14938" spans="1:1" s="447" customFormat="1" ht="12" hidden="1" customHeight="1">
      <c r="A14938" s="446"/>
    </row>
    <row r="14939" spans="1:1" s="447" customFormat="1" ht="12" hidden="1" customHeight="1">
      <c r="A14939" s="446"/>
    </row>
    <row r="14940" spans="1:1" s="447" customFormat="1" ht="12" hidden="1" customHeight="1">
      <c r="A14940" s="446"/>
    </row>
    <row r="14941" spans="1:1" s="447" customFormat="1" ht="12" hidden="1" customHeight="1">
      <c r="A14941" s="446"/>
    </row>
    <row r="14942" spans="1:1" s="447" customFormat="1" ht="12" hidden="1" customHeight="1">
      <c r="A14942" s="446"/>
    </row>
    <row r="14943" spans="1:1" s="447" customFormat="1" ht="12" hidden="1" customHeight="1">
      <c r="A14943" s="446"/>
    </row>
    <row r="14944" spans="1:1" s="447" customFormat="1" ht="12" hidden="1" customHeight="1">
      <c r="A14944" s="446"/>
    </row>
    <row r="14945" spans="1:1" s="447" customFormat="1" ht="12" hidden="1" customHeight="1">
      <c r="A14945" s="446"/>
    </row>
    <row r="14946" spans="1:1" s="447" customFormat="1" ht="12" hidden="1" customHeight="1">
      <c r="A14946" s="446"/>
    </row>
    <row r="14947" spans="1:1" s="447" customFormat="1" ht="12" hidden="1" customHeight="1">
      <c r="A14947" s="446"/>
    </row>
    <row r="14948" spans="1:1" s="447" customFormat="1" ht="12" hidden="1" customHeight="1">
      <c r="A14948" s="446"/>
    </row>
    <row r="14949" spans="1:1" s="447" customFormat="1" ht="12" hidden="1" customHeight="1">
      <c r="A14949" s="446"/>
    </row>
    <row r="14950" spans="1:1" s="447" customFormat="1" ht="12" hidden="1" customHeight="1">
      <c r="A14950" s="446"/>
    </row>
    <row r="14951" spans="1:1" s="447" customFormat="1" ht="12" hidden="1" customHeight="1">
      <c r="A14951" s="446"/>
    </row>
    <row r="14952" spans="1:1" s="447" customFormat="1" ht="12" hidden="1" customHeight="1">
      <c r="A14952" s="446"/>
    </row>
    <row r="14953" spans="1:1" s="447" customFormat="1" ht="12" hidden="1" customHeight="1">
      <c r="A14953" s="446"/>
    </row>
    <row r="14954" spans="1:1" s="447" customFormat="1" ht="12" hidden="1" customHeight="1">
      <c r="A14954" s="446"/>
    </row>
    <row r="14955" spans="1:1" s="447" customFormat="1" ht="12" hidden="1" customHeight="1">
      <c r="A14955" s="446"/>
    </row>
    <row r="14956" spans="1:1" s="447" customFormat="1" ht="12" hidden="1" customHeight="1">
      <c r="A14956" s="446"/>
    </row>
    <row r="14957" spans="1:1" s="447" customFormat="1" ht="12" hidden="1" customHeight="1">
      <c r="A14957" s="446"/>
    </row>
    <row r="14958" spans="1:1" s="447" customFormat="1" ht="12" hidden="1" customHeight="1">
      <c r="A14958" s="446"/>
    </row>
    <row r="14959" spans="1:1" s="447" customFormat="1" ht="12" hidden="1" customHeight="1">
      <c r="A14959" s="446"/>
    </row>
    <row r="14960" spans="1:1" s="447" customFormat="1" ht="12" hidden="1" customHeight="1">
      <c r="A14960" s="446"/>
    </row>
    <row r="14961" spans="1:1" s="447" customFormat="1" ht="12" hidden="1" customHeight="1">
      <c r="A14961" s="446"/>
    </row>
    <row r="14962" spans="1:1" s="447" customFormat="1" ht="12" hidden="1" customHeight="1">
      <c r="A14962" s="446"/>
    </row>
    <row r="14963" spans="1:1" s="447" customFormat="1" ht="12" hidden="1" customHeight="1">
      <c r="A14963" s="446"/>
    </row>
    <row r="14964" spans="1:1" s="447" customFormat="1" ht="12" hidden="1" customHeight="1">
      <c r="A14964" s="446"/>
    </row>
    <row r="14965" spans="1:1" s="447" customFormat="1" ht="12" hidden="1" customHeight="1">
      <c r="A14965" s="446"/>
    </row>
    <row r="14966" spans="1:1" s="447" customFormat="1" ht="12" hidden="1" customHeight="1">
      <c r="A14966" s="446"/>
    </row>
    <row r="14967" spans="1:1" s="447" customFormat="1" ht="12" hidden="1" customHeight="1">
      <c r="A14967" s="446"/>
    </row>
    <row r="14968" spans="1:1" s="447" customFormat="1" ht="12" hidden="1" customHeight="1">
      <c r="A14968" s="446"/>
    </row>
    <row r="14969" spans="1:1" s="447" customFormat="1" ht="12" hidden="1" customHeight="1">
      <c r="A14969" s="446"/>
    </row>
    <row r="14970" spans="1:1" s="447" customFormat="1" ht="12" hidden="1" customHeight="1">
      <c r="A14970" s="446"/>
    </row>
    <row r="14971" spans="1:1" s="447" customFormat="1" ht="12" hidden="1" customHeight="1">
      <c r="A14971" s="446"/>
    </row>
    <row r="14972" spans="1:1" s="447" customFormat="1" ht="12" hidden="1" customHeight="1">
      <c r="A14972" s="446"/>
    </row>
    <row r="14973" spans="1:1" s="447" customFormat="1" ht="12" hidden="1" customHeight="1">
      <c r="A14973" s="446"/>
    </row>
    <row r="14974" spans="1:1" s="447" customFormat="1" ht="12" hidden="1" customHeight="1">
      <c r="A14974" s="446"/>
    </row>
    <row r="14975" spans="1:1" s="447" customFormat="1" ht="12" hidden="1" customHeight="1">
      <c r="A14975" s="446"/>
    </row>
    <row r="14976" spans="1:1" s="447" customFormat="1" ht="12" hidden="1" customHeight="1">
      <c r="A14976" s="446"/>
    </row>
    <row r="14977" spans="1:1" s="447" customFormat="1" ht="12" hidden="1" customHeight="1">
      <c r="A14977" s="446"/>
    </row>
    <row r="14978" spans="1:1" s="447" customFormat="1" ht="12" hidden="1" customHeight="1">
      <c r="A14978" s="446"/>
    </row>
    <row r="14979" spans="1:1" s="447" customFormat="1" ht="12" hidden="1" customHeight="1">
      <c r="A14979" s="446"/>
    </row>
    <row r="14980" spans="1:1" s="447" customFormat="1" ht="12" hidden="1" customHeight="1">
      <c r="A14980" s="446"/>
    </row>
    <row r="14981" spans="1:1" s="447" customFormat="1" ht="12" hidden="1" customHeight="1">
      <c r="A14981" s="446"/>
    </row>
    <row r="14982" spans="1:1" s="447" customFormat="1" ht="12" hidden="1" customHeight="1">
      <c r="A14982" s="446"/>
    </row>
    <row r="14983" spans="1:1" s="447" customFormat="1" ht="12" hidden="1" customHeight="1">
      <c r="A14983" s="446"/>
    </row>
    <row r="14984" spans="1:1" s="447" customFormat="1" ht="12" hidden="1" customHeight="1">
      <c r="A14984" s="446"/>
    </row>
    <row r="14985" spans="1:1" s="447" customFormat="1" ht="12" hidden="1" customHeight="1">
      <c r="A14985" s="446"/>
    </row>
    <row r="14986" spans="1:1" s="447" customFormat="1" ht="12" hidden="1" customHeight="1">
      <c r="A14986" s="446"/>
    </row>
    <row r="14987" spans="1:1" s="447" customFormat="1" ht="12" hidden="1" customHeight="1">
      <c r="A14987" s="446"/>
    </row>
    <row r="14988" spans="1:1" s="447" customFormat="1" ht="12" hidden="1" customHeight="1">
      <c r="A14988" s="446"/>
    </row>
    <row r="14989" spans="1:1" s="447" customFormat="1" ht="12" hidden="1" customHeight="1">
      <c r="A14989" s="446"/>
    </row>
    <row r="14990" spans="1:1" s="447" customFormat="1" ht="12" hidden="1" customHeight="1">
      <c r="A14990" s="446"/>
    </row>
    <row r="14991" spans="1:1" s="447" customFormat="1" ht="12" hidden="1" customHeight="1">
      <c r="A14991" s="446"/>
    </row>
    <row r="14992" spans="1:1" s="447" customFormat="1" ht="12" hidden="1" customHeight="1">
      <c r="A14992" s="446"/>
    </row>
    <row r="14993" spans="1:1" s="447" customFormat="1" ht="12" hidden="1" customHeight="1">
      <c r="A14993" s="446"/>
    </row>
    <row r="14994" spans="1:1" s="447" customFormat="1" ht="12" hidden="1" customHeight="1">
      <c r="A14994" s="446"/>
    </row>
    <row r="14995" spans="1:1" s="447" customFormat="1" ht="12" hidden="1" customHeight="1">
      <c r="A14995" s="446"/>
    </row>
    <row r="14996" spans="1:1" s="447" customFormat="1" ht="12" hidden="1" customHeight="1">
      <c r="A14996" s="446"/>
    </row>
    <row r="14997" spans="1:1" s="447" customFormat="1" ht="12" hidden="1" customHeight="1">
      <c r="A14997" s="446"/>
    </row>
    <row r="14998" spans="1:1" s="447" customFormat="1" ht="12" hidden="1" customHeight="1">
      <c r="A14998" s="446"/>
    </row>
    <row r="14999" spans="1:1" s="447" customFormat="1" ht="12" hidden="1" customHeight="1">
      <c r="A14999" s="446"/>
    </row>
    <row r="15000" spans="1:1" s="447" customFormat="1" ht="12" hidden="1" customHeight="1">
      <c r="A15000" s="446"/>
    </row>
    <row r="15001" spans="1:1" s="447" customFormat="1" ht="12" hidden="1" customHeight="1">
      <c r="A15001" s="446"/>
    </row>
    <row r="15002" spans="1:1" s="447" customFormat="1" ht="12" hidden="1" customHeight="1">
      <c r="A15002" s="446"/>
    </row>
    <row r="15003" spans="1:1" s="447" customFormat="1" ht="12" hidden="1" customHeight="1">
      <c r="A15003" s="446"/>
    </row>
    <row r="15004" spans="1:1" s="447" customFormat="1" ht="12" hidden="1" customHeight="1">
      <c r="A15004" s="446"/>
    </row>
    <row r="15005" spans="1:1" s="447" customFormat="1" ht="12" hidden="1" customHeight="1">
      <c r="A15005" s="446"/>
    </row>
    <row r="15006" spans="1:1" s="447" customFormat="1" ht="12" hidden="1" customHeight="1">
      <c r="A15006" s="446"/>
    </row>
    <row r="15007" spans="1:1" s="447" customFormat="1" ht="12" hidden="1" customHeight="1">
      <c r="A15007" s="446"/>
    </row>
    <row r="15008" spans="1:1" s="447" customFormat="1" ht="12" hidden="1" customHeight="1">
      <c r="A15008" s="446"/>
    </row>
    <row r="15009" spans="1:1" s="447" customFormat="1" ht="12" hidden="1" customHeight="1">
      <c r="A15009" s="446"/>
    </row>
    <row r="15010" spans="1:1" s="447" customFormat="1" ht="12" hidden="1" customHeight="1">
      <c r="A15010" s="446"/>
    </row>
    <row r="15011" spans="1:1" s="447" customFormat="1" ht="12" hidden="1" customHeight="1">
      <c r="A15011" s="446"/>
    </row>
    <row r="15012" spans="1:1" s="447" customFormat="1" ht="12" hidden="1" customHeight="1">
      <c r="A15012" s="446"/>
    </row>
    <row r="15013" spans="1:1" s="447" customFormat="1" ht="12" hidden="1" customHeight="1">
      <c r="A15013" s="446"/>
    </row>
    <row r="15014" spans="1:1" s="447" customFormat="1" ht="12" hidden="1" customHeight="1">
      <c r="A15014" s="446"/>
    </row>
    <row r="15015" spans="1:1" s="447" customFormat="1" ht="12" hidden="1" customHeight="1">
      <c r="A15015" s="446"/>
    </row>
    <row r="15016" spans="1:1" s="447" customFormat="1" ht="12" hidden="1" customHeight="1">
      <c r="A15016" s="446"/>
    </row>
    <row r="15017" spans="1:1" s="447" customFormat="1" ht="12" hidden="1" customHeight="1">
      <c r="A15017" s="446"/>
    </row>
    <row r="15018" spans="1:1" s="447" customFormat="1" ht="12" hidden="1" customHeight="1">
      <c r="A15018" s="446"/>
    </row>
    <row r="15019" spans="1:1" s="447" customFormat="1" ht="12" hidden="1" customHeight="1">
      <c r="A15019" s="446"/>
    </row>
    <row r="15020" spans="1:1" s="447" customFormat="1" ht="12" hidden="1" customHeight="1">
      <c r="A15020" s="446"/>
    </row>
    <row r="15021" spans="1:1" s="447" customFormat="1" ht="12" hidden="1" customHeight="1">
      <c r="A15021" s="446"/>
    </row>
    <row r="15022" spans="1:1" s="447" customFormat="1" ht="12" hidden="1" customHeight="1">
      <c r="A15022" s="446"/>
    </row>
    <row r="15023" spans="1:1" s="447" customFormat="1" ht="12" hidden="1" customHeight="1">
      <c r="A15023" s="446"/>
    </row>
    <row r="15024" spans="1:1" s="447" customFormat="1" ht="12" hidden="1" customHeight="1">
      <c r="A15024" s="446"/>
    </row>
    <row r="15025" spans="1:1" s="447" customFormat="1" ht="12" hidden="1" customHeight="1">
      <c r="A15025" s="446"/>
    </row>
    <row r="15026" spans="1:1" s="447" customFormat="1" ht="12" hidden="1" customHeight="1">
      <c r="A15026" s="446"/>
    </row>
    <row r="15027" spans="1:1" s="447" customFormat="1" ht="12" hidden="1" customHeight="1">
      <c r="A15027" s="446"/>
    </row>
    <row r="15028" spans="1:1" s="447" customFormat="1" ht="12" hidden="1" customHeight="1">
      <c r="A15028" s="446"/>
    </row>
    <row r="15029" spans="1:1" s="447" customFormat="1" ht="12" hidden="1" customHeight="1">
      <c r="A15029" s="446"/>
    </row>
    <row r="15030" spans="1:1" s="447" customFormat="1" ht="12" hidden="1" customHeight="1">
      <c r="A15030" s="446"/>
    </row>
    <row r="15031" spans="1:1" s="447" customFormat="1" ht="12" hidden="1" customHeight="1">
      <c r="A15031" s="446"/>
    </row>
    <row r="15032" spans="1:1" s="447" customFormat="1" ht="12" hidden="1" customHeight="1">
      <c r="A15032" s="446"/>
    </row>
    <row r="15033" spans="1:1" s="447" customFormat="1" ht="12" hidden="1" customHeight="1">
      <c r="A15033" s="446"/>
    </row>
    <row r="15034" spans="1:1" s="447" customFormat="1" ht="12" hidden="1" customHeight="1">
      <c r="A15034" s="446"/>
    </row>
    <row r="15035" spans="1:1" s="447" customFormat="1" ht="12" hidden="1" customHeight="1">
      <c r="A15035" s="446"/>
    </row>
    <row r="15036" spans="1:1" s="447" customFormat="1" ht="12" hidden="1" customHeight="1">
      <c r="A15036" s="446"/>
    </row>
    <row r="15037" spans="1:1" s="447" customFormat="1" ht="12" hidden="1" customHeight="1">
      <c r="A15037" s="446"/>
    </row>
    <row r="15038" spans="1:1" s="447" customFormat="1" ht="12" hidden="1" customHeight="1">
      <c r="A15038" s="446"/>
    </row>
    <row r="15039" spans="1:1" s="447" customFormat="1" ht="12" hidden="1" customHeight="1">
      <c r="A15039" s="446"/>
    </row>
    <row r="15040" spans="1:1" s="447" customFormat="1" ht="12" hidden="1" customHeight="1">
      <c r="A15040" s="446"/>
    </row>
    <row r="15041" spans="1:1" s="447" customFormat="1" ht="12" hidden="1" customHeight="1">
      <c r="A15041" s="446"/>
    </row>
    <row r="15042" spans="1:1" s="447" customFormat="1" ht="12" hidden="1" customHeight="1">
      <c r="A15042" s="446"/>
    </row>
    <row r="15043" spans="1:1" s="447" customFormat="1" ht="12" hidden="1" customHeight="1">
      <c r="A15043" s="446"/>
    </row>
    <row r="15044" spans="1:1" s="447" customFormat="1" ht="12" hidden="1" customHeight="1">
      <c r="A15044" s="446"/>
    </row>
    <row r="15045" spans="1:1" s="447" customFormat="1" ht="12" hidden="1" customHeight="1">
      <c r="A15045" s="446"/>
    </row>
    <row r="15046" spans="1:1" s="447" customFormat="1" ht="12" hidden="1" customHeight="1">
      <c r="A15046" s="446"/>
    </row>
    <row r="15047" spans="1:1" s="447" customFormat="1" ht="12" hidden="1" customHeight="1">
      <c r="A15047" s="446"/>
    </row>
    <row r="15048" spans="1:1" s="447" customFormat="1" ht="12" hidden="1" customHeight="1">
      <c r="A15048" s="446"/>
    </row>
    <row r="15049" spans="1:1" s="447" customFormat="1" ht="12" hidden="1" customHeight="1">
      <c r="A15049" s="446"/>
    </row>
    <row r="15050" spans="1:1" s="447" customFormat="1" ht="12" hidden="1" customHeight="1">
      <c r="A15050" s="446"/>
    </row>
    <row r="15051" spans="1:1" s="447" customFormat="1" ht="12" hidden="1" customHeight="1">
      <c r="A15051" s="446"/>
    </row>
    <row r="15052" spans="1:1" s="447" customFormat="1" ht="12" hidden="1" customHeight="1">
      <c r="A15052" s="446"/>
    </row>
    <row r="15053" spans="1:1" s="447" customFormat="1" ht="12" hidden="1" customHeight="1">
      <c r="A15053" s="446"/>
    </row>
    <row r="15054" spans="1:1" s="447" customFormat="1" ht="12" hidden="1" customHeight="1">
      <c r="A15054" s="446"/>
    </row>
    <row r="15055" spans="1:1" s="447" customFormat="1" ht="12" hidden="1" customHeight="1">
      <c r="A15055" s="446"/>
    </row>
    <row r="15056" spans="1:1" s="447" customFormat="1" ht="12" hidden="1" customHeight="1">
      <c r="A15056" s="446"/>
    </row>
    <row r="15057" spans="1:1" s="447" customFormat="1" ht="12" hidden="1" customHeight="1">
      <c r="A15057" s="446"/>
    </row>
    <row r="15058" spans="1:1" s="447" customFormat="1" ht="12" hidden="1" customHeight="1">
      <c r="A15058" s="446"/>
    </row>
    <row r="15059" spans="1:1" s="447" customFormat="1" ht="12" hidden="1" customHeight="1">
      <c r="A15059" s="446"/>
    </row>
    <row r="15060" spans="1:1" s="447" customFormat="1" ht="12" hidden="1" customHeight="1">
      <c r="A15060" s="446"/>
    </row>
    <row r="15061" spans="1:1" s="447" customFormat="1" ht="12" hidden="1" customHeight="1">
      <c r="A15061" s="446"/>
    </row>
    <row r="15062" spans="1:1" s="447" customFormat="1" ht="12" hidden="1" customHeight="1">
      <c r="A15062" s="446"/>
    </row>
    <row r="15063" spans="1:1" s="447" customFormat="1" ht="12" hidden="1" customHeight="1">
      <c r="A15063" s="446"/>
    </row>
    <row r="15064" spans="1:1" s="447" customFormat="1" ht="12" hidden="1" customHeight="1">
      <c r="A15064" s="446"/>
    </row>
    <row r="15065" spans="1:1" s="447" customFormat="1" ht="12" hidden="1" customHeight="1">
      <c r="A15065" s="446"/>
    </row>
    <row r="15066" spans="1:1" s="447" customFormat="1" ht="12" hidden="1" customHeight="1">
      <c r="A15066" s="446"/>
    </row>
    <row r="15067" spans="1:1" s="447" customFormat="1" ht="12" hidden="1" customHeight="1">
      <c r="A15067" s="446"/>
    </row>
    <row r="15068" spans="1:1" s="447" customFormat="1" ht="12" hidden="1" customHeight="1">
      <c r="A15068" s="446"/>
    </row>
    <row r="15069" spans="1:1" s="447" customFormat="1" ht="12" hidden="1" customHeight="1">
      <c r="A15069" s="446"/>
    </row>
    <row r="15070" spans="1:1" s="447" customFormat="1" ht="12" hidden="1" customHeight="1">
      <c r="A15070" s="446"/>
    </row>
    <row r="15071" spans="1:1" s="447" customFormat="1" ht="12" hidden="1" customHeight="1">
      <c r="A15071" s="446"/>
    </row>
    <row r="15072" spans="1:1" s="447" customFormat="1" ht="12" hidden="1" customHeight="1">
      <c r="A15072" s="446"/>
    </row>
    <row r="15073" spans="1:1" s="447" customFormat="1" ht="12" hidden="1" customHeight="1">
      <c r="A15073" s="446"/>
    </row>
    <row r="15074" spans="1:1" s="447" customFormat="1" ht="12" hidden="1" customHeight="1">
      <c r="A15074" s="446"/>
    </row>
    <row r="15075" spans="1:1" s="447" customFormat="1" ht="12" hidden="1" customHeight="1">
      <c r="A15075" s="446"/>
    </row>
    <row r="15076" spans="1:1" s="447" customFormat="1" ht="12" hidden="1" customHeight="1">
      <c r="A15076" s="446"/>
    </row>
    <row r="15077" spans="1:1" s="447" customFormat="1" ht="12" hidden="1" customHeight="1">
      <c r="A15077" s="446"/>
    </row>
    <row r="15078" spans="1:1" s="447" customFormat="1" ht="12" hidden="1" customHeight="1">
      <c r="A15078" s="446"/>
    </row>
    <row r="15079" spans="1:1" s="447" customFormat="1" ht="12" hidden="1" customHeight="1">
      <c r="A15079" s="446"/>
    </row>
    <row r="15080" spans="1:1" s="447" customFormat="1" ht="12" hidden="1" customHeight="1">
      <c r="A15080" s="446"/>
    </row>
    <row r="15081" spans="1:1" s="447" customFormat="1" ht="12" hidden="1" customHeight="1">
      <c r="A15081" s="446"/>
    </row>
    <row r="15082" spans="1:1" s="447" customFormat="1" ht="12" hidden="1" customHeight="1">
      <c r="A15082" s="446"/>
    </row>
    <row r="15083" spans="1:1" s="447" customFormat="1" ht="12" hidden="1" customHeight="1">
      <c r="A15083" s="446"/>
    </row>
    <row r="15084" spans="1:1" s="447" customFormat="1" ht="12" hidden="1" customHeight="1">
      <c r="A15084" s="446"/>
    </row>
    <row r="15085" spans="1:1" s="447" customFormat="1" ht="12" hidden="1" customHeight="1">
      <c r="A15085" s="446"/>
    </row>
    <row r="15086" spans="1:1" s="447" customFormat="1" ht="12" hidden="1" customHeight="1">
      <c r="A15086" s="446"/>
    </row>
    <row r="15087" spans="1:1" s="447" customFormat="1" ht="12" hidden="1" customHeight="1">
      <c r="A15087" s="446"/>
    </row>
    <row r="15088" spans="1:1" s="447" customFormat="1" ht="12" hidden="1" customHeight="1">
      <c r="A15088" s="446"/>
    </row>
    <row r="15089" spans="1:1" s="447" customFormat="1" ht="12" hidden="1" customHeight="1">
      <c r="A15089" s="446"/>
    </row>
    <row r="15090" spans="1:1" s="447" customFormat="1" ht="12" hidden="1" customHeight="1">
      <c r="A15090" s="446"/>
    </row>
    <row r="15091" spans="1:1" s="447" customFormat="1" ht="12" hidden="1" customHeight="1">
      <c r="A15091" s="446"/>
    </row>
    <row r="15092" spans="1:1" s="447" customFormat="1" ht="12" hidden="1" customHeight="1">
      <c r="A15092" s="446"/>
    </row>
    <row r="15093" spans="1:1" s="447" customFormat="1" ht="12" hidden="1" customHeight="1">
      <c r="A15093" s="446"/>
    </row>
    <row r="15094" spans="1:1" s="447" customFormat="1" ht="12" hidden="1" customHeight="1">
      <c r="A15094" s="446"/>
    </row>
    <row r="15095" spans="1:1" s="447" customFormat="1" ht="12" hidden="1" customHeight="1">
      <c r="A15095" s="446"/>
    </row>
    <row r="15096" spans="1:1" s="447" customFormat="1" ht="12" hidden="1" customHeight="1">
      <c r="A15096" s="446"/>
    </row>
    <row r="15097" spans="1:1" s="447" customFormat="1" ht="12" hidden="1" customHeight="1">
      <c r="A15097" s="446"/>
    </row>
    <row r="15098" spans="1:1" s="447" customFormat="1" ht="12" hidden="1" customHeight="1">
      <c r="A15098" s="446"/>
    </row>
    <row r="15099" spans="1:1" s="447" customFormat="1" ht="12" hidden="1" customHeight="1">
      <c r="A15099" s="446"/>
    </row>
    <row r="15100" spans="1:1" s="447" customFormat="1" ht="12" hidden="1" customHeight="1">
      <c r="A15100" s="446"/>
    </row>
    <row r="15101" spans="1:1" s="447" customFormat="1" ht="12" hidden="1" customHeight="1">
      <c r="A15101" s="446"/>
    </row>
    <row r="15102" spans="1:1" s="447" customFormat="1" ht="12" hidden="1" customHeight="1">
      <c r="A15102" s="446"/>
    </row>
    <row r="15103" spans="1:1" s="447" customFormat="1" ht="12" hidden="1" customHeight="1">
      <c r="A15103" s="446"/>
    </row>
    <row r="15104" spans="1:1" s="447" customFormat="1" ht="12" hidden="1" customHeight="1">
      <c r="A15104" s="446"/>
    </row>
    <row r="15105" spans="1:1" s="447" customFormat="1" ht="12" hidden="1" customHeight="1">
      <c r="A15105" s="446"/>
    </row>
    <row r="15106" spans="1:1" s="447" customFormat="1" ht="12" hidden="1" customHeight="1">
      <c r="A15106" s="446"/>
    </row>
    <row r="15107" spans="1:1" s="447" customFormat="1" ht="12" hidden="1" customHeight="1">
      <c r="A15107" s="446"/>
    </row>
    <row r="15108" spans="1:1" s="447" customFormat="1" ht="12" hidden="1" customHeight="1">
      <c r="A15108" s="446"/>
    </row>
    <row r="15109" spans="1:1" s="447" customFormat="1" ht="12" hidden="1" customHeight="1">
      <c r="A15109" s="446"/>
    </row>
    <row r="15110" spans="1:1" s="447" customFormat="1" ht="12" hidden="1" customHeight="1">
      <c r="A15110" s="446"/>
    </row>
    <row r="15111" spans="1:1" s="447" customFormat="1" ht="12" hidden="1" customHeight="1">
      <c r="A15111" s="446"/>
    </row>
    <row r="15112" spans="1:1" s="447" customFormat="1" ht="12" hidden="1" customHeight="1">
      <c r="A15112" s="446"/>
    </row>
    <row r="15113" spans="1:1" s="447" customFormat="1" ht="12" hidden="1" customHeight="1">
      <c r="A15113" s="446"/>
    </row>
    <row r="15114" spans="1:1" s="447" customFormat="1" ht="12" hidden="1" customHeight="1">
      <c r="A15114" s="446"/>
    </row>
    <row r="15115" spans="1:1" s="447" customFormat="1" ht="12" hidden="1" customHeight="1">
      <c r="A15115" s="446"/>
    </row>
    <row r="15116" spans="1:1" s="447" customFormat="1" ht="12" hidden="1" customHeight="1">
      <c r="A15116" s="446"/>
    </row>
    <row r="15117" spans="1:1" s="447" customFormat="1" ht="12" hidden="1" customHeight="1">
      <c r="A15117" s="446"/>
    </row>
    <row r="15118" spans="1:1" s="447" customFormat="1" ht="12" hidden="1" customHeight="1">
      <c r="A15118" s="446"/>
    </row>
    <row r="15119" spans="1:1" s="447" customFormat="1" ht="12" hidden="1" customHeight="1">
      <c r="A15119" s="446"/>
    </row>
    <row r="15120" spans="1:1" s="447" customFormat="1" ht="12" hidden="1" customHeight="1">
      <c r="A15120" s="446"/>
    </row>
    <row r="15121" spans="1:1" s="447" customFormat="1" ht="12" hidden="1" customHeight="1">
      <c r="A15121" s="446"/>
    </row>
    <row r="15122" spans="1:1" s="447" customFormat="1" ht="12" hidden="1" customHeight="1">
      <c r="A15122" s="446"/>
    </row>
    <row r="15123" spans="1:1" s="447" customFormat="1" ht="12" hidden="1" customHeight="1">
      <c r="A15123" s="446"/>
    </row>
    <row r="15124" spans="1:1" s="447" customFormat="1" ht="12" hidden="1" customHeight="1">
      <c r="A15124" s="446"/>
    </row>
    <row r="15125" spans="1:1" s="447" customFormat="1" ht="12" hidden="1" customHeight="1">
      <c r="A15125" s="446"/>
    </row>
    <row r="15126" spans="1:1" s="447" customFormat="1" ht="12" hidden="1" customHeight="1">
      <c r="A15126" s="446"/>
    </row>
    <row r="15127" spans="1:1" s="447" customFormat="1" ht="12" hidden="1" customHeight="1">
      <c r="A15127" s="446"/>
    </row>
    <row r="15128" spans="1:1" s="447" customFormat="1" ht="12" hidden="1" customHeight="1">
      <c r="A15128" s="446"/>
    </row>
    <row r="15129" spans="1:1" s="447" customFormat="1" ht="12" hidden="1" customHeight="1">
      <c r="A15129" s="446"/>
    </row>
    <row r="15130" spans="1:1" s="447" customFormat="1" ht="12" hidden="1" customHeight="1">
      <c r="A15130" s="446"/>
    </row>
    <row r="15131" spans="1:1" s="447" customFormat="1" ht="12" hidden="1" customHeight="1">
      <c r="A15131" s="446"/>
    </row>
    <row r="15132" spans="1:1" s="447" customFormat="1" ht="12" hidden="1" customHeight="1">
      <c r="A15132" s="446"/>
    </row>
    <row r="15133" spans="1:1" s="447" customFormat="1" ht="12" hidden="1" customHeight="1">
      <c r="A15133" s="446"/>
    </row>
    <row r="15134" spans="1:1" s="447" customFormat="1" ht="12" hidden="1" customHeight="1">
      <c r="A15134" s="446"/>
    </row>
    <row r="15135" spans="1:1" s="447" customFormat="1" ht="12" hidden="1" customHeight="1">
      <c r="A15135" s="446"/>
    </row>
    <row r="15136" spans="1:1" s="447" customFormat="1" ht="12" hidden="1" customHeight="1">
      <c r="A15136" s="446"/>
    </row>
    <row r="15137" spans="1:1" s="447" customFormat="1" ht="12" hidden="1" customHeight="1">
      <c r="A15137" s="446"/>
    </row>
    <row r="15138" spans="1:1" s="447" customFormat="1" ht="12" hidden="1" customHeight="1">
      <c r="A15138" s="446"/>
    </row>
    <row r="15139" spans="1:1" s="447" customFormat="1" ht="12" hidden="1" customHeight="1">
      <c r="A15139" s="446"/>
    </row>
    <row r="15140" spans="1:1" s="447" customFormat="1" ht="12" hidden="1" customHeight="1">
      <c r="A15140" s="446"/>
    </row>
    <row r="15141" spans="1:1" s="447" customFormat="1" ht="12" hidden="1" customHeight="1">
      <c r="A15141" s="446"/>
    </row>
    <row r="15142" spans="1:1" s="447" customFormat="1" ht="12" hidden="1" customHeight="1">
      <c r="A15142" s="446"/>
    </row>
    <row r="15143" spans="1:1" s="447" customFormat="1" ht="12" hidden="1" customHeight="1">
      <c r="A15143" s="446"/>
    </row>
    <row r="15144" spans="1:1" s="447" customFormat="1" ht="12" hidden="1" customHeight="1">
      <c r="A15144" s="446"/>
    </row>
    <row r="15145" spans="1:1" s="447" customFormat="1" ht="12" hidden="1" customHeight="1">
      <c r="A15145" s="446"/>
    </row>
    <row r="15146" spans="1:1" s="447" customFormat="1" ht="12" hidden="1" customHeight="1">
      <c r="A15146" s="446"/>
    </row>
    <row r="15147" spans="1:1" s="447" customFormat="1" ht="12" hidden="1" customHeight="1">
      <c r="A15147" s="446"/>
    </row>
    <row r="15148" spans="1:1" s="447" customFormat="1" ht="12" hidden="1" customHeight="1">
      <c r="A15148" s="446"/>
    </row>
    <row r="15149" spans="1:1" s="447" customFormat="1" ht="12" hidden="1" customHeight="1">
      <c r="A15149" s="446"/>
    </row>
    <row r="15150" spans="1:1" s="447" customFormat="1" ht="12" hidden="1" customHeight="1">
      <c r="A15150" s="446"/>
    </row>
    <row r="15151" spans="1:1" s="447" customFormat="1" ht="12" hidden="1" customHeight="1">
      <c r="A15151" s="446"/>
    </row>
    <row r="15152" spans="1:1" s="447" customFormat="1" ht="12" hidden="1" customHeight="1">
      <c r="A15152" s="446"/>
    </row>
    <row r="15153" spans="1:1" s="447" customFormat="1" ht="12" hidden="1" customHeight="1">
      <c r="A15153" s="446"/>
    </row>
    <row r="15154" spans="1:1" s="447" customFormat="1" ht="12" hidden="1" customHeight="1">
      <c r="A15154" s="446"/>
    </row>
    <row r="15155" spans="1:1" s="447" customFormat="1" ht="12" hidden="1" customHeight="1">
      <c r="A15155" s="446"/>
    </row>
    <row r="15156" spans="1:1" s="447" customFormat="1" ht="12" hidden="1" customHeight="1">
      <c r="A15156" s="446"/>
    </row>
    <row r="15157" spans="1:1" s="447" customFormat="1" ht="12" hidden="1" customHeight="1">
      <c r="A15157" s="446"/>
    </row>
    <row r="15158" spans="1:1" s="447" customFormat="1" ht="12" hidden="1" customHeight="1">
      <c r="A15158" s="446"/>
    </row>
    <row r="15159" spans="1:1" s="447" customFormat="1" ht="12" hidden="1" customHeight="1">
      <c r="A15159" s="446"/>
    </row>
    <row r="15160" spans="1:1" s="447" customFormat="1" ht="12" hidden="1" customHeight="1">
      <c r="A15160" s="446"/>
    </row>
    <row r="15161" spans="1:1" s="447" customFormat="1" ht="12" hidden="1" customHeight="1">
      <c r="A15161" s="446"/>
    </row>
    <row r="15162" spans="1:1" s="447" customFormat="1" ht="12" hidden="1" customHeight="1">
      <c r="A15162" s="446"/>
    </row>
    <row r="15163" spans="1:1" s="447" customFormat="1" ht="12" hidden="1" customHeight="1">
      <c r="A15163" s="446"/>
    </row>
    <row r="15164" spans="1:1" s="447" customFormat="1" ht="12" hidden="1" customHeight="1">
      <c r="A15164" s="446"/>
    </row>
    <row r="15165" spans="1:1" s="447" customFormat="1" ht="12" hidden="1" customHeight="1">
      <c r="A15165" s="446"/>
    </row>
    <row r="15166" spans="1:1" s="447" customFormat="1" ht="12" hidden="1" customHeight="1">
      <c r="A15166" s="446"/>
    </row>
    <row r="15167" spans="1:1" s="447" customFormat="1" ht="12" hidden="1" customHeight="1">
      <c r="A15167" s="446"/>
    </row>
    <row r="15168" spans="1:1" s="447" customFormat="1" ht="12" hidden="1" customHeight="1">
      <c r="A15168" s="446"/>
    </row>
    <row r="15169" spans="1:1" s="447" customFormat="1" ht="12" hidden="1" customHeight="1">
      <c r="A15169" s="446"/>
    </row>
    <row r="15170" spans="1:1" s="447" customFormat="1" ht="12" hidden="1" customHeight="1">
      <c r="A15170" s="446"/>
    </row>
    <row r="15171" spans="1:1" s="447" customFormat="1" ht="12" hidden="1" customHeight="1">
      <c r="A15171" s="446"/>
    </row>
    <row r="15172" spans="1:1" s="447" customFormat="1" ht="12" hidden="1" customHeight="1">
      <c r="A15172" s="446"/>
    </row>
    <row r="15173" spans="1:1" s="447" customFormat="1" ht="12" hidden="1" customHeight="1">
      <c r="A15173" s="446"/>
    </row>
    <row r="15174" spans="1:1" s="447" customFormat="1" ht="12" hidden="1" customHeight="1">
      <c r="A15174" s="446"/>
    </row>
    <row r="15175" spans="1:1" s="447" customFormat="1" ht="12" hidden="1" customHeight="1">
      <c r="A15175" s="446"/>
    </row>
    <row r="15176" spans="1:1" s="447" customFormat="1" ht="12" hidden="1" customHeight="1">
      <c r="A15176" s="446"/>
    </row>
    <row r="15177" spans="1:1" s="447" customFormat="1" ht="12" hidden="1" customHeight="1">
      <c r="A15177" s="446"/>
    </row>
    <row r="15178" spans="1:1" s="447" customFormat="1" ht="12" hidden="1" customHeight="1">
      <c r="A15178" s="446"/>
    </row>
    <row r="15179" spans="1:1" s="447" customFormat="1" ht="12" hidden="1" customHeight="1">
      <c r="A15179" s="446"/>
    </row>
    <row r="15180" spans="1:1" s="447" customFormat="1" ht="12" hidden="1" customHeight="1">
      <c r="A15180" s="446"/>
    </row>
    <row r="15181" spans="1:1" s="447" customFormat="1" ht="12" hidden="1" customHeight="1">
      <c r="A15181" s="446"/>
    </row>
    <row r="15182" spans="1:1" s="447" customFormat="1" ht="12" hidden="1" customHeight="1">
      <c r="A15182" s="446"/>
    </row>
    <row r="15183" spans="1:1" s="447" customFormat="1" ht="12" hidden="1" customHeight="1">
      <c r="A15183" s="446"/>
    </row>
    <row r="15184" spans="1:1" s="447" customFormat="1" ht="12" hidden="1" customHeight="1">
      <c r="A15184" s="446"/>
    </row>
    <row r="15185" spans="1:1" s="447" customFormat="1" ht="12" hidden="1" customHeight="1">
      <c r="A15185" s="446"/>
    </row>
    <row r="15186" spans="1:1" s="447" customFormat="1" ht="12" hidden="1" customHeight="1">
      <c r="A15186" s="446"/>
    </row>
    <row r="15187" spans="1:1" s="447" customFormat="1" ht="12" hidden="1" customHeight="1">
      <c r="A15187" s="446"/>
    </row>
    <row r="15188" spans="1:1" s="447" customFormat="1" ht="12" hidden="1" customHeight="1">
      <c r="A15188" s="446"/>
    </row>
    <row r="15189" spans="1:1" s="447" customFormat="1" ht="12" hidden="1" customHeight="1">
      <c r="A15189" s="446"/>
    </row>
    <row r="15190" spans="1:1" s="447" customFormat="1" ht="12" hidden="1" customHeight="1">
      <c r="A15190" s="446"/>
    </row>
    <row r="15191" spans="1:1" s="447" customFormat="1" ht="12" hidden="1" customHeight="1">
      <c r="A15191" s="446"/>
    </row>
    <row r="15192" spans="1:1" s="447" customFormat="1" ht="12" hidden="1" customHeight="1">
      <c r="A15192" s="446"/>
    </row>
    <row r="15193" spans="1:1" s="447" customFormat="1" ht="12" hidden="1" customHeight="1">
      <c r="A15193" s="446"/>
    </row>
    <row r="15194" spans="1:1" s="447" customFormat="1" ht="12" hidden="1" customHeight="1">
      <c r="A15194" s="446"/>
    </row>
    <row r="15195" spans="1:1" s="447" customFormat="1" ht="12" hidden="1" customHeight="1">
      <c r="A15195" s="446"/>
    </row>
    <row r="15196" spans="1:1" s="447" customFormat="1" ht="12" hidden="1" customHeight="1">
      <c r="A15196" s="446"/>
    </row>
    <row r="15197" spans="1:1" s="447" customFormat="1" ht="12" hidden="1" customHeight="1">
      <c r="A15197" s="446"/>
    </row>
    <row r="15198" spans="1:1" s="447" customFormat="1" ht="12" hidden="1" customHeight="1">
      <c r="A15198" s="446"/>
    </row>
    <row r="15199" spans="1:1" s="447" customFormat="1" ht="12" hidden="1" customHeight="1">
      <c r="A15199" s="446"/>
    </row>
    <row r="15200" spans="1:1" s="447" customFormat="1" ht="12" hidden="1" customHeight="1">
      <c r="A15200" s="446"/>
    </row>
    <row r="15201" spans="1:1" s="447" customFormat="1" ht="12" hidden="1" customHeight="1">
      <c r="A15201" s="446"/>
    </row>
    <row r="15202" spans="1:1" s="447" customFormat="1" ht="12" hidden="1" customHeight="1">
      <c r="A15202" s="446"/>
    </row>
    <row r="15203" spans="1:1" s="447" customFormat="1" ht="12" hidden="1" customHeight="1">
      <c r="A15203" s="446"/>
    </row>
    <row r="15204" spans="1:1" s="447" customFormat="1" ht="12" hidden="1" customHeight="1">
      <c r="A15204" s="446"/>
    </row>
    <row r="15205" spans="1:1" s="447" customFormat="1" ht="12" hidden="1" customHeight="1">
      <c r="A15205" s="446"/>
    </row>
    <row r="15206" spans="1:1" s="447" customFormat="1" ht="12" hidden="1" customHeight="1">
      <c r="A15206" s="446"/>
    </row>
    <row r="15207" spans="1:1" s="447" customFormat="1" ht="12" hidden="1" customHeight="1">
      <c r="A15207" s="446"/>
    </row>
    <row r="15208" spans="1:1" s="447" customFormat="1" ht="12" hidden="1" customHeight="1">
      <c r="A15208" s="446"/>
    </row>
    <row r="15209" spans="1:1" s="447" customFormat="1" ht="12" hidden="1" customHeight="1">
      <c r="A15209" s="446"/>
    </row>
    <row r="15210" spans="1:1" s="447" customFormat="1" ht="12" hidden="1" customHeight="1">
      <c r="A15210" s="446"/>
    </row>
    <row r="15211" spans="1:1" s="447" customFormat="1" ht="12" hidden="1" customHeight="1">
      <c r="A15211" s="446"/>
    </row>
    <row r="15212" spans="1:1" s="447" customFormat="1" ht="12" hidden="1" customHeight="1">
      <c r="A15212" s="446"/>
    </row>
    <row r="15213" spans="1:1" s="447" customFormat="1" ht="12" hidden="1" customHeight="1">
      <c r="A15213" s="446"/>
    </row>
    <row r="15214" spans="1:1" s="447" customFormat="1" ht="12" hidden="1" customHeight="1">
      <c r="A15214" s="446"/>
    </row>
    <row r="15215" spans="1:1" s="447" customFormat="1" ht="12" hidden="1" customHeight="1">
      <c r="A15215" s="446"/>
    </row>
    <row r="15216" spans="1:1" s="447" customFormat="1" ht="12" hidden="1" customHeight="1">
      <c r="A15216" s="446"/>
    </row>
    <row r="15217" spans="1:1" s="447" customFormat="1" ht="12" hidden="1" customHeight="1">
      <c r="A15217" s="446"/>
    </row>
    <row r="15218" spans="1:1" s="447" customFormat="1" ht="12" hidden="1" customHeight="1">
      <c r="A15218" s="446"/>
    </row>
    <row r="15219" spans="1:1" s="447" customFormat="1" ht="12" hidden="1" customHeight="1">
      <c r="A15219" s="446"/>
    </row>
    <row r="15220" spans="1:1" s="447" customFormat="1" ht="12" hidden="1" customHeight="1">
      <c r="A15220" s="446"/>
    </row>
    <row r="15221" spans="1:1" s="447" customFormat="1" ht="12" hidden="1" customHeight="1">
      <c r="A15221" s="446"/>
    </row>
    <row r="15222" spans="1:1" s="447" customFormat="1" ht="12" hidden="1" customHeight="1">
      <c r="A15222" s="446"/>
    </row>
    <row r="15223" spans="1:1" s="447" customFormat="1" ht="12" hidden="1" customHeight="1">
      <c r="A15223" s="446"/>
    </row>
    <row r="15224" spans="1:1" s="447" customFormat="1" ht="12" hidden="1" customHeight="1">
      <c r="A15224" s="446"/>
    </row>
    <row r="15225" spans="1:1" s="447" customFormat="1" ht="12" hidden="1" customHeight="1">
      <c r="A15225" s="446"/>
    </row>
    <row r="15226" spans="1:1" s="447" customFormat="1" ht="12" hidden="1" customHeight="1">
      <c r="A15226" s="446"/>
    </row>
    <row r="15227" spans="1:1" s="447" customFormat="1" ht="12" hidden="1" customHeight="1">
      <c r="A15227" s="446"/>
    </row>
    <row r="15228" spans="1:1" s="447" customFormat="1" ht="12" hidden="1" customHeight="1">
      <c r="A15228" s="446"/>
    </row>
    <row r="15229" spans="1:1" s="447" customFormat="1" ht="12" hidden="1" customHeight="1">
      <c r="A15229" s="446"/>
    </row>
    <row r="15230" spans="1:1" s="447" customFormat="1" ht="12" hidden="1" customHeight="1">
      <c r="A15230" s="446"/>
    </row>
    <row r="15231" spans="1:1" s="447" customFormat="1" ht="12" hidden="1" customHeight="1">
      <c r="A15231" s="446"/>
    </row>
    <row r="15232" spans="1:1" s="447" customFormat="1" ht="12" hidden="1" customHeight="1">
      <c r="A15232" s="446"/>
    </row>
    <row r="15233" spans="1:1" s="447" customFormat="1" ht="12" hidden="1" customHeight="1">
      <c r="A15233" s="446"/>
    </row>
    <row r="15234" spans="1:1" s="447" customFormat="1" ht="12" hidden="1" customHeight="1">
      <c r="A15234" s="446"/>
    </row>
    <row r="15235" spans="1:1" s="447" customFormat="1" ht="12" hidden="1" customHeight="1">
      <c r="A15235" s="446"/>
    </row>
    <row r="15236" spans="1:1" s="447" customFormat="1" ht="12" hidden="1" customHeight="1">
      <c r="A15236" s="446"/>
    </row>
    <row r="15237" spans="1:1" s="447" customFormat="1" ht="12" hidden="1" customHeight="1">
      <c r="A15237" s="446"/>
    </row>
    <row r="15238" spans="1:1" s="447" customFormat="1" ht="12" hidden="1" customHeight="1">
      <c r="A15238" s="446"/>
    </row>
    <row r="15239" spans="1:1" s="447" customFormat="1" ht="12" hidden="1" customHeight="1">
      <c r="A15239" s="446"/>
    </row>
    <row r="15240" spans="1:1" s="447" customFormat="1" ht="12" hidden="1" customHeight="1">
      <c r="A15240" s="446"/>
    </row>
    <row r="15241" spans="1:1" s="447" customFormat="1" ht="12" hidden="1" customHeight="1">
      <c r="A15241" s="446"/>
    </row>
    <row r="15242" spans="1:1" s="447" customFormat="1" ht="12" hidden="1" customHeight="1">
      <c r="A15242" s="446"/>
    </row>
    <row r="15243" spans="1:1" s="447" customFormat="1" ht="12" hidden="1" customHeight="1">
      <c r="A15243" s="446"/>
    </row>
    <row r="15244" spans="1:1" s="447" customFormat="1" ht="12" hidden="1" customHeight="1">
      <c r="A15244" s="446"/>
    </row>
    <row r="15245" spans="1:1" s="447" customFormat="1" ht="12" hidden="1" customHeight="1">
      <c r="A15245" s="446"/>
    </row>
    <row r="15246" spans="1:1" s="447" customFormat="1" ht="12" hidden="1" customHeight="1">
      <c r="A15246" s="446"/>
    </row>
    <row r="15247" spans="1:1" s="447" customFormat="1" ht="12" hidden="1" customHeight="1">
      <c r="A15247" s="446"/>
    </row>
    <row r="15248" spans="1:1" s="447" customFormat="1" ht="12" hidden="1" customHeight="1">
      <c r="A15248" s="446"/>
    </row>
    <row r="15249" spans="1:1" s="447" customFormat="1" ht="12" hidden="1" customHeight="1">
      <c r="A15249" s="446"/>
    </row>
    <row r="15250" spans="1:1" s="447" customFormat="1" ht="12" hidden="1" customHeight="1">
      <c r="A15250" s="446"/>
    </row>
    <row r="15251" spans="1:1" s="447" customFormat="1" ht="12" hidden="1" customHeight="1">
      <c r="A15251" s="446"/>
    </row>
    <row r="15252" spans="1:1" s="447" customFormat="1" ht="12" hidden="1" customHeight="1">
      <c r="A15252" s="446"/>
    </row>
    <row r="15253" spans="1:1" s="447" customFormat="1" ht="12" hidden="1" customHeight="1">
      <c r="A15253" s="446"/>
    </row>
    <row r="15254" spans="1:1" s="447" customFormat="1" ht="12" hidden="1" customHeight="1">
      <c r="A15254" s="446"/>
    </row>
    <row r="15255" spans="1:1" s="447" customFormat="1" ht="12" hidden="1" customHeight="1">
      <c r="A15255" s="446"/>
    </row>
    <row r="15256" spans="1:1" s="447" customFormat="1" ht="12" hidden="1" customHeight="1">
      <c r="A15256" s="446"/>
    </row>
    <row r="15257" spans="1:1" s="447" customFormat="1" ht="12" hidden="1" customHeight="1">
      <c r="A15257" s="446"/>
    </row>
    <row r="15258" spans="1:1" s="447" customFormat="1" ht="12" hidden="1" customHeight="1">
      <c r="A15258" s="446"/>
    </row>
    <row r="15259" spans="1:1" s="447" customFormat="1" ht="12" hidden="1" customHeight="1">
      <c r="A15259" s="446"/>
    </row>
    <row r="15260" spans="1:1" s="447" customFormat="1" ht="12" hidden="1" customHeight="1">
      <c r="A15260" s="446"/>
    </row>
    <row r="15261" spans="1:1" s="447" customFormat="1" ht="12" hidden="1" customHeight="1">
      <c r="A15261" s="446"/>
    </row>
    <row r="15262" spans="1:1" s="447" customFormat="1" ht="12" hidden="1" customHeight="1">
      <c r="A15262" s="446"/>
    </row>
    <row r="15263" spans="1:1" s="447" customFormat="1" ht="12" hidden="1" customHeight="1">
      <c r="A15263" s="446"/>
    </row>
    <row r="15264" spans="1:1" s="447" customFormat="1" ht="12" hidden="1" customHeight="1">
      <c r="A15264" s="446"/>
    </row>
    <row r="15265" spans="1:1" s="447" customFormat="1" ht="12" hidden="1" customHeight="1">
      <c r="A15265" s="446"/>
    </row>
    <row r="15266" spans="1:1" s="447" customFormat="1" ht="12" hidden="1" customHeight="1">
      <c r="A15266" s="446"/>
    </row>
    <row r="15267" spans="1:1" s="447" customFormat="1" ht="12" hidden="1" customHeight="1">
      <c r="A15267" s="446"/>
    </row>
    <row r="15268" spans="1:1" s="447" customFormat="1" ht="12" hidden="1" customHeight="1">
      <c r="A15268" s="446"/>
    </row>
    <row r="15269" spans="1:1" s="447" customFormat="1" ht="12" hidden="1" customHeight="1">
      <c r="A15269" s="446"/>
    </row>
    <row r="15270" spans="1:1" s="447" customFormat="1" ht="12" hidden="1" customHeight="1">
      <c r="A15270" s="446"/>
    </row>
    <row r="15271" spans="1:1" s="447" customFormat="1" ht="12" hidden="1" customHeight="1">
      <c r="A15271" s="446"/>
    </row>
    <row r="15272" spans="1:1" s="447" customFormat="1" ht="12" hidden="1" customHeight="1">
      <c r="A15272" s="446"/>
    </row>
    <row r="15273" spans="1:1" s="447" customFormat="1" ht="12" hidden="1" customHeight="1">
      <c r="A15273" s="446"/>
    </row>
    <row r="15274" spans="1:1" s="447" customFormat="1" ht="12" hidden="1" customHeight="1">
      <c r="A15274" s="446"/>
    </row>
    <row r="15275" spans="1:1" s="447" customFormat="1" ht="12" hidden="1" customHeight="1">
      <c r="A15275" s="446"/>
    </row>
    <row r="15276" spans="1:1" s="447" customFormat="1" ht="12" hidden="1" customHeight="1">
      <c r="A15276" s="446"/>
    </row>
    <row r="15277" spans="1:1" s="447" customFormat="1" ht="12" hidden="1" customHeight="1">
      <c r="A15277" s="446"/>
    </row>
    <row r="15278" spans="1:1" s="447" customFormat="1" ht="12" hidden="1" customHeight="1">
      <c r="A15278" s="446"/>
    </row>
    <row r="15279" spans="1:1" s="447" customFormat="1" ht="12" hidden="1" customHeight="1">
      <c r="A15279" s="446"/>
    </row>
    <row r="15280" spans="1:1" s="447" customFormat="1" ht="12" hidden="1" customHeight="1">
      <c r="A15280" s="446"/>
    </row>
    <row r="15281" spans="1:1" s="447" customFormat="1" ht="12" hidden="1" customHeight="1">
      <c r="A15281" s="446"/>
    </row>
    <row r="15282" spans="1:1" s="447" customFormat="1" ht="12" hidden="1" customHeight="1">
      <c r="A15282" s="446"/>
    </row>
    <row r="15283" spans="1:1" s="447" customFormat="1" ht="12" hidden="1" customHeight="1">
      <c r="A15283" s="446"/>
    </row>
    <row r="15284" spans="1:1" s="447" customFormat="1" ht="12" hidden="1" customHeight="1">
      <c r="A15284" s="446"/>
    </row>
    <row r="15285" spans="1:1" s="447" customFormat="1" ht="12" hidden="1" customHeight="1">
      <c r="A15285" s="446"/>
    </row>
    <row r="15286" spans="1:1" s="447" customFormat="1" ht="12" hidden="1" customHeight="1">
      <c r="A15286" s="446"/>
    </row>
    <row r="15287" spans="1:1" s="447" customFormat="1" ht="12" hidden="1" customHeight="1">
      <c r="A15287" s="446"/>
    </row>
    <row r="15288" spans="1:1" s="447" customFormat="1" ht="12" hidden="1" customHeight="1">
      <c r="A15288" s="446"/>
    </row>
    <row r="15289" spans="1:1" s="447" customFormat="1" ht="12" hidden="1" customHeight="1">
      <c r="A15289" s="446"/>
    </row>
    <row r="15290" spans="1:1" s="447" customFormat="1" ht="12" hidden="1" customHeight="1">
      <c r="A15290" s="446"/>
    </row>
    <row r="15291" spans="1:1" s="447" customFormat="1" ht="12" hidden="1" customHeight="1">
      <c r="A15291" s="446"/>
    </row>
    <row r="15292" spans="1:1" s="447" customFormat="1" ht="12" hidden="1" customHeight="1">
      <c r="A15292" s="446"/>
    </row>
    <row r="15293" spans="1:1" s="447" customFormat="1" ht="12" hidden="1" customHeight="1">
      <c r="A15293" s="446"/>
    </row>
    <row r="15294" spans="1:1" s="447" customFormat="1" ht="12" hidden="1" customHeight="1">
      <c r="A15294" s="446"/>
    </row>
    <row r="15295" spans="1:1" s="447" customFormat="1" ht="12" hidden="1" customHeight="1">
      <c r="A15295" s="446"/>
    </row>
    <row r="15296" spans="1:1" s="447" customFormat="1" ht="12" hidden="1" customHeight="1">
      <c r="A15296" s="446"/>
    </row>
    <row r="15297" spans="1:1" s="447" customFormat="1" ht="12" hidden="1" customHeight="1">
      <c r="A15297" s="446"/>
    </row>
    <row r="15298" spans="1:1" s="447" customFormat="1" ht="12" hidden="1" customHeight="1">
      <c r="A15298" s="446"/>
    </row>
    <row r="15299" spans="1:1" s="447" customFormat="1" ht="12" hidden="1" customHeight="1">
      <c r="A15299" s="446"/>
    </row>
    <row r="15300" spans="1:1" s="447" customFormat="1" ht="12" hidden="1" customHeight="1">
      <c r="A15300" s="446"/>
    </row>
    <row r="15301" spans="1:1" s="447" customFormat="1" ht="12" hidden="1" customHeight="1">
      <c r="A15301" s="446"/>
    </row>
    <row r="15302" spans="1:1" s="447" customFormat="1" ht="12" hidden="1" customHeight="1">
      <c r="A15302" s="446"/>
    </row>
    <row r="15303" spans="1:1" s="447" customFormat="1" ht="12" hidden="1" customHeight="1">
      <c r="A15303" s="446"/>
    </row>
    <row r="15304" spans="1:1" s="447" customFormat="1" ht="12" hidden="1" customHeight="1">
      <c r="A15304" s="446"/>
    </row>
    <row r="15305" spans="1:1" s="447" customFormat="1" ht="12" hidden="1" customHeight="1">
      <c r="A15305" s="446"/>
    </row>
    <row r="15306" spans="1:1" s="447" customFormat="1" ht="12" hidden="1" customHeight="1">
      <c r="A15306" s="446"/>
    </row>
    <row r="15307" spans="1:1" s="447" customFormat="1" ht="12" hidden="1" customHeight="1">
      <c r="A15307" s="446"/>
    </row>
    <row r="15308" spans="1:1" s="447" customFormat="1" ht="12" hidden="1" customHeight="1">
      <c r="A15308" s="446"/>
    </row>
    <row r="15309" spans="1:1" s="447" customFormat="1" ht="12" hidden="1" customHeight="1">
      <c r="A15309" s="446"/>
    </row>
    <row r="15310" spans="1:1" s="447" customFormat="1" ht="12" hidden="1" customHeight="1">
      <c r="A15310" s="446"/>
    </row>
    <row r="15311" spans="1:1" s="447" customFormat="1" ht="12" hidden="1" customHeight="1">
      <c r="A15311" s="446"/>
    </row>
    <row r="15312" spans="1:1" s="447" customFormat="1" ht="12" hidden="1" customHeight="1">
      <c r="A15312" s="446"/>
    </row>
    <row r="15313" spans="1:1" s="447" customFormat="1" ht="12" hidden="1" customHeight="1">
      <c r="A15313" s="446"/>
    </row>
    <row r="15314" spans="1:1" s="447" customFormat="1" ht="12" hidden="1" customHeight="1">
      <c r="A15314" s="446"/>
    </row>
    <row r="15315" spans="1:1" s="447" customFormat="1" ht="12" hidden="1" customHeight="1">
      <c r="A15315" s="446"/>
    </row>
    <row r="15316" spans="1:1" s="447" customFormat="1" ht="12" hidden="1" customHeight="1">
      <c r="A15316" s="446"/>
    </row>
    <row r="15317" spans="1:1" s="447" customFormat="1" ht="12" hidden="1" customHeight="1">
      <c r="A15317" s="446"/>
    </row>
    <row r="15318" spans="1:1" s="447" customFormat="1" ht="12" hidden="1" customHeight="1">
      <c r="A15318" s="446"/>
    </row>
    <row r="15319" spans="1:1" s="447" customFormat="1" ht="12" hidden="1" customHeight="1">
      <c r="A15319" s="446"/>
    </row>
    <row r="15320" spans="1:1" s="447" customFormat="1" ht="12" hidden="1" customHeight="1">
      <c r="A15320" s="446"/>
    </row>
    <row r="15321" spans="1:1" s="447" customFormat="1" ht="12" hidden="1" customHeight="1">
      <c r="A15321" s="446"/>
    </row>
    <row r="15322" spans="1:1" s="447" customFormat="1" ht="12" hidden="1" customHeight="1">
      <c r="A15322" s="446"/>
    </row>
    <row r="15323" spans="1:1" s="447" customFormat="1" ht="12" hidden="1" customHeight="1">
      <c r="A15323" s="446"/>
    </row>
    <row r="15324" spans="1:1" s="447" customFormat="1" ht="12" hidden="1" customHeight="1">
      <c r="A15324" s="446"/>
    </row>
    <row r="15325" spans="1:1" s="447" customFormat="1" ht="12" hidden="1" customHeight="1">
      <c r="A15325" s="446"/>
    </row>
    <row r="15326" spans="1:1" s="447" customFormat="1" ht="12" hidden="1" customHeight="1">
      <c r="A15326" s="446"/>
    </row>
    <row r="15327" spans="1:1" s="447" customFormat="1" ht="12" hidden="1" customHeight="1">
      <c r="A15327" s="446"/>
    </row>
    <row r="15328" spans="1:1" s="447" customFormat="1" ht="12" hidden="1" customHeight="1">
      <c r="A15328" s="446"/>
    </row>
    <row r="15329" spans="1:1" s="447" customFormat="1" ht="12" hidden="1" customHeight="1">
      <c r="A15329" s="446"/>
    </row>
    <row r="15330" spans="1:1" s="447" customFormat="1" ht="12" hidden="1" customHeight="1">
      <c r="A15330" s="446"/>
    </row>
    <row r="15331" spans="1:1" s="447" customFormat="1" ht="12" hidden="1" customHeight="1">
      <c r="A15331" s="446"/>
    </row>
    <row r="15332" spans="1:1" s="447" customFormat="1" ht="12" hidden="1" customHeight="1">
      <c r="A15332" s="446"/>
    </row>
    <row r="15333" spans="1:1" s="447" customFormat="1" ht="12" hidden="1" customHeight="1">
      <c r="A15333" s="446"/>
    </row>
    <row r="15334" spans="1:1" s="447" customFormat="1" ht="12" hidden="1" customHeight="1">
      <c r="A15334" s="446"/>
    </row>
    <row r="15335" spans="1:1" s="447" customFormat="1" ht="12" hidden="1" customHeight="1">
      <c r="A15335" s="446"/>
    </row>
    <row r="15336" spans="1:1" s="447" customFormat="1" ht="12" hidden="1" customHeight="1">
      <c r="A15336" s="446"/>
    </row>
    <row r="15337" spans="1:1" s="447" customFormat="1" ht="12" hidden="1" customHeight="1">
      <c r="A15337" s="446"/>
    </row>
    <row r="15338" spans="1:1" s="447" customFormat="1" ht="12" hidden="1" customHeight="1">
      <c r="A15338" s="446"/>
    </row>
    <row r="15339" spans="1:1" s="447" customFormat="1" ht="12" hidden="1" customHeight="1">
      <c r="A15339" s="446"/>
    </row>
    <row r="15340" spans="1:1" s="447" customFormat="1" ht="12" hidden="1" customHeight="1">
      <c r="A15340" s="446"/>
    </row>
    <row r="15341" spans="1:1" s="447" customFormat="1" ht="12" hidden="1" customHeight="1">
      <c r="A15341" s="446"/>
    </row>
    <row r="15342" spans="1:1" s="447" customFormat="1" ht="12" hidden="1" customHeight="1">
      <c r="A15342" s="446"/>
    </row>
    <row r="15343" spans="1:1" s="447" customFormat="1" ht="12" hidden="1" customHeight="1">
      <c r="A15343" s="446"/>
    </row>
    <row r="15344" spans="1:1" s="447" customFormat="1" ht="12" hidden="1" customHeight="1">
      <c r="A15344" s="446"/>
    </row>
    <row r="15345" spans="1:1" s="447" customFormat="1" ht="12" hidden="1" customHeight="1">
      <c r="A15345" s="446"/>
    </row>
    <row r="15346" spans="1:1" s="447" customFormat="1" ht="12" hidden="1" customHeight="1">
      <c r="A15346" s="446"/>
    </row>
    <row r="15347" spans="1:1" s="447" customFormat="1" ht="12" hidden="1" customHeight="1">
      <c r="A15347" s="446"/>
    </row>
    <row r="15348" spans="1:1" s="447" customFormat="1" ht="12" hidden="1" customHeight="1">
      <c r="A15348" s="446"/>
    </row>
    <row r="15349" spans="1:1" s="447" customFormat="1" ht="12" hidden="1" customHeight="1">
      <c r="A15349" s="446"/>
    </row>
    <row r="15350" spans="1:1" s="447" customFormat="1" ht="12" hidden="1" customHeight="1">
      <c r="A15350" s="446"/>
    </row>
    <row r="15351" spans="1:1" s="447" customFormat="1" ht="12" hidden="1" customHeight="1">
      <c r="A15351" s="446"/>
    </row>
    <row r="15352" spans="1:1" s="447" customFormat="1" ht="12" hidden="1" customHeight="1">
      <c r="A15352" s="446"/>
    </row>
    <row r="15353" spans="1:1" s="447" customFormat="1" ht="12" hidden="1" customHeight="1">
      <c r="A15353" s="446"/>
    </row>
    <row r="15354" spans="1:1" s="447" customFormat="1" ht="12" hidden="1" customHeight="1">
      <c r="A15354" s="446"/>
    </row>
    <row r="15355" spans="1:1" s="447" customFormat="1" ht="12" hidden="1" customHeight="1">
      <c r="A15355" s="446"/>
    </row>
    <row r="15356" spans="1:1" s="447" customFormat="1" ht="12" hidden="1" customHeight="1">
      <c r="A15356" s="446"/>
    </row>
    <row r="15357" spans="1:1" s="447" customFormat="1" ht="12" hidden="1" customHeight="1">
      <c r="A15357" s="446"/>
    </row>
    <row r="15358" spans="1:1" s="447" customFormat="1" ht="12" hidden="1" customHeight="1">
      <c r="A15358" s="446"/>
    </row>
    <row r="15359" spans="1:1" s="447" customFormat="1" ht="12" hidden="1" customHeight="1">
      <c r="A15359" s="446"/>
    </row>
    <row r="15360" spans="1:1" s="447" customFormat="1" ht="12" hidden="1" customHeight="1">
      <c r="A15360" s="446"/>
    </row>
    <row r="15361" spans="1:1" s="447" customFormat="1" ht="12" hidden="1" customHeight="1">
      <c r="A15361" s="446"/>
    </row>
    <row r="15362" spans="1:1" s="447" customFormat="1" ht="12" hidden="1" customHeight="1">
      <c r="A15362" s="446"/>
    </row>
    <row r="15363" spans="1:1" s="447" customFormat="1" ht="12" hidden="1" customHeight="1">
      <c r="A15363" s="446"/>
    </row>
    <row r="15364" spans="1:1" s="447" customFormat="1" ht="12" hidden="1" customHeight="1">
      <c r="A15364" s="446"/>
    </row>
    <row r="15365" spans="1:1" s="447" customFormat="1" ht="12" hidden="1" customHeight="1">
      <c r="A15365" s="446"/>
    </row>
    <row r="15366" spans="1:1" s="447" customFormat="1" ht="12" hidden="1" customHeight="1">
      <c r="A15366" s="446"/>
    </row>
    <row r="15367" spans="1:1" s="447" customFormat="1" ht="12" hidden="1" customHeight="1">
      <c r="A15367" s="446"/>
    </row>
    <row r="15368" spans="1:1" s="447" customFormat="1" ht="12" hidden="1" customHeight="1">
      <c r="A15368" s="446"/>
    </row>
    <row r="15369" spans="1:1" s="447" customFormat="1" ht="12" hidden="1" customHeight="1">
      <c r="A15369" s="446"/>
    </row>
    <row r="15370" spans="1:1" s="447" customFormat="1" ht="12" hidden="1" customHeight="1">
      <c r="A15370" s="446"/>
    </row>
    <row r="15371" spans="1:1" s="447" customFormat="1" ht="12" hidden="1" customHeight="1">
      <c r="A15371" s="446"/>
    </row>
    <row r="15372" spans="1:1" s="447" customFormat="1" ht="12" hidden="1" customHeight="1">
      <c r="A15372" s="446"/>
    </row>
    <row r="15373" spans="1:1" s="447" customFormat="1" ht="12" hidden="1" customHeight="1">
      <c r="A15373" s="446"/>
    </row>
    <row r="15374" spans="1:1" s="447" customFormat="1" ht="12" hidden="1" customHeight="1">
      <c r="A15374" s="446"/>
    </row>
    <row r="15375" spans="1:1" s="447" customFormat="1" ht="12" hidden="1" customHeight="1">
      <c r="A15375" s="446"/>
    </row>
    <row r="15376" spans="1:1" s="447" customFormat="1" ht="12" hidden="1" customHeight="1">
      <c r="A15376" s="446"/>
    </row>
    <row r="15377" spans="1:1" s="447" customFormat="1" ht="12" hidden="1" customHeight="1">
      <c r="A15377" s="446"/>
    </row>
    <row r="15378" spans="1:1" s="447" customFormat="1" ht="12" hidden="1" customHeight="1">
      <c r="A15378" s="446"/>
    </row>
    <row r="15379" spans="1:1" s="447" customFormat="1" ht="12" hidden="1" customHeight="1">
      <c r="A15379" s="446"/>
    </row>
    <row r="15380" spans="1:1" s="447" customFormat="1" ht="12" hidden="1" customHeight="1">
      <c r="A15380" s="446"/>
    </row>
    <row r="15381" spans="1:1" s="447" customFormat="1" ht="12" hidden="1" customHeight="1">
      <c r="A15381" s="446"/>
    </row>
    <row r="15382" spans="1:1" s="447" customFormat="1" ht="12" hidden="1" customHeight="1">
      <c r="A15382" s="446"/>
    </row>
    <row r="15383" spans="1:1" s="447" customFormat="1" ht="12" hidden="1" customHeight="1">
      <c r="A15383" s="446"/>
    </row>
    <row r="15384" spans="1:1" s="447" customFormat="1" ht="12" hidden="1" customHeight="1">
      <c r="A15384" s="446"/>
    </row>
    <row r="15385" spans="1:1" s="447" customFormat="1" ht="12" hidden="1" customHeight="1">
      <c r="A15385" s="446"/>
    </row>
    <row r="15386" spans="1:1" s="447" customFormat="1" ht="12" hidden="1" customHeight="1">
      <c r="A15386" s="446"/>
    </row>
    <row r="15387" spans="1:1" s="447" customFormat="1" ht="12" hidden="1" customHeight="1">
      <c r="A15387" s="446"/>
    </row>
    <row r="15388" spans="1:1" s="447" customFormat="1" ht="12" hidden="1" customHeight="1">
      <c r="A15388" s="446"/>
    </row>
    <row r="15389" spans="1:1" s="447" customFormat="1" ht="12" hidden="1" customHeight="1">
      <c r="A15389" s="446"/>
    </row>
    <row r="15390" spans="1:1" s="447" customFormat="1" ht="12" hidden="1" customHeight="1">
      <c r="A15390" s="446"/>
    </row>
    <row r="15391" spans="1:1" s="447" customFormat="1" ht="12" hidden="1" customHeight="1">
      <c r="A15391" s="446"/>
    </row>
    <row r="15392" spans="1:1" s="447" customFormat="1" ht="12" hidden="1" customHeight="1">
      <c r="A15392" s="446"/>
    </row>
    <row r="15393" spans="1:1" s="447" customFormat="1" ht="12" hidden="1" customHeight="1">
      <c r="A15393" s="446"/>
    </row>
    <row r="15394" spans="1:1" s="447" customFormat="1" ht="12" hidden="1" customHeight="1">
      <c r="A15394" s="446"/>
    </row>
    <row r="15395" spans="1:1" s="447" customFormat="1" ht="12" hidden="1" customHeight="1">
      <c r="A15395" s="446"/>
    </row>
    <row r="15396" spans="1:1" s="447" customFormat="1" ht="12" hidden="1" customHeight="1">
      <c r="A15396" s="446"/>
    </row>
    <row r="15397" spans="1:1" s="447" customFormat="1" ht="12" hidden="1" customHeight="1">
      <c r="A15397" s="446"/>
    </row>
    <row r="15398" spans="1:1" s="447" customFormat="1" ht="12" hidden="1" customHeight="1">
      <c r="A15398" s="446"/>
    </row>
    <row r="15399" spans="1:1" s="447" customFormat="1" ht="12" hidden="1" customHeight="1">
      <c r="A15399" s="446"/>
    </row>
    <row r="15400" spans="1:1" s="447" customFormat="1" ht="12" hidden="1" customHeight="1">
      <c r="A15400" s="446"/>
    </row>
    <row r="15401" spans="1:1" s="447" customFormat="1" ht="12" hidden="1" customHeight="1">
      <c r="A15401" s="446"/>
    </row>
    <row r="15402" spans="1:1" s="447" customFormat="1" ht="12" hidden="1" customHeight="1">
      <c r="A15402" s="446"/>
    </row>
    <row r="15403" spans="1:1" s="447" customFormat="1" ht="12" hidden="1" customHeight="1">
      <c r="A15403" s="446"/>
    </row>
    <row r="15404" spans="1:1" s="447" customFormat="1" ht="12" hidden="1" customHeight="1">
      <c r="A15404" s="446"/>
    </row>
    <row r="15405" spans="1:1" s="447" customFormat="1" ht="12" hidden="1" customHeight="1">
      <c r="A15405" s="446"/>
    </row>
    <row r="15406" spans="1:1" s="447" customFormat="1" ht="12" hidden="1" customHeight="1">
      <c r="A15406" s="446"/>
    </row>
    <row r="15407" spans="1:1" s="447" customFormat="1" ht="12" hidden="1" customHeight="1">
      <c r="A15407" s="446"/>
    </row>
    <row r="15408" spans="1:1" s="447" customFormat="1" ht="12" hidden="1" customHeight="1">
      <c r="A15408" s="446"/>
    </row>
    <row r="15409" spans="1:1" s="447" customFormat="1" ht="12" hidden="1" customHeight="1">
      <c r="A15409" s="446"/>
    </row>
    <row r="15410" spans="1:1" s="447" customFormat="1" ht="12" hidden="1" customHeight="1">
      <c r="A15410" s="446"/>
    </row>
    <row r="15411" spans="1:1" s="447" customFormat="1" ht="12" hidden="1" customHeight="1">
      <c r="A15411" s="446"/>
    </row>
    <row r="15412" spans="1:1" s="447" customFormat="1" ht="12" hidden="1" customHeight="1">
      <c r="A15412" s="446"/>
    </row>
    <row r="15413" spans="1:1" s="447" customFormat="1" ht="12" hidden="1" customHeight="1">
      <c r="A15413" s="446"/>
    </row>
    <row r="15414" spans="1:1" s="447" customFormat="1" ht="12" hidden="1" customHeight="1">
      <c r="A15414" s="446"/>
    </row>
    <row r="15415" spans="1:1" s="447" customFormat="1" ht="12" hidden="1" customHeight="1">
      <c r="A15415" s="446"/>
    </row>
    <row r="15416" spans="1:1" s="447" customFormat="1" ht="12" hidden="1" customHeight="1">
      <c r="A15416" s="446"/>
    </row>
    <row r="15417" spans="1:1" s="447" customFormat="1" ht="12" hidden="1" customHeight="1">
      <c r="A15417" s="446"/>
    </row>
    <row r="15418" spans="1:1" s="447" customFormat="1" ht="12" hidden="1" customHeight="1">
      <c r="A15418" s="446"/>
    </row>
    <row r="15419" spans="1:1" s="447" customFormat="1" ht="12" hidden="1" customHeight="1">
      <c r="A15419" s="446"/>
    </row>
    <row r="15420" spans="1:1" s="447" customFormat="1" ht="12" hidden="1" customHeight="1">
      <c r="A15420" s="446"/>
    </row>
    <row r="15421" spans="1:1" s="447" customFormat="1" ht="12" hidden="1" customHeight="1">
      <c r="A15421" s="446"/>
    </row>
    <row r="15422" spans="1:1" s="447" customFormat="1" ht="12" hidden="1" customHeight="1">
      <c r="A15422" s="446"/>
    </row>
    <row r="15423" spans="1:1" s="447" customFormat="1" ht="12" hidden="1" customHeight="1">
      <c r="A15423" s="446"/>
    </row>
    <row r="15424" spans="1:1" s="447" customFormat="1" ht="12" hidden="1" customHeight="1">
      <c r="A15424" s="446"/>
    </row>
    <row r="15425" spans="1:1" s="447" customFormat="1" ht="12" hidden="1" customHeight="1">
      <c r="A15425" s="446"/>
    </row>
    <row r="15426" spans="1:1" s="447" customFormat="1" ht="12" hidden="1" customHeight="1">
      <c r="A15426" s="446"/>
    </row>
    <row r="15427" spans="1:1" s="447" customFormat="1" ht="12" hidden="1" customHeight="1">
      <c r="A15427" s="446"/>
    </row>
    <row r="15428" spans="1:1" s="447" customFormat="1" ht="12" hidden="1" customHeight="1">
      <c r="A15428" s="446"/>
    </row>
    <row r="15429" spans="1:1" s="447" customFormat="1" ht="12" hidden="1" customHeight="1">
      <c r="A15429" s="446"/>
    </row>
    <row r="15430" spans="1:1" s="447" customFormat="1" ht="12" hidden="1" customHeight="1">
      <c r="A15430" s="446"/>
    </row>
    <row r="15431" spans="1:1" s="447" customFormat="1" ht="12" hidden="1" customHeight="1">
      <c r="A15431" s="446"/>
    </row>
    <row r="15432" spans="1:1" s="447" customFormat="1" ht="12" hidden="1" customHeight="1">
      <c r="A15432" s="446"/>
    </row>
    <row r="15433" spans="1:1" s="447" customFormat="1" ht="12" hidden="1" customHeight="1">
      <c r="A15433" s="446"/>
    </row>
    <row r="15434" spans="1:1" s="447" customFormat="1" ht="12" hidden="1" customHeight="1">
      <c r="A15434" s="446"/>
    </row>
    <row r="15435" spans="1:1" s="447" customFormat="1" ht="12" hidden="1" customHeight="1">
      <c r="A15435" s="446"/>
    </row>
    <row r="15436" spans="1:1" s="447" customFormat="1" ht="12" hidden="1" customHeight="1">
      <c r="A15436" s="446"/>
    </row>
    <row r="15437" spans="1:1" s="447" customFormat="1" ht="12" hidden="1" customHeight="1">
      <c r="A15437" s="446"/>
    </row>
    <row r="15438" spans="1:1" s="447" customFormat="1" ht="12" hidden="1" customHeight="1">
      <c r="A15438" s="446"/>
    </row>
    <row r="15439" spans="1:1" s="447" customFormat="1" ht="12" hidden="1" customHeight="1">
      <c r="A15439" s="446"/>
    </row>
    <row r="15440" spans="1:1" s="447" customFormat="1" ht="12" hidden="1" customHeight="1">
      <c r="A15440" s="446"/>
    </row>
    <row r="15441" spans="1:1" s="447" customFormat="1" ht="12" hidden="1" customHeight="1">
      <c r="A15441" s="446"/>
    </row>
    <row r="15442" spans="1:1" s="447" customFormat="1" ht="12" hidden="1" customHeight="1">
      <c r="A15442" s="446"/>
    </row>
    <row r="15443" spans="1:1" s="447" customFormat="1" ht="12" hidden="1" customHeight="1">
      <c r="A15443" s="446"/>
    </row>
    <row r="15444" spans="1:1" s="447" customFormat="1" ht="12" hidden="1" customHeight="1">
      <c r="A15444" s="446"/>
    </row>
    <row r="15445" spans="1:1" s="447" customFormat="1" ht="12" hidden="1" customHeight="1">
      <c r="A15445" s="446"/>
    </row>
    <row r="15446" spans="1:1" s="447" customFormat="1" ht="12" hidden="1" customHeight="1">
      <c r="A15446" s="446"/>
    </row>
    <row r="15447" spans="1:1" s="447" customFormat="1" ht="12" hidden="1" customHeight="1">
      <c r="A15447" s="446"/>
    </row>
    <row r="15448" spans="1:1" s="447" customFormat="1" ht="12" hidden="1" customHeight="1">
      <c r="A15448" s="446"/>
    </row>
    <row r="15449" spans="1:1" s="447" customFormat="1" ht="12" hidden="1" customHeight="1">
      <c r="A15449" s="446"/>
    </row>
    <row r="15450" spans="1:1" s="447" customFormat="1" ht="12" hidden="1" customHeight="1">
      <c r="A15450" s="446"/>
    </row>
    <row r="15451" spans="1:1" s="447" customFormat="1" ht="12" hidden="1" customHeight="1">
      <c r="A15451" s="446"/>
    </row>
    <row r="15452" spans="1:1" s="447" customFormat="1" ht="12" hidden="1" customHeight="1">
      <c r="A15452" s="446"/>
    </row>
    <row r="15453" spans="1:1" s="447" customFormat="1" ht="12" hidden="1" customHeight="1">
      <c r="A15453" s="446"/>
    </row>
    <row r="15454" spans="1:1" s="447" customFormat="1" ht="12" hidden="1" customHeight="1">
      <c r="A15454" s="446"/>
    </row>
    <row r="15455" spans="1:1" s="447" customFormat="1" ht="12" hidden="1" customHeight="1">
      <c r="A15455" s="446"/>
    </row>
    <row r="15456" spans="1:1" s="447" customFormat="1" ht="12" hidden="1" customHeight="1">
      <c r="A15456" s="446"/>
    </row>
    <row r="15457" spans="1:1" s="447" customFormat="1" ht="12" hidden="1" customHeight="1">
      <c r="A15457" s="446"/>
    </row>
    <row r="15458" spans="1:1" s="447" customFormat="1" ht="12" hidden="1" customHeight="1">
      <c r="A15458" s="446"/>
    </row>
    <row r="15459" spans="1:1" s="447" customFormat="1" ht="12" hidden="1" customHeight="1">
      <c r="A15459" s="446"/>
    </row>
    <row r="15460" spans="1:1" s="447" customFormat="1" ht="12" hidden="1" customHeight="1">
      <c r="A15460" s="446"/>
    </row>
    <row r="15461" spans="1:1" s="447" customFormat="1" ht="12" hidden="1" customHeight="1">
      <c r="A15461" s="446"/>
    </row>
    <row r="15462" spans="1:1" s="447" customFormat="1" ht="12" hidden="1" customHeight="1">
      <c r="A15462" s="446"/>
    </row>
    <row r="15463" spans="1:1" s="447" customFormat="1" ht="12" hidden="1" customHeight="1">
      <c r="A15463" s="446"/>
    </row>
    <row r="15464" spans="1:1" s="447" customFormat="1" ht="12" hidden="1" customHeight="1">
      <c r="A15464" s="446"/>
    </row>
    <row r="15465" spans="1:1" s="447" customFormat="1" ht="12" hidden="1" customHeight="1">
      <c r="A15465" s="446"/>
    </row>
    <row r="15466" spans="1:1" s="447" customFormat="1" ht="12" hidden="1" customHeight="1">
      <c r="A15466" s="446"/>
    </row>
    <row r="15467" spans="1:1" s="447" customFormat="1" ht="12" hidden="1" customHeight="1">
      <c r="A15467" s="446"/>
    </row>
    <row r="15468" spans="1:1" s="447" customFormat="1" ht="12" hidden="1" customHeight="1">
      <c r="A15468" s="446"/>
    </row>
    <row r="15469" spans="1:1" s="447" customFormat="1" ht="12" hidden="1" customHeight="1">
      <c r="A15469" s="446"/>
    </row>
    <row r="15470" spans="1:1" s="447" customFormat="1" ht="12" hidden="1" customHeight="1">
      <c r="A15470" s="446"/>
    </row>
    <row r="15471" spans="1:1" s="447" customFormat="1" ht="12" hidden="1" customHeight="1">
      <c r="A15471" s="446"/>
    </row>
    <row r="15472" spans="1:1" s="447" customFormat="1" ht="12" hidden="1" customHeight="1">
      <c r="A15472" s="446"/>
    </row>
    <row r="15473" spans="1:1" s="447" customFormat="1" ht="12" hidden="1" customHeight="1">
      <c r="A15473" s="446"/>
    </row>
    <row r="15474" spans="1:1" s="447" customFormat="1" ht="12" hidden="1" customHeight="1">
      <c r="A15474" s="446"/>
    </row>
    <row r="15475" spans="1:1" s="447" customFormat="1" ht="12" hidden="1" customHeight="1">
      <c r="A15475" s="446"/>
    </row>
    <row r="15476" spans="1:1" s="447" customFormat="1" ht="12" hidden="1" customHeight="1">
      <c r="A15476" s="446"/>
    </row>
    <row r="15477" spans="1:1" s="447" customFormat="1" ht="12" hidden="1" customHeight="1">
      <c r="A15477" s="446"/>
    </row>
    <row r="15478" spans="1:1" s="447" customFormat="1" ht="12" hidden="1" customHeight="1">
      <c r="A15478" s="446"/>
    </row>
    <row r="15479" spans="1:1" s="447" customFormat="1" ht="12" hidden="1" customHeight="1">
      <c r="A15479" s="446"/>
    </row>
    <row r="15480" spans="1:1" s="447" customFormat="1" ht="12" hidden="1" customHeight="1">
      <c r="A15480" s="446"/>
    </row>
    <row r="15481" spans="1:1" s="447" customFormat="1" ht="12" hidden="1" customHeight="1">
      <c r="A15481" s="446"/>
    </row>
    <row r="15482" spans="1:1" s="447" customFormat="1" ht="12" hidden="1" customHeight="1">
      <c r="A15482" s="446"/>
    </row>
    <row r="15483" spans="1:1" s="447" customFormat="1" ht="12" hidden="1" customHeight="1">
      <c r="A15483" s="446"/>
    </row>
    <row r="15484" spans="1:1" s="447" customFormat="1" ht="12" hidden="1" customHeight="1">
      <c r="A15484" s="446"/>
    </row>
    <row r="15485" spans="1:1" s="447" customFormat="1" ht="12" hidden="1" customHeight="1">
      <c r="A15485" s="446"/>
    </row>
    <row r="15486" spans="1:1" s="447" customFormat="1" ht="12" hidden="1" customHeight="1">
      <c r="A15486" s="446"/>
    </row>
    <row r="15487" spans="1:1" s="447" customFormat="1" ht="12" hidden="1" customHeight="1">
      <c r="A15487" s="446"/>
    </row>
    <row r="15488" spans="1:1" s="447" customFormat="1" ht="12" hidden="1" customHeight="1">
      <c r="A15488" s="446"/>
    </row>
    <row r="15489" spans="1:1" s="447" customFormat="1" ht="12" hidden="1" customHeight="1">
      <c r="A15489" s="446"/>
    </row>
    <row r="15490" spans="1:1" s="447" customFormat="1" ht="12" hidden="1" customHeight="1">
      <c r="A15490" s="446"/>
    </row>
    <row r="15491" spans="1:1" s="447" customFormat="1" ht="12" hidden="1" customHeight="1">
      <c r="A15491" s="446"/>
    </row>
    <row r="15492" spans="1:1" s="447" customFormat="1" ht="12" hidden="1" customHeight="1">
      <c r="A15492" s="446"/>
    </row>
    <row r="15493" spans="1:1" s="447" customFormat="1" ht="12" hidden="1" customHeight="1">
      <c r="A15493" s="446"/>
    </row>
    <row r="15494" spans="1:1" s="447" customFormat="1" ht="12" hidden="1" customHeight="1">
      <c r="A15494" s="446"/>
    </row>
    <row r="15495" spans="1:1" s="447" customFormat="1" ht="12" hidden="1" customHeight="1">
      <c r="A15495" s="446"/>
    </row>
    <row r="15496" spans="1:1" s="447" customFormat="1" ht="12" hidden="1" customHeight="1">
      <c r="A15496" s="446"/>
    </row>
    <row r="15497" spans="1:1" s="447" customFormat="1" ht="12" hidden="1" customHeight="1">
      <c r="A15497" s="446"/>
    </row>
    <row r="15498" spans="1:1" s="447" customFormat="1" ht="12" hidden="1" customHeight="1">
      <c r="A15498" s="446"/>
    </row>
    <row r="15499" spans="1:1" s="447" customFormat="1" ht="12" hidden="1" customHeight="1">
      <c r="A15499" s="446"/>
    </row>
    <row r="15500" spans="1:1" s="447" customFormat="1" ht="12" hidden="1" customHeight="1">
      <c r="A15500" s="446"/>
    </row>
    <row r="15501" spans="1:1" s="447" customFormat="1" ht="12" hidden="1" customHeight="1">
      <c r="A15501" s="446"/>
    </row>
    <row r="15502" spans="1:1" s="447" customFormat="1" ht="12" hidden="1" customHeight="1">
      <c r="A15502" s="446"/>
    </row>
    <row r="15503" spans="1:1" s="447" customFormat="1" ht="12" hidden="1" customHeight="1">
      <c r="A15503" s="446"/>
    </row>
    <row r="15504" spans="1:1" s="447" customFormat="1" ht="12" hidden="1" customHeight="1">
      <c r="A15504" s="446"/>
    </row>
    <row r="15505" spans="1:1" s="447" customFormat="1" ht="12" hidden="1" customHeight="1">
      <c r="A15505" s="446"/>
    </row>
    <row r="15506" spans="1:1" s="447" customFormat="1" ht="12" hidden="1" customHeight="1">
      <c r="A15506" s="446"/>
    </row>
    <row r="15507" spans="1:1" s="447" customFormat="1" ht="12" hidden="1" customHeight="1">
      <c r="A15507" s="446"/>
    </row>
    <row r="15508" spans="1:1" s="447" customFormat="1" ht="12" hidden="1" customHeight="1">
      <c r="A15508" s="446"/>
    </row>
    <row r="15509" spans="1:1" s="447" customFormat="1" ht="12" hidden="1" customHeight="1">
      <c r="A15509" s="446"/>
    </row>
    <row r="15510" spans="1:1" s="447" customFormat="1" ht="12" hidden="1" customHeight="1">
      <c r="A15510" s="446"/>
    </row>
    <row r="15511" spans="1:1" s="447" customFormat="1" ht="12" hidden="1" customHeight="1">
      <c r="A15511" s="446"/>
    </row>
    <row r="15512" spans="1:1" s="447" customFormat="1" ht="12" hidden="1" customHeight="1">
      <c r="A15512" s="446"/>
    </row>
    <row r="15513" spans="1:1" s="447" customFormat="1" ht="12" hidden="1" customHeight="1">
      <c r="A15513" s="446"/>
    </row>
    <row r="15514" spans="1:1" s="447" customFormat="1" ht="12" hidden="1" customHeight="1">
      <c r="A15514" s="446"/>
    </row>
    <row r="15515" spans="1:1" s="447" customFormat="1" ht="12" hidden="1" customHeight="1">
      <c r="A15515" s="446"/>
    </row>
    <row r="15516" spans="1:1" s="447" customFormat="1" ht="12" hidden="1" customHeight="1">
      <c r="A15516" s="446"/>
    </row>
    <row r="15517" spans="1:1" s="447" customFormat="1" ht="12" hidden="1" customHeight="1">
      <c r="A15517" s="446"/>
    </row>
    <row r="15518" spans="1:1" s="447" customFormat="1" ht="12" hidden="1" customHeight="1">
      <c r="A15518" s="446"/>
    </row>
    <row r="15519" spans="1:1" s="447" customFormat="1" ht="12" hidden="1" customHeight="1">
      <c r="A15519" s="446"/>
    </row>
    <row r="15520" spans="1:1" s="447" customFormat="1" ht="12" hidden="1" customHeight="1">
      <c r="A15520" s="446"/>
    </row>
    <row r="15521" spans="1:1" s="447" customFormat="1" ht="12" hidden="1" customHeight="1">
      <c r="A15521" s="446"/>
    </row>
    <row r="15522" spans="1:1" s="447" customFormat="1" ht="12" hidden="1" customHeight="1">
      <c r="A15522" s="446"/>
    </row>
    <row r="15523" spans="1:1" s="447" customFormat="1" ht="12" hidden="1" customHeight="1">
      <c r="A15523" s="446"/>
    </row>
    <row r="15524" spans="1:1" s="447" customFormat="1" ht="12" hidden="1" customHeight="1">
      <c r="A15524" s="446"/>
    </row>
    <row r="15525" spans="1:1" s="447" customFormat="1" ht="12" hidden="1" customHeight="1">
      <c r="A15525" s="446"/>
    </row>
    <row r="15526" spans="1:1" s="447" customFormat="1" ht="12" hidden="1" customHeight="1">
      <c r="A15526" s="446"/>
    </row>
    <row r="15527" spans="1:1" s="447" customFormat="1" ht="12" hidden="1" customHeight="1">
      <c r="A15527" s="446"/>
    </row>
    <row r="15528" spans="1:1" s="447" customFormat="1" ht="12" hidden="1" customHeight="1">
      <c r="A15528" s="446"/>
    </row>
    <row r="15529" spans="1:1" s="447" customFormat="1" ht="12" hidden="1" customHeight="1">
      <c r="A15529" s="446"/>
    </row>
    <row r="15530" spans="1:1" s="447" customFormat="1" ht="12" hidden="1" customHeight="1">
      <c r="A15530" s="446"/>
    </row>
    <row r="15531" spans="1:1" s="447" customFormat="1" ht="12" hidden="1" customHeight="1">
      <c r="A15531" s="446"/>
    </row>
    <row r="15532" spans="1:1" s="447" customFormat="1" ht="12" hidden="1" customHeight="1">
      <c r="A15532" s="446"/>
    </row>
    <row r="15533" spans="1:1" s="447" customFormat="1" ht="12" hidden="1" customHeight="1">
      <c r="A15533" s="446"/>
    </row>
    <row r="15534" spans="1:1" s="447" customFormat="1" ht="12" hidden="1" customHeight="1">
      <c r="A15534" s="446"/>
    </row>
    <row r="15535" spans="1:1" s="447" customFormat="1" ht="12" hidden="1" customHeight="1">
      <c r="A15535" s="446"/>
    </row>
    <row r="15536" spans="1:1" s="447" customFormat="1" ht="12" hidden="1" customHeight="1">
      <c r="A15536" s="446"/>
    </row>
    <row r="15537" spans="1:1" s="447" customFormat="1" ht="12" hidden="1" customHeight="1">
      <c r="A15537" s="446"/>
    </row>
    <row r="15538" spans="1:1" s="447" customFormat="1" ht="12" hidden="1" customHeight="1">
      <c r="A15538" s="446"/>
    </row>
    <row r="15539" spans="1:1" s="447" customFormat="1" ht="12" hidden="1" customHeight="1">
      <c r="A15539" s="446"/>
    </row>
    <row r="15540" spans="1:1" s="447" customFormat="1" ht="12" hidden="1" customHeight="1">
      <c r="A15540" s="446"/>
    </row>
    <row r="15541" spans="1:1" s="447" customFormat="1" ht="12" hidden="1" customHeight="1">
      <c r="A15541" s="446"/>
    </row>
    <row r="15542" spans="1:1" s="447" customFormat="1" ht="12" hidden="1" customHeight="1">
      <c r="A15542" s="446"/>
    </row>
    <row r="15543" spans="1:1" s="447" customFormat="1" ht="12" hidden="1" customHeight="1">
      <c r="A15543" s="446"/>
    </row>
    <row r="15544" spans="1:1" s="447" customFormat="1" ht="12" hidden="1" customHeight="1">
      <c r="A15544" s="446"/>
    </row>
    <row r="15545" spans="1:1" s="447" customFormat="1" ht="12" hidden="1" customHeight="1">
      <c r="A15545" s="446"/>
    </row>
    <row r="15546" spans="1:1" s="447" customFormat="1" ht="12" hidden="1" customHeight="1">
      <c r="A15546" s="446"/>
    </row>
    <row r="15547" spans="1:1" s="447" customFormat="1" ht="12" hidden="1" customHeight="1">
      <c r="A15547" s="446"/>
    </row>
    <row r="15548" spans="1:1" s="447" customFormat="1" ht="12" hidden="1" customHeight="1">
      <c r="A15548" s="446"/>
    </row>
    <row r="15549" spans="1:1" s="447" customFormat="1" ht="12" hidden="1" customHeight="1">
      <c r="A15549" s="446"/>
    </row>
    <row r="15550" spans="1:1" s="447" customFormat="1" ht="12" hidden="1" customHeight="1">
      <c r="A15550" s="446"/>
    </row>
    <row r="15551" spans="1:1" s="447" customFormat="1" ht="12" hidden="1" customHeight="1">
      <c r="A15551" s="446"/>
    </row>
    <row r="15552" spans="1:1" s="447" customFormat="1" ht="12" hidden="1" customHeight="1">
      <c r="A15552" s="446"/>
    </row>
    <row r="15553" spans="1:1" s="447" customFormat="1" ht="12" hidden="1" customHeight="1">
      <c r="A15553" s="446"/>
    </row>
    <row r="15554" spans="1:1" s="447" customFormat="1" ht="12" hidden="1" customHeight="1">
      <c r="A15554" s="446"/>
    </row>
    <row r="15555" spans="1:1" s="447" customFormat="1" ht="12" hidden="1" customHeight="1">
      <c r="A15555" s="446"/>
    </row>
    <row r="15556" spans="1:1" s="447" customFormat="1" ht="12" hidden="1" customHeight="1">
      <c r="A15556" s="446"/>
    </row>
    <row r="15557" spans="1:1" s="447" customFormat="1" ht="12" hidden="1" customHeight="1">
      <c r="A15557" s="446"/>
    </row>
    <row r="15558" spans="1:1" s="447" customFormat="1" ht="12" hidden="1" customHeight="1">
      <c r="A15558" s="446"/>
    </row>
    <row r="15559" spans="1:1" s="447" customFormat="1" ht="12" hidden="1" customHeight="1">
      <c r="A15559" s="446"/>
    </row>
    <row r="15560" spans="1:1" s="447" customFormat="1" ht="12" hidden="1" customHeight="1">
      <c r="A15560" s="446"/>
    </row>
    <row r="15561" spans="1:1" s="447" customFormat="1" ht="12" hidden="1" customHeight="1">
      <c r="A15561" s="446"/>
    </row>
    <row r="15562" spans="1:1" s="447" customFormat="1" ht="12" hidden="1" customHeight="1">
      <c r="A15562" s="446"/>
    </row>
    <row r="15563" spans="1:1" s="447" customFormat="1" ht="12" hidden="1" customHeight="1">
      <c r="A15563" s="446"/>
    </row>
    <row r="15564" spans="1:1" s="447" customFormat="1" ht="12" hidden="1" customHeight="1">
      <c r="A15564" s="446"/>
    </row>
    <row r="15565" spans="1:1" s="447" customFormat="1" ht="12" hidden="1" customHeight="1">
      <c r="A15565" s="446"/>
    </row>
    <row r="15566" spans="1:1" s="447" customFormat="1" ht="12" hidden="1" customHeight="1">
      <c r="A15566" s="446"/>
    </row>
    <row r="15567" spans="1:1" s="447" customFormat="1" ht="12" hidden="1" customHeight="1">
      <c r="A15567" s="446"/>
    </row>
    <row r="15568" spans="1:1" s="447" customFormat="1" ht="12" hidden="1" customHeight="1">
      <c r="A15568" s="446"/>
    </row>
    <row r="15569" spans="1:1" s="447" customFormat="1" ht="12" hidden="1" customHeight="1">
      <c r="A15569" s="446"/>
    </row>
    <row r="15570" spans="1:1" s="447" customFormat="1" ht="12" hidden="1" customHeight="1">
      <c r="A15570" s="446"/>
    </row>
    <row r="15571" spans="1:1" s="447" customFormat="1" ht="12" hidden="1" customHeight="1">
      <c r="A15571" s="446"/>
    </row>
    <row r="15572" spans="1:1" s="447" customFormat="1" ht="12" hidden="1" customHeight="1">
      <c r="A15572" s="446"/>
    </row>
    <row r="15573" spans="1:1" s="447" customFormat="1" ht="12" hidden="1" customHeight="1">
      <c r="A15573" s="446"/>
    </row>
    <row r="15574" spans="1:1" s="447" customFormat="1" ht="12" hidden="1" customHeight="1">
      <c r="A15574" s="446"/>
    </row>
    <row r="15575" spans="1:1" s="447" customFormat="1" ht="12" hidden="1" customHeight="1">
      <c r="A15575" s="446"/>
    </row>
    <row r="15576" spans="1:1" s="447" customFormat="1" ht="12" hidden="1" customHeight="1">
      <c r="A15576" s="446"/>
    </row>
    <row r="15577" spans="1:1" s="447" customFormat="1" ht="12" hidden="1" customHeight="1">
      <c r="A15577" s="446"/>
    </row>
    <row r="15578" spans="1:1" s="447" customFormat="1" ht="12" hidden="1" customHeight="1">
      <c r="A15578" s="446"/>
    </row>
    <row r="15579" spans="1:1" s="447" customFormat="1" ht="12" hidden="1" customHeight="1">
      <c r="A15579" s="446"/>
    </row>
    <row r="15580" spans="1:1" s="447" customFormat="1" ht="12" hidden="1" customHeight="1">
      <c r="A15580" s="446"/>
    </row>
    <row r="15581" spans="1:1" s="447" customFormat="1" ht="12" hidden="1" customHeight="1">
      <c r="A15581" s="446"/>
    </row>
    <row r="15582" spans="1:1" s="447" customFormat="1" ht="12" hidden="1" customHeight="1">
      <c r="A15582" s="446"/>
    </row>
    <row r="15583" spans="1:1" s="447" customFormat="1" ht="12" hidden="1" customHeight="1">
      <c r="A15583" s="446"/>
    </row>
    <row r="15584" spans="1:1" s="447" customFormat="1" ht="12" hidden="1" customHeight="1">
      <c r="A15584" s="446"/>
    </row>
    <row r="15585" spans="1:1" s="447" customFormat="1" ht="12" hidden="1" customHeight="1">
      <c r="A15585" s="446"/>
    </row>
    <row r="15586" spans="1:1" s="447" customFormat="1" ht="12" hidden="1" customHeight="1">
      <c r="A15586" s="446"/>
    </row>
    <row r="15587" spans="1:1" s="447" customFormat="1" ht="12" hidden="1" customHeight="1">
      <c r="A15587" s="446"/>
    </row>
    <row r="15588" spans="1:1" s="447" customFormat="1" ht="12" hidden="1" customHeight="1">
      <c r="A15588" s="446"/>
    </row>
    <row r="15589" spans="1:1" s="447" customFormat="1" ht="12" hidden="1" customHeight="1">
      <c r="A15589" s="446"/>
    </row>
    <row r="15590" spans="1:1" s="447" customFormat="1" ht="12" hidden="1" customHeight="1">
      <c r="A15590" s="446"/>
    </row>
    <row r="15591" spans="1:1" s="447" customFormat="1" ht="12" hidden="1" customHeight="1">
      <c r="A15591" s="446"/>
    </row>
    <row r="15592" spans="1:1" s="447" customFormat="1" ht="12" hidden="1" customHeight="1">
      <c r="A15592" s="446"/>
    </row>
    <row r="15593" spans="1:1" s="447" customFormat="1" ht="12" hidden="1" customHeight="1">
      <c r="A15593" s="446"/>
    </row>
    <row r="15594" spans="1:1" s="447" customFormat="1" ht="12" hidden="1" customHeight="1">
      <c r="A15594" s="446"/>
    </row>
    <row r="15595" spans="1:1" s="447" customFormat="1" ht="12" hidden="1" customHeight="1">
      <c r="A15595" s="446"/>
    </row>
    <row r="15596" spans="1:1" s="447" customFormat="1" ht="12" hidden="1" customHeight="1">
      <c r="A15596" s="446"/>
    </row>
    <row r="15597" spans="1:1" s="447" customFormat="1" ht="12" hidden="1" customHeight="1">
      <c r="A15597" s="446"/>
    </row>
    <row r="15598" spans="1:1" s="447" customFormat="1" ht="12" hidden="1" customHeight="1">
      <c r="A15598" s="446"/>
    </row>
    <row r="15599" spans="1:1" s="447" customFormat="1" ht="12" hidden="1" customHeight="1">
      <c r="A15599" s="446"/>
    </row>
    <row r="15600" spans="1:1" s="447" customFormat="1" ht="12" hidden="1" customHeight="1">
      <c r="A15600" s="446"/>
    </row>
    <row r="15601" spans="1:1" s="447" customFormat="1" ht="12" hidden="1" customHeight="1">
      <c r="A15601" s="446"/>
    </row>
    <row r="15602" spans="1:1" s="447" customFormat="1" ht="12" hidden="1" customHeight="1">
      <c r="A15602" s="446"/>
    </row>
    <row r="15603" spans="1:1" s="447" customFormat="1" ht="12" hidden="1" customHeight="1">
      <c r="A15603" s="446"/>
    </row>
    <row r="15604" spans="1:1" s="447" customFormat="1" ht="12" hidden="1" customHeight="1">
      <c r="A15604" s="446"/>
    </row>
    <row r="15605" spans="1:1" s="447" customFormat="1" ht="12" hidden="1" customHeight="1">
      <c r="A15605" s="446"/>
    </row>
    <row r="15606" spans="1:1" s="447" customFormat="1" ht="12" hidden="1" customHeight="1">
      <c r="A15606" s="446"/>
    </row>
    <row r="15607" spans="1:1" s="447" customFormat="1" ht="12" hidden="1" customHeight="1">
      <c r="A15607" s="446"/>
    </row>
    <row r="15608" spans="1:1" s="447" customFormat="1" ht="12" hidden="1" customHeight="1">
      <c r="A15608" s="446"/>
    </row>
    <row r="15609" spans="1:1" s="447" customFormat="1" ht="12" hidden="1" customHeight="1">
      <c r="A15609" s="446"/>
    </row>
    <row r="15610" spans="1:1" s="447" customFormat="1" ht="12" hidden="1" customHeight="1">
      <c r="A15610" s="446"/>
    </row>
    <row r="15611" spans="1:1" s="447" customFormat="1" ht="12" hidden="1" customHeight="1">
      <c r="A15611" s="446"/>
    </row>
    <row r="15612" spans="1:1" s="447" customFormat="1" ht="12" hidden="1" customHeight="1">
      <c r="A15612" s="446"/>
    </row>
    <row r="15613" spans="1:1" s="447" customFormat="1" ht="12" hidden="1" customHeight="1">
      <c r="A15613" s="446"/>
    </row>
    <row r="15614" spans="1:1" s="447" customFormat="1" ht="12" hidden="1" customHeight="1">
      <c r="A15614" s="446"/>
    </row>
    <row r="15615" spans="1:1" s="447" customFormat="1" ht="12" hidden="1" customHeight="1">
      <c r="A15615" s="446"/>
    </row>
    <row r="15616" spans="1:1" s="447" customFormat="1" ht="12" hidden="1" customHeight="1">
      <c r="A15616" s="446"/>
    </row>
    <row r="15617" spans="1:1" s="447" customFormat="1" ht="12" hidden="1" customHeight="1">
      <c r="A15617" s="446"/>
    </row>
    <row r="15618" spans="1:1" s="447" customFormat="1" ht="12" hidden="1" customHeight="1">
      <c r="A15618" s="446"/>
    </row>
    <row r="15619" spans="1:1" s="447" customFormat="1" ht="12" hidden="1" customHeight="1">
      <c r="A15619" s="446"/>
    </row>
    <row r="15620" spans="1:1" s="447" customFormat="1" ht="12" hidden="1" customHeight="1">
      <c r="A15620" s="446"/>
    </row>
    <row r="15621" spans="1:1" s="447" customFormat="1" ht="12" hidden="1" customHeight="1">
      <c r="A15621" s="446"/>
    </row>
    <row r="15622" spans="1:1" s="447" customFormat="1" ht="12" hidden="1" customHeight="1">
      <c r="A15622" s="446"/>
    </row>
    <row r="15623" spans="1:1" s="447" customFormat="1" ht="12" hidden="1" customHeight="1">
      <c r="A15623" s="446"/>
    </row>
    <row r="15624" spans="1:1" s="447" customFormat="1" ht="12" hidden="1" customHeight="1">
      <c r="A15624" s="446"/>
    </row>
    <row r="15625" spans="1:1" s="447" customFormat="1" ht="12" hidden="1" customHeight="1">
      <c r="A15625" s="446"/>
    </row>
    <row r="15626" spans="1:1" s="447" customFormat="1" ht="12" hidden="1" customHeight="1">
      <c r="A15626" s="446"/>
    </row>
    <row r="15627" spans="1:1" s="447" customFormat="1" ht="12" hidden="1" customHeight="1">
      <c r="A15627" s="446"/>
    </row>
    <row r="15628" spans="1:1" s="447" customFormat="1" ht="12" hidden="1" customHeight="1">
      <c r="A15628" s="446"/>
    </row>
    <row r="15629" spans="1:1" s="447" customFormat="1" ht="12" hidden="1" customHeight="1">
      <c r="A15629" s="446"/>
    </row>
    <row r="15630" spans="1:1" s="447" customFormat="1" ht="12" hidden="1" customHeight="1">
      <c r="A15630" s="446"/>
    </row>
    <row r="15631" spans="1:1" s="447" customFormat="1" ht="12" hidden="1" customHeight="1">
      <c r="A15631" s="446"/>
    </row>
    <row r="15632" spans="1:1" s="447" customFormat="1" ht="12" hidden="1" customHeight="1">
      <c r="A15632" s="446"/>
    </row>
    <row r="15633" spans="1:1" s="447" customFormat="1" ht="12" hidden="1" customHeight="1">
      <c r="A15633" s="446"/>
    </row>
    <row r="15634" spans="1:1" s="447" customFormat="1" ht="12" hidden="1" customHeight="1">
      <c r="A15634" s="446"/>
    </row>
    <row r="15635" spans="1:1" s="447" customFormat="1" ht="12" hidden="1" customHeight="1">
      <c r="A15635" s="446"/>
    </row>
    <row r="15636" spans="1:1" s="447" customFormat="1" ht="12" hidden="1" customHeight="1">
      <c r="A15636" s="446"/>
    </row>
    <row r="15637" spans="1:1" s="447" customFormat="1" ht="12" hidden="1" customHeight="1">
      <c r="A15637" s="446"/>
    </row>
    <row r="15638" spans="1:1" s="447" customFormat="1" ht="12" hidden="1" customHeight="1">
      <c r="A15638" s="446"/>
    </row>
    <row r="15639" spans="1:1" s="447" customFormat="1" ht="12" hidden="1" customHeight="1">
      <c r="A15639" s="446"/>
    </row>
    <row r="15640" spans="1:1" s="447" customFormat="1" ht="12" hidden="1" customHeight="1">
      <c r="A15640" s="446"/>
    </row>
    <row r="15641" spans="1:1" s="447" customFormat="1" ht="12" hidden="1" customHeight="1">
      <c r="A15641" s="446"/>
    </row>
    <row r="15642" spans="1:1" s="447" customFormat="1" ht="12" hidden="1" customHeight="1">
      <c r="A15642" s="446"/>
    </row>
    <row r="15643" spans="1:1" s="447" customFormat="1" ht="12" hidden="1" customHeight="1">
      <c r="A15643" s="446"/>
    </row>
    <row r="15644" spans="1:1" s="447" customFormat="1" ht="12" hidden="1" customHeight="1">
      <c r="A15644" s="446"/>
    </row>
    <row r="15645" spans="1:1" s="447" customFormat="1" ht="12" hidden="1" customHeight="1">
      <c r="A15645" s="446"/>
    </row>
    <row r="15646" spans="1:1" s="447" customFormat="1" ht="12" hidden="1" customHeight="1">
      <c r="A15646" s="446"/>
    </row>
    <row r="15647" spans="1:1" s="447" customFormat="1" ht="12" hidden="1" customHeight="1">
      <c r="A15647" s="446"/>
    </row>
    <row r="15648" spans="1:1" s="447" customFormat="1" ht="12" hidden="1" customHeight="1">
      <c r="A15648" s="446"/>
    </row>
    <row r="15649" spans="1:1" s="447" customFormat="1" ht="12" hidden="1" customHeight="1">
      <c r="A15649" s="446"/>
    </row>
    <row r="15650" spans="1:1" s="447" customFormat="1" ht="12" hidden="1" customHeight="1">
      <c r="A15650" s="446"/>
    </row>
    <row r="15651" spans="1:1" s="447" customFormat="1" ht="12" hidden="1" customHeight="1">
      <c r="A15651" s="446"/>
    </row>
    <row r="15652" spans="1:1" s="447" customFormat="1" ht="12" hidden="1" customHeight="1">
      <c r="A15652" s="446"/>
    </row>
    <row r="15653" spans="1:1" s="447" customFormat="1" ht="12" hidden="1" customHeight="1">
      <c r="A15653" s="446"/>
    </row>
    <row r="15654" spans="1:1" s="447" customFormat="1" ht="12" hidden="1" customHeight="1">
      <c r="A15654" s="446"/>
    </row>
    <row r="15655" spans="1:1" s="447" customFormat="1" ht="12" hidden="1" customHeight="1">
      <c r="A15655" s="446"/>
    </row>
    <row r="15656" spans="1:1" s="447" customFormat="1" ht="12" hidden="1" customHeight="1">
      <c r="A15656" s="446"/>
    </row>
    <row r="15657" spans="1:1" s="447" customFormat="1" ht="12" hidden="1" customHeight="1">
      <c r="A15657" s="446"/>
    </row>
    <row r="15658" spans="1:1" s="447" customFormat="1" ht="12" hidden="1" customHeight="1">
      <c r="A15658" s="446"/>
    </row>
    <row r="15659" spans="1:1" s="447" customFormat="1" ht="12" hidden="1" customHeight="1">
      <c r="A15659" s="446"/>
    </row>
    <row r="15660" spans="1:1" s="447" customFormat="1" ht="12" hidden="1" customHeight="1">
      <c r="A15660" s="446"/>
    </row>
    <row r="15661" spans="1:1" s="447" customFormat="1" ht="12" hidden="1" customHeight="1">
      <c r="A15661" s="446"/>
    </row>
    <row r="15662" spans="1:1" s="447" customFormat="1" ht="12" hidden="1" customHeight="1">
      <c r="A15662" s="446"/>
    </row>
    <row r="15663" spans="1:1" s="447" customFormat="1" ht="12" hidden="1" customHeight="1">
      <c r="A15663" s="446"/>
    </row>
    <row r="15664" spans="1:1" s="447" customFormat="1" ht="12" hidden="1" customHeight="1">
      <c r="A15664" s="446"/>
    </row>
    <row r="15665" spans="1:1" s="447" customFormat="1" ht="12" hidden="1" customHeight="1">
      <c r="A15665" s="446"/>
    </row>
    <row r="15666" spans="1:1" s="447" customFormat="1" ht="12" hidden="1" customHeight="1">
      <c r="A15666" s="446"/>
    </row>
    <row r="15667" spans="1:1" s="447" customFormat="1" ht="12" hidden="1" customHeight="1">
      <c r="A15667" s="446"/>
    </row>
    <row r="15668" spans="1:1" s="447" customFormat="1" ht="12" hidden="1" customHeight="1">
      <c r="A15668" s="446"/>
    </row>
    <row r="15669" spans="1:1" s="447" customFormat="1" ht="12" hidden="1" customHeight="1">
      <c r="A15669" s="446"/>
    </row>
    <row r="15670" spans="1:1" s="447" customFormat="1" ht="12" hidden="1" customHeight="1">
      <c r="A15670" s="446"/>
    </row>
    <row r="15671" spans="1:1" s="447" customFormat="1" ht="12" hidden="1" customHeight="1">
      <c r="A15671" s="446"/>
    </row>
    <row r="15672" spans="1:1" s="447" customFormat="1" ht="12" hidden="1" customHeight="1">
      <c r="A15672" s="446"/>
    </row>
    <row r="15673" spans="1:1" s="447" customFormat="1" ht="12" hidden="1" customHeight="1">
      <c r="A15673" s="446"/>
    </row>
    <row r="15674" spans="1:1" s="447" customFormat="1" ht="12" hidden="1" customHeight="1">
      <c r="A15674" s="446"/>
    </row>
    <row r="15675" spans="1:1" s="447" customFormat="1" ht="12" hidden="1" customHeight="1">
      <c r="A15675" s="446"/>
    </row>
    <row r="15676" spans="1:1" s="447" customFormat="1" ht="12" hidden="1" customHeight="1">
      <c r="A15676" s="446"/>
    </row>
    <row r="15677" spans="1:1" s="447" customFormat="1" ht="12" hidden="1" customHeight="1">
      <c r="A15677" s="446"/>
    </row>
    <row r="15678" spans="1:1" s="447" customFormat="1" ht="12" hidden="1" customHeight="1">
      <c r="A15678" s="446"/>
    </row>
    <row r="15679" spans="1:1" s="447" customFormat="1" ht="12" hidden="1" customHeight="1">
      <c r="A15679" s="446"/>
    </row>
    <row r="15680" spans="1:1" s="447" customFormat="1" ht="12" hidden="1" customHeight="1">
      <c r="A15680" s="446"/>
    </row>
    <row r="15681" spans="1:1" s="447" customFormat="1" ht="12" hidden="1" customHeight="1">
      <c r="A15681" s="446"/>
    </row>
    <row r="15682" spans="1:1" s="447" customFormat="1" ht="12" hidden="1" customHeight="1">
      <c r="A15682" s="446"/>
    </row>
    <row r="15683" spans="1:1" s="447" customFormat="1" ht="12" hidden="1" customHeight="1">
      <c r="A15683" s="446"/>
    </row>
    <row r="15684" spans="1:1" s="447" customFormat="1" ht="12" hidden="1" customHeight="1">
      <c r="A15684" s="446"/>
    </row>
    <row r="15685" spans="1:1" s="447" customFormat="1" ht="12" hidden="1" customHeight="1">
      <c r="A15685" s="446"/>
    </row>
    <row r="15686" spans="1:1" s="447" customFormat="1" ht="12" hidden="1" customHeight="1">
      <c r="A15686" s="446"/>
    </row>
    <row r="15687" spans="1:1" s="447" customFormat="1" ht="12" hidden="1" customHeight="1">
      <c r="A15687" s="446"/>
    </row>
    <row r="15688" spans="1:1" s="447" customFormat="1" ht="12" hidden="1" customHeight="1">
      <c r="A15688" s="446"/>
    </row>
    <row r="15689" spans="1:1" s="447" customFormat="1" ht="12" hidden="1" customHeight="1">
      <c r="A15689" s="446"/>
    </row>
    <row r="15690" spans="1:1" s="447" customFormat="1" ht="12" hidden="1" customHeight="1">
      <c r="A15690" s="446"/>
    </row>
    <row r="15691" spans="1:1" s="447" customFormat="1" ht="12" hidden="1" customHeight="1">
      <c r="A15691" s="446"/>
    </row>
    <row r="15692" spans="1:1" s="447" customFormat="1" ht="12" hidden="1" customHeight="1">
      <c r="A15692" s="446"/>
    </row>
    <row r="15693" spans="1:1" s="447" customFormat="1" ht="12" hidden="1" customHeight="1">
      <c r="A15693" s="446"/>
    </row>
    <row r="15694" spans="1:1" s="447" customFormat="1" ht="12" hidden="1" customHeight="1">
      <c r="A15694" s="446"/>
    </row>
    <row r="15695" spans="1:1" s="447" customFormat="1" ht="12" hidden="1" customHeight="1">
      <c r="A15695" s="446"/>
    </row>
    <row r="15696" spans="1:1" s="447" customFormat="1" ht="12" hidden="1" customHeight="1">
      <c r="A15696" s="446"/>
    </row>
    <row r="15697" spans="1:1" s="447" customFormat="1" ht="12" hidden="1" customHeight="1">
      <c r="A15697" s="446"/>
    </row>
    <row r="15698" spans="1:1" s="447" customFormat="1" ht="12" hidden="1" customHeight="1">
      <c r="A15698" s="446"/>
    </row>
    <row r="15699" spans="1:1" s="447" customFormat="1" ht="12" hidden="1" customHeight="1">
      <c r="A15699" s="446"/>
    </row>
    <row r="15700" spans="1:1" s="447" customFormat="1" ht="12" hidden="1" customHeight="1">
      <c r="A15700" s="446"/>
    </row>
    <row r="15701" spans="1:1" s="447" customFormat="1" ht="12" hidden="1" customHeight="1">
      <c r="A15701" s="446"/>
    </row>
    <row r="15702" spans="1:1" s="447" customFormat="1" ht="12" hidden="1" customHeight="1">
      <c r="A15702" s="446"/>
    </row>
    <row r="15703" spans="1:1" s="447" customFormat="1" ht="12" hidden="1" customHeight="1">
      <c r="A15703" s="446"/>
    </row>
    <row r="15704" spans="1:1" s="447" customFormat="1" ht="12" hidden="1" customHeight="1">
      <c r="A15704" s="446"/>
    </row>
    <row r="15705" spans="1:1" s="447" customFormat="1" ht="12" hidden="1" customHeight="1">
      <c r="A15705" s="446"/>
    </row>
    <row r="15706" spans="1:1" s="447" customFormat="1" ht="12" hidden="1" customHeight="1">
      <c r="A15706" s="446"/>
    </row>
    <row r="15707" spans="1:1" s="447" customFormat="1" ht="12" hidden="1" customHeight="1">
      <c r="A15707" s="446"/>
    </row>
    <row r="15708" spans="1:1" s="447" customFormat="1" ht="12" hidden="1" customHeight="1">
      <c r="A15708" s="446"/>
    </row>
    <row r="15709" spans="1:1" s="447" customFormat="1" ht="12" hidden="1" customHeight="1">
      <c r="A15709" s="446"/>
    </row>
    <row r="15710" spans="1:1" s="447" customFormat="1" ht="12" hidden="1" customHeight="1">
      <c r="A15710" s="446"/>
    </row>
    <row r="15711" spans="1:1" s="447" customFormat="1" ht="12" hidden="1" customHeight="1">
      <c r="A15711" s="446"/>
    </row>
    <row r="15712" spans="1:1" s="447" customFormat="1" ht="12" hidden="1" customHeight="1">
      <c r="A15712" s="446"/>
    </row>
    <row r="15713" spans="1:1" s="447" customFormat="1" ht="12" hidden="1" customHeight="1">
      <c r="A15713" s="446"/>
    </row>
    <row r="15714" spans="1:1" s="447" customFormat="1" ht="12" hidden="1" customHeight="1">
      <c r="A15714" s="446"/>
    </row>
    <row r="15715" spans="1:1" s="447" customFormat="1" ht="12" hidden="1" customHeight="1">
      <c r="A15715" s="446"/>
    </row>
    <row r="15716" spans="1:1" s="447" customFormat="1" ht="12" hidden="1" customHeight="1">
      <c r="A15716" s="446"/>
    </row>
    <row r="15717" spans="1:1" s="447" customFormat="1" ht="12" hidden="1" customHeight="1">
      <c r="A15717" s="446"/>
    </row>
    <row r="15718" spans="1:1" s="447" customFormat="1" ht="12" hidden="1" customHeight="1">
      <c r="A15718" s="446"/>
    </row>
    <row r="15719" spans="1:1" s="447" customFormat="1" ht="12" hidden="1" customHeight="1">
      <c r="A15719" s="446"/>
    </row>
    <row r="15720" spans="1:1" s="447" customFormat="1" ht="12" hidden="1" customHeight="1">
      <c r="A15720" s="446"/>
    </row>
    <row r="15721" spans="1:1" s="447" customFormat="1" ht="12" hidden="1" customHeight="1">
      <c r="A15721" s="446"/>
    </row>
    <row r="15722" spans="1:1" s="447" customFormat="1" ht="12" hidden="1" customHeight="1">
      <c r="A15722" s="446"/>
    </row>
    <row r="15723" spans="1:1" s="447" customFormat="1" ht="12" hidden="1" customHeight="1">
      <c r="A15723" s="446"/>
    </row>
    <row r="15724" spans="1:1" s="447" customFormat="1" ht="12" hidden="1" customHeight="1">
      <c r="A15724" s="446"/>
    </row>
    <row r="15725" spans="1:1" s="447" customFormat="1" ht="12" hidden="1" customHeight="1">
      <c r="A15725" s="446"/>
    </row>
    <row r="15726" spans="1:1" s="447" customFormat="1" ht="12" hidden="1" customHeight="1">
      <c r="A15726" s="446"/>
    </row>
    <row r="15727" spans="1:1" s="447" customFormat="1" ht="12" hidden="1" customHeight="1">
      <c r="A15727" s="446"/>
    </row>
    <row r="15728" spans="1:1" s="447" customFormat="1" ht="12" hidden="1" customHeight="1">
      <c r="A15728" s="446"/>
    </row>
    <row r="15729" spans="1:1" s="447" customFormat="1" ht="12" hidden="1" customHeight="1">
      <c r="A15729" s="446"/>
    </row>
    <row r="15730" spans="1:1" s="447" customFormat="1" ht="12" hidden="1" customHeight="1">
      <c r="A15730" s="446"/>
    </row>
    <row r="15731" spans="1:1" s="447" customFormat="1" ht="12" hidden="1" customHeight="1">
      <c r="A15731" s="446"/>
    </row>
    <row r="15732" spans="1:1" s="447" customFormat="1" ht="12" hidden="1" customHeight="1">
      <c r="A15732" s="446"/>
    </row>
    <row r="15733" spans="1:1" s="447" customFormat="1" ht="12" hidden="1" customHeight="1">
      <c r="A15733" s="446"/>
    </row>
    <row r="15734" spans="1:1" s="447" customFormat="1" ht="12" hidden="1" customHeight="1">
      <c r="A15734" s="446"/>
    </row>
    <row r="15735" spans="1:1" s="447" customFormat="1" ht="12" hidden="1" customHeight="1">
      <c r="A15735" s="446"/>
    </row>
    <row r="15736" spans="1:1" s="447" customFormat="1" ht="12" hidden="1" customHeight="1">
      <c r="A15736" s="446"/>
    </row>
    <row r="15737" spans="1:1" s="447" customFormat="1" ht="12" hidden="1" customHeight="1">
      <c r="A15737" s="446"/>
    </row>
    <row r="15738" spans="1:1" s="447" customFormat="1" ht="12" hidden="1" customHeight="1">
      <c r="A15738" s="446"/>
    </row>
    <row r="15739" spans="1:1" s="447" customFormat="1" ht="12" hidden="1" customHeight="1">
      <c r="A15739" s="446"/>
    </row>
    <row r="15740" spans="1:1" s="447" customFormat="1" ht="12" hidden="1" customHeight="1">
      <c r="A15740" s="446"/>
    </row>
    <row r="15741" spans="1:1" s="447" customFormat="1" ht="12" hidden="1" customHeight="1">
      <c r="A15741" s="446"/>
    </row>
    <row r="15742" spans="1:1" s="447" customFormat="1" ht="12" hidden="1" customHeight="1">
      <c r="A15742" s="446"/>
    </row>
    <row r="15743" spans="1:1" s="447" customFormat="1" ht="12" hidden="1" customHeight="1">
      <c r="A15743" s="446"/>
    </row>
    <row r="15744" spans="1:1" s="447" customFormat="1" ht="12" hidden="1" customHeight="1">
      <c r="A15744" s="446"/>
    </row>
    <row r="15745" spans="1:1" s="447" customFormat="1" ht="12" hidden="1" customHeight="1">
      <c r="A15745" s="446"/>
    </row>
    <row r="15746" spans="1:1" s="447" customFormat="1" ht="12" hidden="1" customHeight="1">
      <c r="A15746" s="446"/>
    </row>
    <row r="15747" spans="1:1" s="447" customFormat="1" ht="12" hidden="1" customHeight="1">
      <c r="A15747" s="446"/>
    </row>
    <row r="15748" spans="1:1" s="447" customFormat="1" ht="12" hidden="1" customHeight="1">
      <c r="A15748" s="446"/>
    </row>
    <row r="15749" spans="1:1" s="447" customFormat="1" ht="12" hidden="1" customHeight="1">
      <c r="A15749" s="446"/>
    </row>
    <row r="15750" spans="1:1" s="447" customFormat="1" ht="12" hidden="1" customHeight="1">
      <c r="A15750" s="446"/>
    </row>
    <row r="15751" spans="1:1" s="447" customFormat="1" ht="12" hidden="1" customHeight="1">
      <c r="A15751" s="446"/>
    </row>
    <row r="15752" spans="1:1" s="447" customFormat="1" ht="12" hidden="1" customHeight="1">
      <c r="A15752" s="446"/>
    </row>
    <row r="15753" spans="1:1" s="447" customFormat="1" ht="12" hidden="1" customHeight="1">
      <c r="A15753" s="446"/>
    </row>
    <row r="15754" spans="1:1" s="447" customFormat="1" ht="12" hidden="1" customHeight="1">
      <c r="A15754" s="446"/>
    </row>
    <row r="15755" spans="1:1" s="447" customFormat="1" ht="12" hidden="1" customHeight="1">
      <c r="A15755" s="446"/>
    </row>
    <row r="15756" spans="1:1" s="447" customFormat="1" ht="12" hidden="1" customHeight="1">
      <c r="A15756" s="446"/>
    </row>
    <row r="15757" spans="1:1" s="447" customFormat="1" ht="12" hidden="1" customHeight="1">
      <c r="A15757" s="446"/>
    </row>
    <row r="15758" spans="1:1" s="447" customFormat="1" ht="12" hidden="1" customHeight="1">
      <c r="A15758" s="446"/>
    </row>
    <row r="15759" spans="1:1" s="447" customFormat="1" ht="12" hidden="1" customHeight="1">
      <c r="A15759" s="446"/>
    </row>
    <row r="15760" spans="1:1" s="447" customFormat="1" ht="12" hidden="1" customHeight="1">
      <c r="A15760" s="446"/>
    </row>
    <row r="15761" spans="1:1" s="447" customFormat="1" ht="12" hidden="1" customHeight="1">
      <c r="A15761" s="446"/>
    </row>
    <row r="15762" spans="1:1" s="447" customFormat="1" ht="12" hidden="1" customHeight="1">
      <c r="A15762" s="446"/>
    </row>
    <row r="15763" spans="1:1" s="447" customFormat="1" ht="12" hidden="1" customHeight="1">
      <c r="A15763" s="446"/>
    </row>
    <row r="15764" spans="1:1" s="447" customFormat="1" ht="12" hidden="1" customHeight="1">
      <c r="A15764" s="446"/>
    </row>
    <row r="15765" spans="1:1" s="447" customFormat="1" ht="12" hidden="1" customHeight="1">
      <c r="A15765" s="446"/>
    </row>
    <row r="15766" spans="1:1" s="447" customFormat="1" ht="12" hidden="1" customHeight="1">
      <c r="A15766" s="446"/>
    </row>
    <row r="15767" spans="1:1" s="447" customFormat="1" ht="12" hidden="1" customHeight="1">
      <c r="A15767" s="446"/>
    </row>
    <row r="15768" spans="1:1" s="447" customFormat="1" ht="12" hidden="1" customHeight="1">
      <c r="A15768" s="446"/>
    </row>
    <row r="15769" spans="1:1" s="447" customFormat="1" ht="12" hidden="1" customHeight="1">
      <c r="A15769" s="446"/>
    </row>
    <row r="15770" spans="1:1" s="447" customFormat="1" ht="12" hidden="1" customHeight="1">
      <c r="A15770" s="446"/>
    </row>
    <row r="15771" spans="1:1" s="447" customFormat="1" ht="12" hidden="1" customHeight="1">
      <c r="A15771" s="446"/>
    </row>
    <row r="15772" spans="1:1" s="447" customFormat="1" ht="12" hidden="1" customHeight="1">
      <c r="A15772" s="446"/>
    </row>
    <row r="15773" spans="1:1" s="447" customFormat="1" ht="12" hidden="1" customHeight="1">
      <c r="A15773" s="446"/>
    </row>
    <row r="15774" spans="1:1" s="447" customFormat="1" ht="12" hidden="1" customHeight="1">
      <c r="A15774" s="446"/>
    </row>
    <row r="15775" spans="1:1" s="447" customFormat="1" ht="12" hidden="1" customHeight="1">
      <c r="A15775" s="446"/>
    </row>
    <row r="15776" spans="1:1" s="447" customFormat="1" ht="12" hidden="1" customHeight="1">
      <c r="A15776" s="446"/>
    </row>
    <row r="15777" spans="1:1" s="447" customFormat="1" ht="12" hidden="1" customHeight="1">
      <c r="A15777" s="446"/>
    </row>
    <row r="15778" spans="1:1" s="447" customFormat="1" ht="12" hidden="1" customHeight="1">
      <c r="A15778" s="446"/>
    </row>
    <row r="15779" spans="1:1" s="447" customFormat="1" ht="12" hidden="1" customHeight="1">
      <c r="A15779" s="446"/>
    </row>
    <row r="15780" spans="1:1" s="447" customFormat="1" ht="12" hidden="1" customHeight="1">
      <c r="A15780" s="446"/>
    </row>
    <row r="15781" spans="1:1" s="447" customFormat="1" ht="12" hidden="1" customHeight="1">
      <c r="A15781" s="446"/>
    </row>
    <row r="15782" spans="1:1" s="447" customFormat="1" ht="12" hidden="1" customHeight="1">
      <c r="A15782" s="446"/>
    </row>
    <row r="15783" spans="1:1" s="447" customFormat="1" ht="12" hidden="1" customHeight="1">
      <c r="A15783" s="446"/>
    </row>
    <row r="15784" spans="1:1" s="447" customFormat="1" ht="12" hidden="1" customHeight="1">
      <c r="A15784" s="446"/>
    </row>
    <row r="15785" spans="1:1" s="447" customFormat="1" ht="12" hidden="1" customHeight="1">
      <c r="A15785" s="446"/>
    </row>
    <row r="15786" spans="1:1" s="447" customFormat="1" ht="12" hidden="1" customHeight="1">
      <c r="A15786" s="446"/>
    </row>
    <row r="15787" spans="1:1" s="447" customFormat="1" ht="12" hidden="1" customHeight="1">
      <c r="A15787" s="446"/>
    </row>
    <row r="15788" spans="1:1" s="447" customFormat="1" ht="12" hidden="1" customHeight="1">
      <c r="A15788" s="446"/>
    </row>
    <row r="15789" spans="1:1" s="447" customFormat="1" ht="12" hidden="1" customHeight="1">
      <c r="A15789" s="446"/>
    </row>
    <row r="15790" spans="1:1" s="447" customFormat="1" ht="12" hidden="1" customHeight="1">
      <c r="A15790" s="446"/>
    </row>
    <row r="15791" spans="1:1" s="447" customFormat="1" ht="12" hidden="1" customHeight="1">
      <c r="A15791" s="446"/>
    </row>
    <row r="15792" spans="1:1" s="447" customFormat="1" ht="12" hidden="1" customHeight="1">
      <c r="A15792" s="446"/>
    </row>
    <row r="15793" spans="1:1" s="447" customFormat="1" ht="12" hidden="1" customHeight="1">
      <c r="A15793" s="446"/>
    </row>
    <row r="15794" spans="1:1" s="447" customFormat="1" ht="12" hidden="1" customHeight="1">
      <c r="A15794" s="446"/>
    </row>
    <row r="15795" spans="1:1" s="447" customFormat="1" ht="12" hidden="1" customHeight="1">
      <c r="A15795" s="446"/>
    </row>
    <row r="15796" spans="1:1" s="447" customFormat="1" ht="12" hidden="1" customHeight="1">
      <c r="A15796" s="446"/>
    </row>
    <row r="15797" spans="1:1" s="447" customFormat="1" ht="12" hidden="1" customHeight="1">
      <c r="A15797" s="446"/>
    </row>
    <row r="15798" spans="1:1" s="447" customFormat="1" ht="12" hidden="1" customHeight="1">
      <c r="A15798" s="446"/>
    </row>
    <row r="15799" spans="1:1" s="447" customFormat="1" ht="12" hidden="1" customHeight="1">
      <c r="A15799" s="446"/>
    </row>
    <row r="15800" spans="1:1" s="447" customFormat="1" ht="12" hidden="1" customHeight="1">
      <c r="A15800" s="446"/>
    </row>
    <row r="15801" spans="1:1" s="447" customFormat="1" ht="12" hidden="1" customHeight="1">
      <c r="A15801" s="446"/>
    </row>
    <row r="15802" spans="1:1" s="447" customFormat="1" ht="12" hidden="1" customHeight="1">
      <c r="A15802" s="446"/>
    </row>
    <row r="15803" spans="1:1" s="447" customFormat="1" ht="12" hidden="1" customHeight="1">
      <c r="A15803" s="446"/>
    </row>
    <row r="15804" spans="1:1" s="447" customFormat="1" ht="12" hidden="1" customHeight="1">
      <c r="A15804" s="446"/>
    </row>
    <row r="15805" spans="1:1" s="447" customFormat="1" ht="12" hidden="1" customHeight="1">
      <c r="A15805" s="446"/>
    </row>
    <row r="15806" spans="1:1" s="447" customFormat="1" ht="12" hidden="1" customHeight="1">
      <c r="A15806" s="446"/>
    </row>
    <row r="15807" spans="1:1" s="447" customFormat="1" ht="12" hidden="1" customHeight="1">
      <c r="A15807" s="446"/>
    </row>
    <row r="15808" spans="1:1" s="447" customFormat="1" ht="12" hidden="1" customHeight="1">
      <c r="A15808" s="446"/>
    </row>
    <row r="15809" spans="1:1" s="447" customFormat="1" ht="12" hidden="1" customHeight="1">
      <c r="A15809" s="446"/>
    </row>
    <row r="15810" spans="1:1" s="447" customFormat="1" ht="12" hidden="1" customHeight="1">
      <c r="A15810" s="446"/>
    </row>
    <row r="15811" spans="1:1" s="447" customFormat="1" ht="12" hidden="1" customHeight="1">
      <c r="A15811" s="446"/>
    </row>
    <row r="15812" spans="1:1" s="447" customFormat="1" ht="12" hidden="1" customHeight="1">
      <c r="A15812" s="446"/>
    </row>
    <row r="15813" spans="1:1" s="447" customFormat="1" ht="12" hidden="1" customHeight="1">
      <c r="A15813" s="446"/>
    </row>
    <row r="15814" spans="1:1" s="447" customFormat="1" ht="12" hidden="1" customHeight="1">
      <c r="A15814" s="446"/>
    </row>
    <row r="15815" spans="1:1" s="447" customFormat="1" ht="12" hidden="1" customHeight="1">
      <c r="A15815" s="446"/>
    </row>
    <row r="15816" spans="1:1" s="447" customFormat="1" ht="12" hidden="1" customHeight="1">
      <c r="A15816" s="446"/>
    </row>
    <row r="15817" spans="1:1" s="447" customFormat="1" ht="12" hidden="1" customHeight="1">
      <c r="A15817" s="446"/>
    </row>
    <row r="15818" spans="1:1" s="447" customFormat="1" ht="12" hidden="1" customHeight="1">
      <c r="A15818" s="446"/>
    </row>
    <row r="15819" spans="1:1" s="447" customFormat="1" ht="12" hidden="1" customHeight="1">
      <c r="A15819" s="446"/>
    </row>
    <row r="15820" spans="1:1" s="447" customFormat="1" ht="12" hidden="1" customHeight="1">
      <c r="A15820" s="446"/>
    </row>
    <row r="15821" spans="1:1" s="447" customFormat="1" ht="12" hidden="1" customHeight="1">
      <c r="A15821" s="446"/>
    </row>
    <row r="15822" spans="1:1" s="447" customFormat="1" ht="12" hidden="1" customHeight="1">
      <c r="A15822" s="446"/>
    </row>
    <row r="15823" spans="1:1" s="447" customFormat="1" ht="12" hidden="1" customHeight="1">
      <c r="A15823" s="446"/>
    </row>
    <row r="15824" spans="1:1" s="447" customFormat="1" ht="12" hidden="1" customHeight="1">
      <c r="A15824" s="446"/>
    </row>
    <row r="15825" spans="1:1" s="447" customFormat="1" ht="12" hidden="1" customHeight="1">
      <c r="A15825" s="446"/>
    </row>
    <row r="15826" spans="1:1" s="447" customFormat="1" ht="12" hidden="1" customHeight="1">
      <c r="A15826" s="446"/>
    </row>
    <row r="15827" spans="1:1" s="447" customFormat="1" ht="12" hidden="1" customHeight="1">
      <c r="A15827" s="446"/>
    </row>
    <row r="15828" spans="1:1" s="447" customFormat="1" ht="12" hidden="1" customHeight="1">
      <c r="A15828" s="446"/>
    </row>
    <row r="15829" spans="1:1" s="447" customFormat="1" ht="12" hidden="1" customHeight="1">
      <c r="A15829" s="446"/>
    </row>
    <row r="15830" spans="1:1" s="447" customFormat="1" ht="12" hidden="1" customHeight="1">
      <c r="A15830" s="446"/>
    </row>
    <row r="15831" spans="1:1" s="447" customFormat="1" ht="12" hidden="1" customHeight="1">
      <c r="A15831" s="446"/>
    </row>
    <row r="15832" spans="1:1" s="447" customFormat="1" ht="12" hidden="1" customHeight="1">
      <c r="A15832" s="446"/>
    </row>
    <row r="15833" spans="1:1" s="447" customFormat="1" ht="12" hidden="1" customHeight="1">
      <c r="A15833" s="446"/>
    </row>
    <row r="15834" spans="1:1" s="447" customFormat="1" ht="12" hidden="1" customHeight="1">
      <c r="A15834" s="446"/>
    </row>
    <row r="15835" spans="1:1" s="447" customFormat="1" ht="12" hidden="1" customHeight="1">
      <c r="A15835" s="446"/>
    </row>
    <row r="15836" spans="1:1" s="447" customFormat="1" ht="12" hidden="1" customHeight="1">
      <c r="A15836" s="446"/>
    </row>
    <row r="15837" spans="1:1" s="447" customFormat="1" ht="12" hidden="1" customHeight="1">
      <c r="A15837" s="446"/>
    </row>
    <row r="15838" spans="1:1" s="447" customFormat="1" ht="12" hidden="1" customHeight="1">
      <c r="A15838" s="446"/>
    </row>
    <row r="15839" spans="1:1" s="447" customFormat="1" ht="12" hidden="1" customHeight="1">
      <c r="A15839" s="446"/>
    </row>
    <row r="15840" spans="1:1" s="447" customFormat="1" ht="12" hidden="1" customHeight="1">
      <c r="A15840" s="446"/>
    </row>
    <row r="15841" spans="1:1" s="447" customFormat="1" ht="12" hidden="1" customHeight="1">
      <c r="A15841" s="446"/>
    </row>
    <row r="15842" spans="1:1" s="447" customFormat="1" ht="12" hidden="1" customHeight="1">
      <c r="A15842" s="446"/>
    </row>
    <row r="15843" spans="1:1" s="447" customFormat="1" ht="12" hidden="1" customHeight="1">
      <c r="A15843" s="446"/>
    </row>
    <row r="15844" spans="1:1" s="447" customFormat="1" ht="12" hidden="1" customHeight="1">
      <c r="A15844" s="446"/>
    </row>
    <row r="15845" spans="1:1" s="447" customFormat="1" ht="12" hidden="1" customHeight="1">
      <c r="A15845" s="446"/>
    </row>
    <row r="15846" spans="1:1" s="447" customFormat="1" ht="12" hidden="1" customHeight="1">
      <c r="A15846" s="446"/>
    </row>
    <row r="15847" spans="1:1" s="447" customFormat="1" ht="12" hidden="1" customHeight="1">
      <c r="A15847" s="446"/>
    </row>
    <row r="15848" spans="1:1" s="447" customFormat="1" ht="12" hidden="1" customHeight="1">
      <c r="A15848" s="446"/>
    </row>
    <row r="15849" spans="1:1" s="447" customFormat="1" ht="12" hidden="1" customHeight="1">
      <c r="A15849" s="446"/>
    </row>
    <row r="15850" spans="1:1" s="447" customFormat="1" ht="12" hidden="1" customHeight="1">
      <c r="A15850" s="446"/>
    </row>
    <row r="15851" spans="1:1" s="447" customFormat="1" ht="12" hidden="1" customHeight="1">
      <c r="A15851" s="446"/>
    </row>
    <row r="15852" spans="1:1" s="447" customFormat="1" ht="12" hidden="1" customHeight="1">
      <c r="A15852" s="446"/>
    </row>
    <row r="15853" spans="1:1" s="447" customFormat="1" ht="12" hidden="1" customHeight="1">
      <c r="A15853" s="446"/>
    </row>
    <row r="15854" spans="1:1" s="447" customFormat="1" ht="12" hidden="1" customHeight="1">
      <c r="A15854" s="446"/>
    </row>
    <row r="15855" spans="1:1" s="447" customFormat="1" ht="12" hidden="1" customHeight="1">
      <c r="A15855" s="446"/>
    </row>
    <row r="15856" spans="1:1" s="447" customFormat="1" ht="12" hidden="1" customHeight="1">
      <c r="A15856" s="446"/>
    </row>
    <row r="15857" spans="1:1" s="447" customFormat="1" ht="12" hidden="1" customHeight="1">
      <c r="A15857" s="446"/>
    </row>
    <row r="15858" spans="1:1" s="447" customFormat="1" ht="12" hidden="1" customHeight="1">
      <c r="A15858" s="446"/>
    </row>
    <row r="15859" spans="1:1" s="447" customFormat="1" ht="12" hidden="1" customHeight="1">
      <c r="A15859" s="446"/>
    </row>
    <row r="15860" spans="1:1" s="447" customFormat="1" ht="12" hidden="1" customHeight="1">
      <c r="A15860" s="446"/>
    </row>
    <row r="15861" spans="1:1" s="447" customFormat="1" ht="12" hidden="1" customHeight="1">
      <c r="A15861" s="446"/>
    </row>
    <row r="15862" spans="1:1" s="447" customFormat="1" ht="12" hidden="1" customHeight="1">
      <c r="A15862" s="446"/>
    </row>
    <row r="15863" spans="1:1" s="447" customFormat="1" ht="12" hidden="1" customHeight="1">
      <c r="A15863" s="446"/>
    </row>
    <row r="15864" spans="1:1" s="447" customFormat="1" ht="12" hidden="1" customHeight="1">
      <c r="A15864" s="446"/>
    </row>
    <row r="15865" spans="1:1" s="447" customFormat="1" ht="12" hidden="1" customHeight="1">
      <c r="A15865" s="446"/>
    </row>
    <row r="15866" spans="1:1" s="447" customFormat="1" ht="12" hidden="1" customHeight="1">
      <c r="A15866" s="446"/>
    </row>
    <row r="15867" spans="1:1" s="447" customFormat="1" ht="12" hidden="1" customHeight="1">
      <c r="A15867" s="446"/>
    </row>
    <row r="15868" spans="1:1" s="447" customFormat="1" ht="12" hidden="1" customHeight="1">
      <c r="A15868" s="446"/>
    </row>
    <row r="15869" spans="1:1" s="447" customFormat="1" ht="12" hidden="1" customHeight="1">
      <c r="A15869" s="446"/>
    </row>
    <row r="15870" spans="1:1" s="447" customFormat="1" ht="12" hidden="1" customHeight="1">
      <c r="A15870" s="446"/>
    </row>
    <row r="15871" spans="1:1" s="447" customFormat="1" ht="12" hidden="1" customHeight="1">
      <c r="A15871" s="446"/>
    </row>
    <row r="15872" spans="1:1" s="447" customFormat="1" ht="12" hidden="1" customHeight="1">
      <c r="A15872" s="446"/>
    </row>
    <row r="15873" spans="1:1" s="447" customFormat="1" ht="12" hidden="1" customHeight="1">
      <c r="A15873" s="446"/>
    </row>
    <row r="15874" spans="1:1" s="447" customFormat="1" ht="12" hidden="1" customHeight="1">
      <c r="A15874" s="446"/>
    </row>
    <row r="15875" spans="1:1" s="447" customFormat="1" ht="12" hidden="1" customHeight="1">
      <c r="A15875" s="446"/>
    </row>
    <row r="15876" spans="1:1" s="447" customFormat="1" ht="12" hidden="1" customHeight="1">
      <c r="A15876" s="446"/>
    </row>
    <row r="15877" spans="1:1" s="447" customFormat="1" ht="12" hidden="1" customHeight="1">
      <c r="A15877" s="446"/>
    </row>
    <row r="15878" spans="1:1" s="447" customFormat="1" ht="12" hidden="1" customHeight="1">
      <c r="A15878" s="446"/>
    </row>
    <row r="15879" spans="1:1" s="447" customFormat="1" ht="12" hidden="1" customHeight="1">
      <c r="A15879" s="446"/>
    </row>
    <row r="15880" spans="1:1" s="447" customFormat="1" ht="12" hidden="1" customHeight="1">
      <c r="A15880" s="446"/>
    </row>
    <row r="15881" spans="1:1" s="447" customFormat="1" ht="12" hidden="1" customHeight="1">
      <c r="A15881" s="446"/>
    </row>
    <row r="15882" spans="1:1" s="447" customFormat="1" ht="12" hidden="1" customHeight="1">
      <c r="A15882" s="446"/>
    </row>
    <row r="15883" spans="1:1" s="447" customFormat="1" ht="12" hidden="1" customHeight="1">
      <c r="A15883" s="446"/>
    </row>
    <row r="15884" spans="1:1" s="447" customFormat="1" ht="12" hidden="1" customHeight="1">
      <c r="A15884" s="446"/>
    </row>
    <row r="15885" spans="1:1" s="447" customFormat="1" ht="12" hidden="1" customHeight="1">
      <c r="A15885" s="446"/>
    </row>
    <row r="15886" spans="1:1" s="447" customFormat="1" ht="12" hidden="1" customHeight="1">
      <c r="A15886" s="446"/>
    </row>
    <row r="15887" spans="1:1" s="447" customFormat="1" ht="12" hidden="1" customHeight="1">
      <c r="A15887" s="446"/>
    </row>
    <row r="15888" spans="1:1" s="447" customFormat="1" ht="12" hidden="1" customHeight="1">
      <c r="A15888" s="446"/>
    </row>
    <row r="15889" spans="1:1" s="447" customFormat="1" ht="12" hidden="1" customHeight="1">
      <c r="A15889" s="446"/>
    </row>
    <row r="15890" spans="1:1" s="447" customFormat="1" ht="12" hidden="1" customHeight="1">
      <c r="A15890" s="446"/>
    </row>
    <row r="15891" spans="1:1" s="447" customFormat="1" ht="12" hidden="1" customHeight="1">
      <c r="A15891" s="446"/>
    </row>
    <row r="15892" spans="1:1" s="447" customFormat="1" ht="12" hidden="1" customHeight="1">
      <c r="A15892" s="446"/>
    </row>
    <row r="15893" spans="1:1" s="447" customFormat="1" ht="12" hidden="1" customHeight="1">
      <c r="A15893" s="446"/>
    </row>
    <row r="15894" spans="1:1" s="447" customFormat="1" ht="12" hidden="1" customHeight="1">
      <c r="A15894" s="446"/>
    </row>
    <row r="15895" spans="1:1" s="447" customFormat="1" ht="12" hidden="1" customHeight="1">
      <c r="A15895" s="446"/>
    </row>
    <row r="15896" spans="1:1" s="447" customFormat="1" ht="12" hidden="1" customHeight="1">
      <c r="A15896" s="446"/>
    </row>
    <row r="15897" spans="1:1" s="447" customFormat="1" ht="12" hidden="1" customHeight="1">
      <c r="A15897" s="446"/>
    </row>
    <row r="15898" spans="1:1" s="447" customFormat="1" ht="12" hidden="1" customHeight="1">
      <c r="A15898" s="446"/>
    </row>
    <row r="15899" spans="1:1" s="447" customFormat="1" ht="12" hidden="1" customHeight="1">
      <c r="A15899" s="446"/>
    </row>
    <row r="15900" spans="1:1" s="447" customFormat="1" ht="12" hidden="1" customHeight="1">
      <c r="A15900" s="446"/>
    </row>
    <row r="15901" spans="1:1" s="447" customFormat="1" ht="12" hidden="1" customHeight="1">
      <c r="A15901" s="446"/>
    </row>
    <row r="15902" spans="1:1" s="447" customFormat="1" ht="12" hidden="1" customHeight="1">
      <c r="A15902" s="446"/>
    </row>
    <row r="15903" spans="1:1" s="447" customFormat="1" ht="12" hidden="1" customHeight="1">
      <c r="A15903" s="446"/>
    </row>
    <row r="15904" spans="1:1" s="447" customFormat="1" ht="12" hidden="1" customHeight="1">
      <c r="A15904" s="446"/>
    </row>
    <row r="15905" spans="1:1" s="447" customFormat="1" ht="12" hidden="1" customHeight="1">
      <c r="A15905" s="446"/>
    </row>
    <row r="15906" spans="1:1" s="447" customFormat="1" ht="12" hidden="1" customHeight="1">
      <c r="A15906" s="446"/>
    </row>
    <row r="15907" spans="1:1" s="447" customFormat="1" ht="12" hidden="1" customHeight="1">
      <c r="A15907" s="446"/>
    </row>
    <row r="15908" spans="1:1" s="447" customFormat="1" ht="12" hidden="1" customHeight="1">
      <c r="A15908" s="446"/>
    </row>
    <row r="15909" spans="1:1" s="447" customFormat="1" ht="12" hidden="1" customHeight="1">
      <c r="A15909" s="446"/>
    </row>
    <row r="15910" spans="1:1" s="447" customFormat="1" ht="12" hidden="1" customHeight="1">
      <c r="A15910" s="446"/>
    </row>
    <row r="15911" spans="1:1" s="447" customFormat="1" ht="12" hidden="1" customHeight="1">
      <c r="A15911" s="446"/>
    </row>
    <row r="15912" spans="1:1" s="447" customFormat="1" ht="12" hidden="1" customHeight="1">
      <c r="A15912" s="446"/>
    </row>
    <row r="15913" spans="1:1" s="447" customFormat="1" ht="12" hidden="1" customHeight="1">
      <c r="A15913" s="446"/>
    </row>
    <row r="15914" spans="1:1" s="447" customFormat="1" ht="12" hidden="1" customHeight="1">
      <c r="A15914" s="446"/>
    </row>
    <row r="15915" spans="1:1" s="447" customFormat="1" ht="12" hidden="1" customHeight="1">
      <c r="A15915" s="446"/>
    </row>
    <row r="15916" spans="1:1" s="447" customFormat="1" ht="12" hidden="1" customHeight="1">
      <c r="A15916" s="446"/>
    </row>
    <row r="15917" spans="1:1" s="447" customFormat="1" ht="12" hidden="1" customHeight="1">
      <c r="A15917" s="446"/>
    </row>
    <row r="15918" spans="1:1" s="447" customFormat="1" ht="12" hidden="1" customHeight="1">
      <c r="A15918" s="446"/>
    </row>
    <row r="15919" spans="1:1" s="447" customFormat="1" ht="12" hidden="1" customHeight="1">
      <c r="A15919" s="446"/>
    </row>
    <row r="15920" spans="1:1" s="447" customFormat="1" ht="12" hidden="1" customHeight="1">
      <c r="A15920" s="446"/>
    </row>
    <row r="15921" spans="1:1" s="447" customFormat="1" ht="12" hidden="1" customHeight="1">
      <c r="A15921" s="446"/>
    </row>
    <row r="15922" spans="1:1" s="447" customFormat="1" ht="12" hidden="1" customHeight="1">
      <c r="A15922" s="446"/>
    </row>
    <row r="15923" spans="1:1" s="447" customFormat="1" ht="12" hidden="1" customHeight="1">
      <c r="A15923" s="446"/>
    </row>
    <row r="15924" spans="1:1" s="447" customFormat="1" ht="12" hidden="1" customHeight="1">
      <c r="A15924" s="446"/>
    </row>
    <row r="15925" spans="1:1" s="447" customFormat="1" ht="12" hidden="1" customHeight="1">
      <c r="A15925" s="446"/>
    </row>
    <row r="15926" spans="1:1" s="447" customFormat="1" ht="12" hidden="1" customHeight="1">
      <c r="A15926" s="446"/>
    </row>
    <row r="15927" spans="1:1" s="447" customFormat="1" ht="12" hidden="1" customHeight="1">
      <c r="A15927" s="446"/>
    </row>
    <row r="15928" spans="1:1" s="447" customFormat="1" ht="12" hidden="1" customHeight="1">
      <c r="A15928" s="446"/>
    </row>
    <row r="15929" spans="1:1" s="447" customFormat="1" ht="12" hidden="1" customHeight="1">
      <c r="A15929" s="446"/>
    </row>
    <row r="15930" spans="1:1" s="447" customFormat="1" ht="12" hidden="1" customHeight="1">
      <c r="A15930" s="446"/>
    </row>
    <row r="15931" spans="1:1" s="447" customFormat="1" ht="12" hidden="1" customHeight="1">
      <c r="A15931" s="446"/>
    </row>
    <row r="15932" spans="1:1" s="447" customFormat="1" ht="12" hidden="1" customHeight="1">
      <c r="A15932" s="446"/>
    </row>
    <row r="15933" spans="1:1" s="447" customFormat="1" ht="12" hidden="1" customHeight="1">
      <c r="A15933" s="446"/>
    </row>
    <row r="15934" spans="1:1" s="447" customFormat="1" ht="12" hidden="1" customHeight="1">
      <c r="A15934" s="446"/>
    </row>
    <row r="15935" spans="1:1" s="447" customFormat="1" ht="12" hidden="1" customHeight="1">
      <c r="A15935" s="446"/>
    </row>
    <row r="15936" spans="1:1" s="447" customFormat="1" ht="12" hidden="1" customHeight="1">
      <c r="A15936" s="446"/>
    </row>
    <row r="15937" spans="1:1" s="447" customFormat="1" ht="12" hidden="1" customHeight="1">
      <c r="A15937" s="446"/>
    </row>
    <row r="15938" spans="1:1" s="447" customFormat="1" ht="12" hidden="1" customHeight="1">
      <c r="A15938" s="446"/>
    </row>
    <row r="15939" spans="1:1" s="447" customFormat="1" ht="12" hidden="1" customHeight="1">
      <c r="A15939" s="446"/>
    </row>
    <row r="15940" spans="1:1" s="447" customFormat="1" ht="12" hidden="1" customHeight="1">
      <c r="A15940" s="446"/>
    </row>
    <row r="15941" spans="1:1" s="447" customFormat="1" ht="12" hidden="1" customHeight="1">
      <c r="A15941" s="446"/>
    </row>
    <row r="15942" spans="1:1" s="447" customFormat="1" ht="12" hidden="1" customHeight="1">
      <c r="A15942" s="446"/>
    </row>
    <row r="15943" spans="1:1" s="447" customFormat="1" ht="12" hidden="1" customHeight="1">
      <c r="A15943" s="446"/>
    </row>
    <row r="15944" spans="1:1" s="447" customFormat="1" ht="12" hidden="1" customHeight="1">
      <c r="A15944" s="446"/>
    </row>
    <row r="15945" spans="1:1" s="447" customFormat="1" ht="12" hidden="1" customHeight="1">
      <c r="A15945" s="446"/>
    </row>
    <row r="15946" spans="1:1" s="447" customFormat="1" ht="12" hidden="1" customHeight="1">
      <c r="A15946" s="446"/>
    </row>
    <row r="15947" spans="1:1" s="447" customFormat="1" ht="12" hidden="1" customHeight="1">
      <c r="A15947" s="446"/>
    </row>
    <row r="15948" spans="1:1" s="447" customFormat="1" ht="12" hidden="1" customHeight="1">
      <c r="A15948" s="446"/>
    </row>
    <row r="15949" spans="1:1" s="447" customFormat="1" ht="12" hidden="1" customHeight="1">
      <c r="A15949" s="446"/>
    </row>
    <row r="15950" spans="1:1" s="447" customFormat="1" ht="12" hidden="1" customHeight="1">
      <c r="A15950" s="446"/>
    </row>
    <row r="15951" spans="1:1" s="447" customFormat="1" ht="12" hidden="1" customHeight="1">
      <c r="A15951" s="446"/>
    </row>
    <row r="15952" spans="1:1" s="447" customFormat="1" ht="12" hidden="1" customHeight="1">
      <c r="A15952" s="446"/>
    </row>
    <row r="15953" spans="1:1" s="447" customFormat="1" ht="12" hidden="1" customHeight="1">
      <c r="A15953" s="446"/>
    </row>
    <row r="15954" spans="1:1" s="447" customFormat="1" ht="12" hidden="1" customHeight="1">
      <c r="A15954" s="446"/>
    </row>
    <row r="15955" spans="1:1" s="447" customFormat="1" ht="12" hidden="1" customHeight="1">
      <c r="A15955" s="446"/>
    </row>
    <row r="15956" spans="1:1" s="447" customFormat="1" ht="12" hidden="1" customHeight="1">
      <c r="A15956" s="446"/>
    </row>
    <row r="15957" spans="1:1" s="447" customFormat="1" ht="12" hidden="1" customHeight="1">
      <c r="A15957" s="446"/>
    </row>
    <row r="15958" spans="1:1" s="447" customFormat="1" ht="12" hidden="1" customHeight="1">
      <c r="A15958" s="446"/>
    </row>
    <row r="15959" spans="1:1" s="447" customFormat="1" ht="12" hidden="1" customHeight="1">
      <c r="A15959" s="446"/>
    </row>
    <row r="15960" spans="1:1" s="447" customFormat="1" ht="12" hidden="1" customHeight="1">
      <c r="A15960" s="446"/>
    </row>
    <row r="15961" spans="1:1" s="447" customFormat="1" ht="12" hidden="1" customHeight="1">
      <c r="A15961" s="446"/>
    </row>
    <row r="15962" spans="1:1" s="447" customFormat="1" ht="12" hidden="1" customHeight="1">
      <c r="A15962" s="446"/>
    </row>
    <row r="15963" spans="1:1" s="447" customFormat="1" ht="12" hidden="1" customHeight="1">
      <c r="A15963" s="446"/>
    </row>
    <row r="15964" spans="1:1" s="447" customFormat="1" ht="12" hidden="1" customHeight="1">
      <c r="A15964" s="446"/>
    </row>
    <row r="15965" spans="1:1" s="447" customFormat="1" ht="12" hidden="1" customHeight="1">
      <c r="A15965" s="446"/>
    </row>
    <row r="15966" spans="1:1" s="447" customFormat="1" ht="12" hidden="1" customHeight="1">
      <c r="A15966" s="446"/>
    </row>
    <row r="15967" spans="1:1" s="447" customFormat="1" ht="12" hidden="1" customHeight="1">
      <c r="A15967" s="446"/>
    </row>
    <row r="15968" spans="1:1" s="447" customFormat="1" ht="12" hidden="1" customHeight="1">
      <c r="A15968" s="446"/>
    </row>
    <row r="15969" spans="1:1" s="447" customFormat="1" ht="12" hidden="1" customHeight="1">
      <c r="A15969" s="446"/>
    </row>
    <row r="15970" spans="1:1" s="447" customFormat="1" ht="12" hidden="1" customHeight="1">
      <c r="A15970" s="446"/>
    </row>
    <row r="15971" spans="1:1" s="447" customFormat="1" ht="12" hidden="1" customHeight="1">
      <c r="A15971" s="446"/>
    </row>
    <row r="15972" spans="1:1" s="447" customFormat="1" ht="12" hidden="1" customHeight="1">
      <c r="A15972" s="446"/>
    </row>
    <row r="15973" spans="1:1" s="447" customFormat="1" ht="12" hidden="1" customHeight="1">
      <c r="A15973" s="446"/>
    </row>
    <row r="15974" spans="1:1" s="447" customFormat="1" ht="12" hidden="1" customHeight="1">
      <c r="A15974" s="446"/>
    </row>
    <row r="15975" spans="1:1" s="447" customFormat="1" ht="12" hidden="1" customHeight="1">
      <c r="A15975" s="446"/>
    </row>
    <row r="15976" spans="1:1" s="447" customFormat="1" ht="12" hidden="1" customHeight="1">
      <c r="A15976" s="446"/>
    </row>
    <row r="15977" spans="1:1" s="447" customFormat="1" ht="12" hidden="1" customHeight="1">
      <c r="A15977" s="446"/>
    </row>
    <row r="15978" spans="1:1" s="447" customFormat="1" ht="12" hidden="1" customHeight="1">
      <c r="A15978" s="446"/>
    </row>
    <row r="15979" spans="1:1" s="447" customFormat="1" ht="12" hidden="1" customHeight="1">
      <c r="A15979" s="446"/>
    </row>
    <row r="15980" spans="1:1" s="447" customFormat="1" ht="12" hidden="1" customHeight="1">
      <c r="A15980" s="446"/>
    </row>
    <row r="15981" spans="1:1" s="447" customFormat="1" ht="12" hidden="1" customHeight="1">
      <c r="A15981" s="446"/>
    </row>
    <row r="15982" spans="1:1" s="447" customFormat="1" ht="12" hidden="1" customHeight="1">
      <c r="A15982" s="446"/>
    </row>
    <row r="15983" spans="1:1" s="447" customFormat="1" ht="12" hidden="1" customHeight="1">
      <c r="A15983" s="446"/>
    </row>
    <row r="15984" spans="1:1" s="447" customFormat="1" ht="12" hidden="1" customHeight="1">
      <c r="A15984" s="446"/>
    </row>
    <row r="15985" spans="1:1" s="447" customFormat="1" ht="12" hidden="1" customHeight="1">
      <c r="A15985" s="446"/>
    </row>
    <row r="15986" spans="1:1" s="447" customFormat="1" ht="12" hidden="1" customHeight="1">
      <c r="A15986" s="446"/>
    </row>
    <row r="15987" spans="1:1" s="447" customFormat="1" ht="12" hidden="1" customHeight="1">
      <c r="A15987" s="446"/>
    </row>
    <row r="15988" spans="1:1" s="447" customFormat="1" ht="12" hidden="1" customHeight="1">
      <c r="A15988" s="446"/>
    </row>
    <row r="15989" spans="1:1" s="447" customFormat="1" ht="12" hidden="1" customHeight="1">
      <c r="A15989" s="446"/>
    </row>
    <row r="15990" spans="1:1" s="447" customFormat="1" ht="12" hidden="1" customHeight="1">
      <c r="A15990" s="446"/>
    </row>
    <row r="15991" spans="1:1" s="447" customFormat="1" ht="12" hidden="1" customHeight="1">
      <c r="A15991" s="446"/>
    </row>
    <row r="15992" spans="1:1" s="447" customFormat="1" ht="12" hidden="1" customHeight="1">
      <c r="A15992" s="446"/>
    </row>
    <row r="15993" spans="1:1" s="447" customFormat="1" ht="12" hidden="1" customHeight="1">
      <c r="A15993" s="446"/>
    </row>
    <row r="15994" spans="1:1" s="447" customFormat="1" ht="12" hidden="1" customHeight="1">
      <c r="A15994" s="446"/>
    </row>
    <row r="15995" spans="1:1" s="447" customFormat="1" ht="12" hidden="1" customHeight="1">
      <c r="A15995" s="446"/>
    </row>
    <row r="15996" spans="1:1" s="447" customFormat="1" ht="12" hidden="1" customHeight="1">
      <c r="A15996" s="446"/>
    </row>
    <row r="15997" spans="1:1" s="447" customFormat="1" ht="12" hidden="1" customHeight="1">
      <c r="A15997" s="446"/>
    </row>
    <row r="15998" spans="1:1" s="447" customFormat="1" ht="12" hidden="1" customHeight="1">
      <c r="A15998" s="446"/>
    </row>
    <row r="15999" spans="1:1" s="447" customFormat="1" ht="12" hidden="1" customHeight="1">
      <c r="A15999" s="446"/>
    </row>
    <row r="16000" spans="1:1" s="447" customFormat="1" ht="12" hidden="1" customHeight="1">
      <c r="A16000" s="446"/>
    </row>
    <row r="16001" spans="1:1" s="447" customFormat="1" ht="12" hidden="1" customHeight="1">
      <c r="A16001" s="446"/>
    </row>
    <row r="16002" spans="1:1" s="447" customFormat="1" ht="12" hidden="1" customHeight="1">
      <c r="A16002" s="446"/>
    </row>
    <row r="16003" spans="1:1" s="447" customFormat="1" ht="12" hidden="1" customHeight="1">
      <c r="A16003" s="446"/>
    </row>
    <row r="16004" spans="1:1" s="447" customFormat="1" ht="12" hidden="1" customHeight="1">
      <c r="A16004" s="446"/>
    </row>
    <row r="16005" spans="1:1" s="447" customFormat="1" ht="12" hidden="1" customHeight="1">
      <c r="A16005" s="446"/>
    </row>
    <row r="16006" spans="1:1" s="447" customFormat="1" ht="12" hidden="1" customHeight="1">
      <c r="A16006" s="446"/>
    </row>
    <row r="16007" spans="1:1" s="447" customFormat="1" ht="12" hidden="1" customHeight="1">
      <c r="A16007" s="446"/>
    </row>
    <row r="16008" spans="1:1" s="447" customFormat="1" ht="12" hidden="1" customHeight="1">
      <c r="A16008" s="446"/>
    </row>
    <row r="16009" spans="1:1" s="447" customFormat="1" ht="12" hidden="1" customHeight="1">
      <c r="A16009" s="446"/>
    </row>
    <row r="16010" spans="1:1" s="447" customFormat="1" ht="12" hidden="1" customHeight="1">
      <c r="A16010" s="446"/>
    </row>
    <row r="16011" spans="1:1" s="447" customFormat="1" ht="12" hidden="1" customHeight="1">
      <c r="A16011" s="446"/>
    </row>
    <row r="16012" spans="1:1" s="447" customFormat="1" ht="12" hidden="1" customHeight="1">
      <c r="A16012" s="446"/>
    </row>
    <row r="16013" spans="1:1" s="447" customFormat="1" ht="12" hidden="1" customHeight="1">
      <c r="A16013" s="446"/>
    </row>
    <row r="16014" spans="1:1" s="447" customFormat="1" ht="12" hidden="1" customHeight="1">
      <c r="A16014" s="446"/>
    </row>
    <row r="16015" spans="1:1" s="447" customFormat="1" ht="12" hidden="1" customHeight="1">
      <c r="A16015" s="446"/>
    </row>
    <row r="16016" spans="1:1" s="447" customFormat="1" ht="12" hidden="1" customHeight="1">
      <c r="A16016" s="446"/>
    </row>
    <row r="16017" spans="1:1" s="447" customFormat="1" ht="12" hidden="1" customHeight="1">
      <c r="A16017" s="446"/>
    </row>
    <row r="16018" spans="1:1" s="447" customFormat="1" ht="12" hidden="1" customHeight="1">
      <c r="A16018" s="446"/>
    </row>
    <row r="16019" spans="1:1" s="447" customFormat="1" ht="12" hidden="1" customHeight="1">
      <c r="A16019" s="446"/>
    </row>
    <row r="16020" spans="1:1" s="447" customFormat="1" ht="12" hidden="1" customHeight="1">
      <c r="A16020" s="446"/>
    </row>
    <row r="16021" spans="1:1" s="447" customFormat="1" ht="12" hidden="1" customHeight="1">
      <c r="A16021" s="446"/>
    </row>
    <row r="16022" spans="1:1" s="447" customFormat="1" ht="12" hidden="1" customHeight="1">
      <c r="A16022" s="446"/>
    </row>
    <row r="16023" spans="1:1" s="447" customFormat="1" ht="12" hidden="1" customHeight="1">
      <c r="A16023" s="446"/>
    </row>
    <row r="16024" spans="1:1" s="447" customFormat="1" ht="12" hidden="1" customHeight="1">
      <c r="A16024" s="446"/>
    </row>
    <row r="16025" spans="1:1" s="447" customFormat="1" ht="12" hidden="1" customHeight="1">
      <c r="A16025" s="446"/>
    </row>
    <row r="16026" spans="1:1" s="447" customFormat="1" ht="12" hidden="1" customHeight="1">
      <c r="A16026" s="446"/>
    </row>
    <row r="16027" spans="1:1" s="447" customFormat="1" ht="12" hidden="1" customHeight="1">
      <c r="A16027" s="446"/>
    </row>
    <row r="16028" spans="1:1" s="447" customFormat="1" ht="12" hidden="1" customHeight="1">
      <c r="A16028" s="446"/>
    </row>
    <row r="16029" spans="1:1" s="447" customFormat="1" ht="12" hidden="1" customHeight="1">
      <c r="A16029" s="446"/>
    </row>
    <row r="16030" spans="1:1" s="447" customFormat="1" ht="12" hidden="1" customHeight="1">
      <c r="A16030" s="446"/>
    </row>
    <row r="16031" spans="1:1" s="447" customFormat="1" ht="12" hidden="1" customHeight="1">
      <c r="A16031" s="446"/>
    </row>
    <row r="16032" spans="1:1" s="447" customFormat="1" ht="12" hidden="1" customHeight="1">
      <c r="A16032" s="446"/>
    </row>
    <row r="16033" spans="1:1" s="447" customFormat="1" ht="12" hidden="1" customHeight="1">
      <c r="A16033" s="446"/>
    </row>
    <row r="16034" spans="1:1" s="447" customFormat="1" ht="12" hidden="1" customHeight="1">
      <c r="A16034" s="446"/>
    </row>
    <row r="16035" spans="1:1" s="447" customFormat="1" ht="12" hidden="1" customHeight="1">
      <c r="A16035" s="446"/>
    </row>
    <row r="16036" spans="1:1" s="447" customFormat="1" ht="12" hidden="1" customHeight="1">
      <c r="A16036" s="446"/>
    </row>
    <row r="16037" spans="1:1" s="447" customFormat="1" ht="12" hidden="1" customHeight="1">
      <c r="A16037" s="446"/>
    </row>
    <row r="16038" spans="1:1" s="447" customFormat="1" ht="12" hidden="1" customHeight="1">
      <c r="A16038" s="446"/>
    </row>
    <row r="16039" spans="1:1" s="447" customFormat="1" ht="12" hidden="1" customHeight="1">
      <c r="A16039" s="446"/>
    </row>
    <row r="16040" spans="1:1" s="447" customFormat="1" ht="12" hidden="1" customHeight="1">
      <c r="A16040" s="446"/>
    </row>
    <row r="16041" spans="1:1" s="447" customFormat="1" ht="12" hidden="1" customHeight="1">
      <c r="A16041" s="446"/>
    </row>
    <row r="16042" spans="1:1" s="447" customFormat="1" ht="12" hidden="1" customHeight="1">
      <c r="A16042" s="446"/>
    </row>
    <row r="16043" spans="1:1" s="447" customFormat="1" ht="12" hidden="1" customHeight="1">
      <c r="A16043" s="446"/>
    </row>
    <row r="16044" spans="1:1" s="447" customFormat="1" ht="12" hidden="1" customHeight="1">
      <c r="A16044" s="446"/>
    </row>
    <row r="16045" spans="1:1" s="447" customFormat="1" ht="12" hidden="1" customHeight="1">
      <c r="A16045" s="446"/>
    </row>
    <row r="16046" spans="1:1" s="447" customFormat="1" ht="12" hidden="1" customHeight="1">
      <c r="A16046" s="446"/>
    </row>
    <row r="16047" spans="1:1" s="447" customFormat="1" ht="12" hidden="1" customHeight="1">
      <c r="A16047" s="446"/>
    </row>
    <row r="16048" spans="1:1" s="447" customFormat="1" ht="12" hidden="1" customHeight="1">
      <c r="A16048" s="446"/>
    </row>
    <row r="16049" spans="1:1" s="447" customFormat="1" ht="12" hidden="1" customHeight="1">
      <c r="A16049" s="446"/>
    </row>
    <row r="16050" spans="1:1" s="447" customFormat="1" ht="12" hidden="1" customHeight="1">
      <c r="A16050" s="446"/>
    </row>
    <row r="16051" spans="1:1" s="447" customFormat="1" ht="12" hidden="1" customHeight="1">
      <c r="A16051" s="446"/>
    </row>
    <row r="16052" spans="1:1" s="447" customFormat="1" ht="12" hidden="1" customHeight="1">
      <c r="A16052" s="446"/>
    </row>
    <row r="16053" spans="1:1" s="447" customFormat="1" ht="12" hidden="1" customHeight="1">
      <c r="A16053" s="446"/>
    </row>
    <row r="16054" spans="1:1" s="447" customFormat="1" ht="12" hidden="1" customHeight="1">
      <c r="A16054" s="446"/>
    </row>
    <row r="16055" spans="1:1" s="447" customFormat="1" ht="12" hidden="1" customHeight="1">
      <c r="A16055" s="446"/>
    </row>
    <row r="16056" spans="1:1" s="447" customFormat="1" ht="12" hidden="1" customHeight="1">
      <c r="A16056" s="446"/>
    </row>
    <row r="16057" spans="1:1" s="447" customFormat="1" ht="12" hidden="1" customHeight="1">
      <c r="A16057" s="446"/>
    </row>
    <row r="16058" spans="1:1" s="447" customFormat="1" ht="12" hidden="1" customHeight="1">
      <c r="A16058" s="446"/>
    </row>
    <row r="16059" spans="1:1" s="447" customFormat="1" ht="12" hidden="1" customHeight="1">
      <c r="A16059" s="446"/>
    </row>
    <row r="16060" spans="1:1" s="447" customFormat="1" ht="12" hidden="1" customHeight="1">
      <c r="A16060" s="446"/>
    </row>
    <row r="16061" spans="1:1" s="447" customFormat="1" ht="12" hidden="1" customHeight="1">
      <c r="A16061" s="446"/>
    </row>
    <row r="16062" spans="1:1" s="447" customFormat="1" ht="12" hidden="1" customHeight="1">
      <c r="A16062" s="446"/>
    </row>
    <row r="16063" spans="1:1" s="447" customFormat="1" ht="12" hidden="1" customHeight="1">
      <c r="A16063" s="446"/>
    </row>
    <row r="16064" spans="1:1" s="447" customFormat="1" ht="12" hidden="1" customHeight="1">
      <c r="A16064" s="446"/>
    </row>
    <row r="16065" spans="1:1" s="447" customFormat="1" ht="12" hidden="1" customHeight="1">
      <c r="A16065" s="446"/>
    </row>
    <row r="16066" spans="1:1" s="447" customFormat="1" ht="12" hidden="1" customHeight="1">
      <c r="A16066" s="446"/>
    </row>
    <row r="16067" spans="1:1" s="447" customFormat="1" ht="12" hidden="1" customHeight="1">
      <c r="A16067" s="446"/>
    </row>
    <row r="16068" spans="1:1" s="447" customFormat="1" ht="12" hidden="1" customHeight="1">
      <c r="A16068" s="446"/>
    </row>
    <row r="16069" spans="1:1" s="447" customFormat="1" ht="12" hidden="1" customHeight="1">
      <c r="A16069" s="446"/>
    </row>
    <row r="16070" spans="1:1" s="447" customFormat="1" ht="12" hidden="1" customHeight="1">
      <c r="A16070" s="446"/>
    </row>
    <row r="16071" spans="1:1" s="447" customFormat="1" ht="12" hidden="1" customHeight="1">
      <c r="A16071" s="446"/>
    </row>
    <row r="16072" spans="1:1" s="447" customFormat="1" ht="12" hidden="1" customHeight="1">
      <c r="A16072" s="446"/>
    </row>
    <row r="16073" spans="1:1" s="447" customFormat="1" ht="12" hidden="1" customHeight="1">
      <c r="A16073" s="446"/>
    </row>
    <row r="16074" spans="1:1" s="447" customFormat="1" ht="12" hidden="1" customHeight="1">
      <c r="A16074" s="446"/>
    </row>
    <row r="16075" spans="1:1" s="447" customFormat="1" ht="12" hidden="1" customHeight="1">
      <c r="A16075" s="446"/>
    </row>
    <row r="16076" spans="1:1" s="447" customFormat="1" ht="12" hidden="1" customHeight="1">
      <c r="A16076" s="446"/>
    </row>
    <row r="16077" spans="1:1" s="447" customFormat="1" ht="12" hidden="1" customHeight="1">
      <c r="A16077" s="446"/>
    </row>
    <row r="16078" spans="1:1" s="447" customFormat="1" ht="12" hidden="1" customHeight="1">
      <c r="A16078" s="446"/>
    </row>
    <row r="16079" spans="1:1" s="447" customFormat="1" ht="12" hidden="1" customHeight="1">
      <c r="A16079" s="446"/>
    </row>
    <row r="16080" spans="1:1" s="447" customFormat="1" ht="12" hidden="1" customHeight="1">
      <c r="A16080" s="446"/>
    </row>
    <row r="16081" spans="1:1" s="447" customFormat="1" ht="12" hidden="1" customHeight="1">
      <c r="A16081" s="446"/>
    </row>
    <row r="16082" spans="1:1" s="447" customFormat="1" ht="12" hidden="1" customHeight="1">
      <c r="A16082" s="446"/>
    </row>
    <row r="16083" spans="1:1" s="447" customFormat="1" ht="12" hidden="1" customHeight="1">
      <c r="A16083" s="446"/>
    </row>
    <row r="16084" spans="1:1" s="447" customFormat="1" ht="12" hidden="1" customHeight="1">
      <c r="A16084" s="446"/>
    </row>
    <row r="16085" spans="1:1" s="447" customFormat="1" ht="12" hidden="1" customHeight="1">
      <c r="A16085" s="446"/>
    </row>
    <row r="16086" spans="1:1" s="447" customFormat="1" ht="12" hidden="1" customHeight="1">
      <c r="A16086" s="446"/>
    </row>
    <row r="16087" spans="1:1" s="447" customFormat="1" ht="12" hidden="1" customHeight="1">
      <c r="A16087" s="446"/>
    </row>
    <row r="16088" spans="1:1" s="447" customFormat="1" ht="12" hidden="1" customHeight="1">
      <c r="A16088" s="446"/>
    </row>
    <row r="16089" spans="1:1" s="447" customFormat="1" ht="12" hidden="1" customHeight="1">
      <c r="A16089" s="446"/>
    </row>
    <row r="16090" spans="1:1" s="447" customFormat="1" ht="12" hidden="1" customHeight="1">
      <c r="A16090" s="446"/>
    </row>
    <row r="16091" spans="1:1" s="447" customFormat="1" ht="12" hidden="1" customHeight="1">
      <c r="A16091" s="446"/>
    </row>
    <row r="16092" spans="1:1" s="447" customFormat="1" ht="12" hidden="1" customHeight="1">
      <c r="A16092" s="446"/>
    </row>
    <row r="16093" spans="1:1" s="447" customFormat="1" ht="12" hidden="1" customHeight="1">
      <c r="A16093" s="446"/>
    </row>
    <row r="16094" spans="1:1" s="447" customFormat="1" ht="12" hidden="1" customHeight="1">
      <c r="A16094" s="446"/>
    </row>
    <row r="16095" spans="1:1" s="447" customFormat="1" ht="12" hidden="1" customHeight="1">
      <c r="A16095" s="446"/>
    </row>
    <row r="16096" spans="1:1" s="447" customFormat="1" ht="12" hidden="1" customHeight="1">
      <c r="A16096" s="446"/>
    </row>
    <row r="16097" spans="1:1" s="447" customFormat="1" ht="12" hidden="1" customHeight="1">
      <c r="A16097" s="446"/>
    </row>
    <row r="16098" spans="1:1" s="447" customFormat="1" ht="12" hidden="1" customHeight="1">
      <c r="A16098" s="446"/>
    </row>
    <row r="16099" spans="1:1" s="447" customFormat="1" ht="12" hidden="1" customHeight="1">
      <c r="A16099" s="446"/>
    </row>
    <row r="16100" spans="1:1" s="447" customFormat="1" ht="12" hidden="1" customHeight="1">
      <c r="A16100" s="446"/>
    </row>
    <row r="16101" spans="1:1" s="447" customFormat="1" ht="12" hidden="1" customHeight="1">
      <c r="A16101" s="446"/>
    </row>
    <row r="16102" spans="1:1" s="447" customFormat="1" ht="12" hidden="1" customHeight="1">
      <c r="A16102" s="446"/>
    </row>
    <row r="16103" spans="1:1" s="447" customFormat="1" ht="12" hidden="1" customHeight="1">
      <c r="A16103" s="446"/>
    </row>
    <row r="16104" spans="1:1" s="447" customFormat="1" ht="12" hidden="1" customHeight="1">
      <c r="A16104" s="446"/>
    </row>
    <row r="16105" spans="1:1" s="447" customFormat="1" ht="12" hidden="1" customHeight="1">
      <c r="A16105" s="446"/>
    </row>
    <row r="16106" spans="1:1" s="447" customFormat="1" ht="12" hidden="1" customHeight="1">
      <c r="A16106" s="446"/>
    </row>
    <row r="16107" spans="1:1" s="447" customFormat="1" ht="12" hidden="1" customHeight="1">
      <c r="A16107" s="446"/>
    </row>
    <row r="16108" spans="1:1" s="447" customFormat="1" ht="12" hidden="1" customHeight="1">
      <c r="A16108" s="446"/>
    </row>
    <row r="16109" spans="1:1" s="447" customFormat="1" ht="12" hidden="1" customHeight="1">
      <c r="A16109" s="446"/>
    </row>
    <row r="16110" spans="1:1" s="447" customFormat="1" ht="12" hidden="1" customHeight="1">
      <c r="A16110" s="446"/>
    </row>
    <row r="16111" spans="1:1" s="447" customFormat="1" ht="12" hidden="1" customHeight="1">
      <c r="A16111" s="446"/>
    </row>
    <row r="16112" spans="1:1" s="447" customFormat="1" ht="12" hidden="1" customHeight="1">
      <c r="A16112" s="446"/>
    </row>
    <row r="16113" spans="1:1" s="447" customFormat="1" ht="12" hidden="1" customHeight="1">
      <c r="A16113" s="446"/>
    </row>
    <row r="16114" spans="1:1" s="447" customFormat="1" ht="12" hidden="1" customHeight="1">
      <c r="A16114" s="446"/>
    </row>
    <row r="16115" spans="1:1" s="447" customFormat="1" ht="12" hidden="1" customHeight="1">
      <c r="A16115" s="446"/>
    </row>
    <row r="16116" spans="1:1" s="447" customFormat="1" ht="12" hidden="1" customHeight="1">
      <c r="A16116" s="446"/>
    </row>
    <row r="16117" spans="1:1" s="447" customFormat="1" ht="12" hidden="1" customHeight="1">
      <c r="A16117" s="446"/>
    </row>
    <row r="16118" spans="1:1" s="447" customFormat="1" ht="12" hidden="1" customHeight="1">
      <c r="A16118" s="446"/>
    </row>
    <row r="16119" spans="1:1" s="447" customFormat="1" ht="12" hidden="1" customHeight="1">
      <c r="A16119" s="446"/>
    </row>
    <row r="16120" spans="1:1" s="447" customFormat="1" ht="12" hidden="1" customHeight="1">
      <c r="A16120" s="446"/>
    </row>
    <row r="16121" spans="1:1" s="447" customFormat="1" ht="12" hidden="1" customHeight="1">
      <c r="A16121" s="446"/>
    </row>
    <row r="16122" spans="1:1" s="447" customFormat="1" ht="12" hidden="1" customHeight="1">
      <c r="A16122" s="446"/>
    </row>
    <row r="16123" spans="1:1" s="447" customFormat="1" ht="12" hidden="1" customHeight="1">
      <c r="A16123" s="446"/>
    </row>
    <row r="16124" spans="1:1" s="447" customFormat="1" ht="12" hidden="1" customHeight="1">
      <c r="A16124" s="446"/>
    </row>
    <row r="16125" spans="1:1" s="447" customFormat="1" ht="12" hidden="1" customHeight="1">
      <c r="A16125" s="446"/>
    </row>
    <row r="16126" spans="1:1" s="447" customFormat="1" ht="12" hidden="1" customHeight="1">
      <c r="A16126" s="446"/>
    </row>
    <row r="16127" spans="1:1" s="447" customFormat="1" ht="12" hidden="1" customHeight="1">
      <c r="A16127" s="446"/>
    </row>
    <row r="16128" spans="1:1" s="447" customFormat="1" ht="12" hidden="1" customHeight="1">
      <c r="A16128" s="446"/>
    </row>
    <row r="16129" spans="1:1" s="447" customFormat="1" ht="12" hidden="1" customHeight="1">
      <c r="A16129" s="446"/>
    </row>
    <row r="16130" spans="1:1" s="447" customFormat="1" ht="12" hidden="1" customHeight="1">
      <c r="A16130" s="446"/>
    </row>
    <row r="16131" spans="1:1" s="447" customFormat="1" ht="12" hidden="1" customHeight="1">
      <c r="A16131" s="446"/>
    </row>
    <row r="16132" spans="1:1" s="447" customFormat="1" ht="12" hidden="1" customHeight="1">
      <c r="A16132" s="446"/>
    </row>
    <row r="16133" spans="1:1" s="447" customFormat="1" ht="12" hidden="1" customHeight="1">
      <c r="A16133" s="446"/>
    </row>
    <row r="16134" spans="1:1" s="447" customFormat="1" ht="12" hidden="1" customHeight="1">
      <c r="A16134" s="446"/>
    </row>
    <row r="16135" spans="1:1" s="447" customFormat="1" ht="12" hidden="1" customHeight="1">
      <c r="A16135" s="446"/>
    </row>
    <row r="16136" spans="1:1" s="447" customFormat="1" ht="12" hidden="1" customHeight="1">
      <c r="A16136" s="446"/>
    </row>
    <row r="16137" spans="1:1" s="447" customFormat="1" ht="12" hidden="1" customHeight="1">
      <c r="A16137" s="446"/>
    </row>
    <row r="16138" spans="1:1" s="447" customFormat="1" ht="12" hidden="1" customHeight="1">
      <c r="A16138" s="446"/>
    </row>
    <row r="16139" spans="1:1" s="447" customFormat="1" ht="12" hidden="1" customHeight="1">
      <c r="A16139" s="446"/>
    </row>
    <row r="16140" spans="1:1" s="447" customFormat="1" ht="12" hidden="1" customHeight="1">
      <c r="A16140" s="446"/>
    </row>
    <row r="16141" spans="1:1" s="447" customFormat="1" ht="12" hidden="1" customHeight="1">
      <c r="A16141" s="446"/>
    </row>
    <row r="16142" spans="1:1" s="447" customFormat="1" ht="12" hidden="1" customHeight="1">
      <c r="A16142" s="446"/>
    </row>
    <row r="16143" spans="1:1" s="447" customFormat="1" ht="12" hidden="1" customHeight="1">
      <c r="A16143" s="446"/>
    </row>
    <row r="16144" spans="1:1" s="447" customFormat="1" ht="12" hidden="1" customHeight="1">
      <c r="A16144" s="446"/>
    </row>
    <row r="16145" spans="1:1" s="447" customFormat="1" ht="12" hidden="1" customHeight="1">
      <c r="A16145" s="446"/>
    </row>
    <row r="16146" spans="1:1" s="447" customFormat="1" ht="12" hidden="1" customHeight="1">
      <c r="A16146" s="446"/>
    </row>
    <row r="16147" spans="1:1" s="447" customFormat="1" ht="12" hidden="1" customHeight="1">
      <c r="A16147" s="446"/>
    </row>
    <row r="16148" spans="1:1" s="447" customFormat="1" ht="12" hidden="1" customHeight="1">
      <c r="A16148" s="446"/>
    </row>
    <row r="16149" spans="1:1" s="447" customFormat="1" ht="12" hidden="1" customHeight="1">
      <c r="A16149" s="446"/>
    </row>
    <row r="16150" spans="1:1" s="447" customFormat="1" ht="12" hidden="1" customHeight="1">
      <c r="A16150" s="446"/>
    </row>
    <row r="16151" spans="1:1" s="447" customFormat="1" ht="12" hidden="1" customHeight="1">
      <c r="A16151" s="446"/>
    </row>
    <row r="16152" spans="1:1" s="447" customFormat="1" ht="12" hidden="1" customHeight="1">
      <c r="A16152" s="446"/>
    </row>
    <row r="16153" spans="1:1" s="447" customFormat="1" ht="12" hidden="1" customHeight="1">
      <c r="A16153" s="446"/>
    </row>
    <row r="16154" spans="1:1" s="447" customFormat="1" ht="12" hidden="1" customHeight="1">
      <c r="A16154" s="446"/>
    </row>
    <row r="16155" spans="1:1" s="447" customFormat="1" ht="12" hidden="1" customHeight="1">
      <c r="A16155" s="446"/>
    </row>
    <row r="16156" spans="1:1" s="447" customFormat="1" ht="12" hidden="1" customHeight="1">
      <c r="A16156" s="446"/>
    </row>
    <row r="16157" spans="1:1" s="447" customFormat="1" ht="12" hidden="1" customHeight="1">
      <c r="A16157" s="446"/>
    </row>
    <row r="16158" spans="1:1" s="447" customFormat="1" ht="12" hidden="1" customHeight="1">
      <c r="A16158" s="446"/>
    </row>
    <row r="16159" spans="1:1" s="447" customFormat="1" ht="12" hidden="1" customHeight="1">
      <c r="A16159" s="446"/>
    </row>
    <row r="16160" spans="1:1" s="447" customFormat="1" ht="12" hidden="1" customHeight="1">
      <c r="A16160" s="446"/>
    </row>
    <row r="16161" spans="1:1" s="447" customFormat="1" ht="12" hidden="1" customHeight="1">
      <c r="A16161" s="446"/>
    </row>
    <row r="16162" spans="1:1" s="447" customFormat="1" ht="12" hidden="1" customHeight="1">
      <c r="A16162" s="446"/>
    </row>
    <row r="16163" spans="1:1" s="447" customFormat="1" ht="12" hidden="1" customHeight="1">
      <c r="A16163" s="446"/>
    </row>
    <row r="16164" spans="1:1" s="447" customFormat="1" ht="12" hidden="1" customHeight="1">
      <c r="A16164" s="446"/>
    </row>
    <row r="16165" spans="1:1" s="447" customFormat="1" ht="12" hidden="1" customHeight="1">
      <c r="A16165" s="446"/>
    </row>
    <row r="16166" spans="1:1" s="447" customFormat="1" ht="12" hidden="1" customHeight="1">
      <c r="A16166" s="446"/>
    </row>
    <row r="16167" spans="1:1" s="447" customFormat="1" ht="12" hidden="1" customHeight="1">
      <c r="A16167" s="446"/>
    </row>
    <row r="16168" spans="1:1" s="447" customFormat="1" ht="12" hidden="1" customHeight="1">
      <c r="A16168" s="446"/>
    </row>
    <row r="16169" spans="1:1" s="447" customFormat="1" ht="12" hidden="1" customHeight="1">
      <c r="A16169" s="446"/>
    </row>
    <row r="16170" spans="1:1" s="447" customFormat="1" ht="12" hidden="1" customHeight="1">
      <c r="A16170" s="446"/>
    </row>
    <row r="16171" spans="1:1" s="447" customFormat="1" ht="12" hidden="1" customHeight="1">
      <c r="A16171" s="446"/>
    </row>
    <row r="16172" spans="1:1" s="447" customFormat="1" ht="12" hidden="1" customHeight="1">
      <c r="A16172" s="446"/>
    </row>
    <row r="16173" spans="1:1" s="447" customFormat="1" ht="12" hidden="1" customHeight="1">
      <c r="A16173" s="446"/>
    </row>
    <row r="16174" spans="1:1" s="447" customFormat="1" ht="12" hidden="1" customHeight="1">
      <c r="A16174" s="446"/>
    </row>
    <row r="16175" spans="1:1" s="447" customFormat="1" ht="12" hidden="1" customHeight="1">
      <c r="A16175" s="446"/>
    </row>
    <row r="16176" spans="1:1" s="447" customFormat="1" ht="12" hidden="1" customHeight="1">
      <c r="A16176" s="446"/>
    </row>
    <row r="16177" spans="1:1" s="447" customFormat="1" ht="12" hidden="1" customHeight="1">
      <c r="A16177" s="446"/>
    </row>
    <row r="16178" spans="1:1" s="447" customFormat="1" ht="12" hidden="1" customHeight="1">
      <c r="A16178" s="446"/>
    </row>
    <row r="16179" spans="1:1" s="447" customFormat="1" ht="12" hidden="1" customHeight="1">
      <c r="A16179" s="446"/>
    </row>
    <row r="16180" spans="1:1" s="447" customFormat="1" ht="12" hidden="1" customHeight="1">
      <c r="A16180" s="446"/>
    </row>
    <row r="16181" spans="1:1" s="447" customFormat="1" ht="12" hidden="1" customHeight="1">
      <c r="A16181" s="446"/>
    </row>
    <row r="16182" spans="1:1" s="447" customFormat="1" ht="12" hidden="1" customHeight="1">
      <c r="A16182" s="446"/>
    </row>
    <row r="16183" spans="1:1" s="447" customFormat="1" ht="12" hidden="1" customHeight="1">
      <c r="A16183" s="446"/>
    </row>
    <row r="16184" spans="1:1" s="447" customFormat="1" ht="12" hidden="1" customHeight="1">
      <c r="A16184" s="446"/>
    </row>
    <row r="16185" spans="1:1" s="447" customFormat="1" ht="12" hidden="1" customHeight="1">
      <c r="A16185" s="446"/>
    </row>
    <row r="16186" spans="1:1" s="447" customFormat="1" ht="12" hidden="1" customHeight="1">
      <c r="A16186" s="446"/>
    </row>
    <row r="16187" spans="1:1" s="447" customFormat="1" ht="12" hidden="1" customHeight="1">
      <c r="A16187" s="446"/>
    </row>
    <row r="16188" spans="1:1" s="447" customFormat="1" ht="12" hidden="1" customHeight="1">
      <c r="A16188" s="446"/>
    </row>
    <row r="16189" spans="1:1" s="447" customFormat="1" ht="12" hidden="1" customHeight="1">
      <c r="A16189" s="446"/>
    </row>
    <row r="16190" spans="1:1" s="447" customFormat="1" ht="12" hidden="1" customHeight="1">
      <c r="A16190" s="446"/>
    </row>
    <row r="16191" spans="1:1" s="447" customFormat="1" ht="12" hidden="1" customHeight="1">
      <c r="A16191" s="446"/>
    </row>
    <row r="16192" spans="1:1" s="447" customFormat="1" ht="12" hidden="1" customHeight="1">
      <c r="A16192" s="446"/>
    </row>
    <row r="16193" spans="1:1" s="447" customFormat="1" ht="12" hidden="1" customHeight="1">
      <c r="A16193" s="446"/>
    </row>
    <row r="16194" spans="1:1" s="447" customFormat="1" ht="12" hidden="1" customHeight="1">
      <c r="A16194" s="446"/>
    </row>
    <row r="16195" spans="1:1" s="447" customFormat="1" ht="12" hidden="1" customHeight="1">
      <c r="A16195" s="446"/>
    </row>
    <row r="16196" spans="1:1" s="447" customFormat="1" ht="12" hidden="1" customHeight="1">
      <c r="A16196" s="446"/>
    </row>
    <row r="16197" spans="1:1" s="447" customFormat="1" ht="12" hidden="1" customHeight="1">
      <c r="A16197" s="446"/>
    </row>
    <row r="16198" spans="1:1" s="447" customFormat="1" ht="12" hidden="1" customHeight="1">
      <c r="A16198" s="446"/>
    </row>
    <row r="16199" spans="1:1" s="447" customFormat="1" ht="12" hidden="1" customHeight="1">
      <c r="A16199" s="446"/>
    </row>
    <row r="16200" spans="1:1" s="447" customFormat="1" ht="12" hidden="1" customHeight="1">
      <c r="A16200" s="446"/>
    </row>
    <row r="16201" spans="1:1" s="447" customFormat="1" ht="12" hidden="1" customHeight="1">
      <c r="A16201" s="446"/>
    </row>
    <row r="16202" spans="1:1" s="447" customFormat="1" ht="12" hidden="1" customHeight="1">
      <c r="A16202" s="446"/>
    </row>
    <row r="16203" spans="1:1" s="447" customFormat="1" ht="12" hidden="1" customHeight="1">
      <c r="A16203" s="446"/>
    </row>
    <row r="16204" spans="1:1" s="447" customFormat="1" ht="12" hidden="1" customHeight="1">
      <c r="A16204" s="446"/>
    </row>
    <row r="16205" spans="1:1" s="447" customFormat="1" ht="12" hidden="1" customHeight="1">
      <c r="A16205" s="446"/>
    </row>
    <row r="16206" spans="1:1" s="447" customFormat="1" ht="12" hidden="1" customHeight="1">
      <c r="A16206" s="446"/>
    </row>
    <row r="16207" spans="1:1" s="447" customFormat="1" ht="12" hidden="1" customHeight="1">
      <c r="A16207" s="446"/>
    </row>
    <row r="16208" spans="1:1" s="447" customFormat="1" ht="12" hidden="1" customHeight="1">
      <c r="A16208" s="446"/>
    </row>
    <row r="16209" spans="1:1" s="447" customFormat="1" ht="12" hidden="1" customHeight="1">
      <c r="A16209" s="446"/>
    </row>
    <row r="16210" spans="1:1" s="447" customFormat="1" ht="12" hidden="1" customHeight="1">
      <c r="A16210" s="446"/>
    </row>
    <row r="16211" spans="1:1" s="447" customFormat="1" ht="12" hidden="1" customHeight="1">
      <c r="A16211" s="446"/>
    </row>
    <row r="16212" spans="1:1" s="447" customFormat="1" ht="12" hidden="1" customHeight="1">
      <c r="A16212" s="446"/>
    </row>
    <row r="16213" spans="1:1" s="447" customFormat="1" ht="12" hidden="1" customHeight="1">
      <c r="A16213" s="446"/>
    </row>
    <row r="16214" spans="1:1" s="447" customFormat="1" ht="12" hidden="1" customHeight="1">
      <c r="A16214" s="446"/>
    </row>
    <row r="16215" spans="1:1" s="447" customFormat="1" ht="12" hidden="1" customHeight="1">
      <c r="A16215" s="446"/>
    </row>
    <row r="16216" spans="1:1" s="447" customFormat="1" ht="12" hidden="1" customHeight="1">
      <c r="A16216" s="446"/>
    </row>
    <row r="16217" spans="1:1" s="447" customFormat="1" ht="12" hidden="1" customHeight="1">
      <c r="A16217" s="446"/>
    </row>
    <row r="16218" spans="1:1" s="447" customFormat="1" ht="12" hidden="1" customHeight="1">
      <c r="A16218" s="446"/>
    </row>
    <row r="16219" spans="1:1" s="447" customFormat="1" ht="12" hidden="1" customHeight="1">
      <c r="A16219" s="446"/>
    </row>
    <row r="16220" spans="1:1" s="447" customFormat="1" ht="12" hidden="1" customHeight="1">
      <c r="A16220" s="446"/>
    </row>
    <row r="16221" spans="1:1" s="447" customFormat="1" ht="12" hidden="1" customHeight="1">
      <c r="A16221" s="446"/>
    </row>
    <row r="16222" spans="1:1" s="447" customFormat="1" ht="12" hidden="1" customHeight="1">
      <c r="A16222" s="446"/>
    </row>
    <row r="16223" spans="1:1" s="447" customFormat="1" ht="12" hidden="1" customHeight="1">
      <c r="A16223" s="446"/>
    </row>
    <row r="16224" spans="1:1" s="447" customFormat="1" ht="12" hidden="1" customHeight="1">
      <c r="A16224" s="446"/>
    </row>
    <row r="16225" spans="1:1" s="447" customFormat="1" ht="12" hidden="1" customHeight="1">
      <c r="A16225" s="446"/>
    </row>
    <row r="16226" spans="1:1" s="447" customFormat="1" ht="12" hidden="1" customHeight="1">
      <c r="A16226" s="446"/>
    </row>
    <row r="16227" spans="1:1" s="447" customFormat="1" ht="12" hidden="1" customHeight="1">
      <c r="A16227" s="446"/>
    </row>
    <row r="16228" spans="1:1" s="447" customFormat="1" ht="12" hidden="1" customHeight="1">
      <c r="A16228" s="446"/>
    </row>
    <row r="16229" spans="1:1" s="447" customFormat="1" ht="12" hidden="1" customHeight="1">
      <c r="A16229" s="446"/>
    </row>
    <row r="16230" spans="1:1" s="447" customFormat="1" ht="12" hidden="1" customHeight="1">
      <c r="A16230" s="446"/>
    </row>
    <row r="16231" spans="1:1" s="447" customFormat="1" ht="12" hidden="1" customHeight="1">
      <c r="A16231" s="446"/>
    </row>
    <row r="16232" spans="1:1" s="447" customFormat="1" ht="12" hidden="1" customHeight="1">
      <c r="A16232" s="446"/>
    </row>
    <row r="16233" spans="1:1" s="447" customFormat="1" ht="12" hidden="1" customHeight="1">
      <c r="A16233" s="446"/>
    </row>
    <row r="16234" spans="1:1" s="447" customFormat="1" ht="12" hidden="1" customHeight="1">
      <c r="A16234" s="446"/>
    </row>
    <row r="16235" spans="1:1" s="447" customFormat="1" ht="12" hidden="1" customHeight="1">
      <c r="A16235" s="446"/>
    </row>
    <row r="16236" spans="1:1" s="447" customFormat="1" ht="12" hidden="1" customHeight="1">
      <c r="A16236" s="446"/>
    </row>
    <row r="16237" spans="1:1" s="447" customFormat="1" ht="12" hidden="1" customHeight="1">
      <c r="A16237" s="446"/>
    </row>
    <row r="16238" spans="1:1" s="447" customFormat="1" ht="12" hidden="1" customHeight="1">
      <c r="A16238" s="446"/>
    </row>
    <row r="16239" spans="1:1" s="447" customFormat="1" ht="12" hidden="1" customHeight="1">
      <c r="A16239" s="446"/>
    </row>
    <row r="16240" spans="1:1" s="447" customFormat="1" ht="12" hidden="1" customHeight="1">
      <c r="A16240" s="446"/>
    </row>
    <row r="16241" spans="1:1" s="447" customFormat="1" ht="12" hidden="1" customHeight="1">
      <c r="A16241" s="446"/>
    </row>
    <row r="16242" spans="1:1" s="447" customFormat="1" ht="12" hidden="1" customHeight="1">
      <c r="A16242" s="446"/>
    </row>
    <row r="16243" spans="1:1" s="447" customFormat="1" ht="12" hidden="1" customHeight="1">
      <c r="A16243" s="446"/>
    </row>
    <row r="16244" spans="1:1" s="447" customFormat="1" ht="12" hidden="1" customHeight="1">
      <c r="A16244" s="446"/>
    </row>
    <row r="16245" spans="1:1" s="447" customFormat="1" ht="12" hidden="1" customHeight="1">
      <c r="A16245" s="446"/>
    </row>
    <row r="16246" spans="1:1" s="447" customFormat="1" ht="12" hidden="1" customHeight="1">
      <c r="A16246" s="446"/>
    </row>
    <row r="16247" spans="1:1" s="447" customFormat="1" ht="12" hidden="1" customHeight="1">
      <c r="A16247" s="446"/>
    </row>
    <row r="16248" spans="1:1" s="447" customFormat="1" ht="12" hidden="1" customHeight="1">
      <c r="A16248" s="446"/>
    </row>
    <row r="16249" spans="1:1" s="447" customFormat="1" ht="12" hidden="1" customHeight="1">
      <c r="A16249" s="446"/>
    </row>
    <row r="16250" spans="1:1" s="447" customFormat="1" ht="12" hidden="1" customHeight="1">
      <c r="A16250" s="446"/>
    </row>
    <row r="16251" spans="1:1" s="447" customFormat="1" ht="12" hidden="1" customHeight="1">
      <c r="A16251" s="446"/>
    </row>
    <row r="16252" spans="1:1" s="447" customFormat="1" ht="12" hidden="1" customHeight="1">
      <c r="A16252" s="446"/>
    </row>
    <row r="16253" spans="1:1" s="447" customFormat="1" ht="12" hidden="1" customHeight="1">
      <c r="A16253" s="446"/>
    </row>
    <row r="16254" spans="1:1" s="447" customFormat="1" ht="12" hidden="1" customHeight="1">
      <c r="A16254" s="446"/>
    </row>
    <row r="16255" spans="1:1" s="447" customFormat="1" ht="12" hidden="1" customHeight="1">
      <c r="A16255" s="446"/>
    </row>
    <row r="16256" spans="1:1" s="447" customFormat="1" ht="12" hidden="1" customHeight="1">
      <c r="A16256" s="446"/>
    </row>
    <row r="16257" spans="1:1" s="447" customFormat="1" ht="12" hidden="1" customHeight="1">
      <c r="A16257" s="446"/>
    </row>
    <row r="16258" spans="1:1" s="447" customFormat="1" ht="12" hidden="1" customHeight="1">
      <c r="A16258" s="446"/>
    </row>
    <row r="16259" spans="1:1" s="447" customFormat="1" ht="12" hidden="1" customHeight="1">
      <c r="A16259" s="446"/>
    </row>
    <row r="16260" spans="1:1" s="447" customFormat="1" ht="12" hidden="1" customHeight="1">
      <c r="A16260" s="446"/>
    </row>
    <row r="16261" spans="1:1" s="447" customFormat="1" ht="12" hidden="1" customHeight="1">
      <c r="A16261" s="446"/>
    </row>
    <row r="16262" spans="1:1" s="447" customFormat="1" ht="12" hidden="1" customHeight="1">
      <c r="A16262" s="446"/>
    </row>
    <row r="16263" spans="1:1" s="447" customFormat="1" ht="12" hidden="1" customHeight="1">
      <c r="A16263" s="446"/>
    </row>
    <row r="16264" spans="1:1" s="447" customFormat="1" ht="12" hidden="1" customHeight="1">
      <c r="A16264" s="446"/>
    </row>
    <row r="16265" spans="1:1" s="447" customFormat="1" ht="12" hidden="1" customHeight="1">
      <c r="A16265" s="446"/>
    </row>
    <row r="16266" spans="1:1" s="447" customFormat="1" ht="12" hidden="1" customHeight="1">
      <c r="A16266" s="446"/>
    </row>
    <row r="16267" spans="1:1" s="447" customFormat="1" ht="12" hidden="1" customHeight="1">
      <c r="A16267" s="446"/>
    </row>
    <row r="16268" spans="1:1" s="447" customFormat="1" ht="12" hidden="1" customHeight="1">
      <c r="A16268" s="446"/>
    </row>
    <row r="16269" spans="1:1" s="447" customFormat="1" ht="12" hidden="1" customHeight="1">
      <c r="A16269" s="446"/>
    </row>
    <row r="16270" spans="1:1" s="447" customFormat="1" ht="12" hidden="1" customHeight="1">
      <c r="A16270" s="446"/>
    </row>
    <row r="16271" spans="1:1" s="447" customFormat="1" ht="12" hidden="1" customHeight="1">
      <c r="A16271" s="446"/>
    </row>
    <row r="16272" spans="1:1" s="447" customFormat="1" ht="12" hidden="1" customHeight="1">
      <c r="A16272" s="446"/>
    </row>
    <row r="16273" spans="1:1" s="447" customFormat="1" ht="12" hidden="1" customHeight="1">
      <c r="A16273" s="446"/>
    </row>
    <row r="16274" spans="1:1" s="447" customFormat="1" ht="12" hidden="1" customHeight="1">
      <c r="A16274" s="446"/>
    </row>
    <row r="16275" spans="1:1" s="447" customFormat="1" ht="12" hidden="1" customHeight="1">
      <c r="A16275" s="446"/>
    </row>
    <row r="16276" spans="1:1" s="447" customFormat="1" ht="12" hidden="1" customHeight="1">
      <c r="A16276" s="446"/>
    </row>
    <row r="16277" spans="1:1" s="447" customFormat="1" ht="12" hidden="1" customHeight="1">
      <c r="A16277" s="446"/>
    </row>
    <row r="16278" spans="1:1" s="447" customFormat="1" ht="12" hidden="1" customHeight="1">
      <c r="A16278" s="446"/>
    </row>
    <row r="16279" spans="1:1" s="447" customFormat="1" ht="12" hidden="1" customHeight="1">
      <c r="A16279" s="446"/>
    </row>
    <row r="16280" spans="1:1" s="447" customFormat="1" ht="12" hidden="1" customHeight="1">
      <c r="A16280" s="446"/>
    </row>
    <row r="16281" spans="1:1" s="447" customFormat="1" ht="12" hidden="1" customHeight="1">
      <c r="A16281" s="446"/>
    </row>
    <row r="16282" spans="1:1" s="447" customFormat="1" ht="12" hidden="1" customHeight="1">
      <c r="A16282" s="446"/>
    </row>
    <row r="16283" spans="1:1" s="447" customFormat="1" ht="12" hidden="1" customHeight="1">
      <c r="A16283" s="446"/>
    </row>
    <row r="16284" spans="1:1" s="447" customFormat="1" ht="12" hidden="1" customHeight="1">
      <c r="A16284" s="446"/>
    </row>
    <row r="16285" spans="1:1" s="447" customFormat="1" ht="12" hidden="1" customHeight="1">
      <c r="A16285" s="446"/>
    </row>
    <row r="16286" spans="1:1" s="447" customFormat="1" ht="12" hidden="1" customHeight="1">
      <c r="A16286" s="446"/>
    </row>
    <row r="16287" spans="1:1" s="447" customFormat="1" ht="12" hidden="1" customHeight="1">
      <c r="A16287" s="446"/>
    </row>
    <row r="16288" spans="1:1" s="447" customFormat="1" ht="12" hidden="1" customHeight="1">
      <c r="A16288" s="446"/>
    </row>
    <row r="16289" spans="1:1" s="447" customFormat="1" ht="12" hidden="1" customHeight="1">
      <c r="A16289" s="446"/>
    </row>
    <row r="16290" spans="1:1" s="447" customFormat="1" ht="12" hidden="1" customHeight="1">
      <c r="A16290" s="446"/>
    </row>
    <row r="16291" spans="1:1" s="447" customFormat="1" ht="12" hidden="1" customHeight="1">
      <c r="A16291" s="446"/>
    </row>
    <row r="16292" spans="1:1" s="447" customFormat="1" ht="12" hidden="1" customHeight="1">
      <c r="A16292" s="446"/>
    </row>
    <row r="16293" spans="1:1" s="447" customFormat="1" ht="12" hidden="1" customHeight="1">
      <c r="A16293" s="446"/>
    </row>
    <row r="16294" spans="1:1" s="447" customFormat="1" ht="12" hidden="1" customHeight="1">
      <c r="A16294" s="446"/>
    </row>
    <row r="16295" spans="1:1" s="447" customFormat="1" ht="12" hidden="1" customHeight="1">
      <c r="A16295" s="446"/>
    </row>
    <row r="16296" spans="1:1" s="447" customFormat="1" ht="12" hidden="1" customHeight="1">
      <c r="A16296" s="446"/>
    </row>
    <row r="16297" spans="1:1" s="447" customFormat="1" ht="12" hidden="1" customHeight="1">
      <c r="A16297" s="446"/>
    </row>
    <row r="16298" spans="1:1" s="447" customFormat="1" ht="12" hidden="1" customHeight="1">
      <c r="A16298" s="446"/>
    </row>
    <row r="16299" spans="1:1" s="447" customFormat="1" ht="12" hidden="1" customHeight="1">
      <c r="A16299" s="446"/>
    </row>
    <row r="16300" spans="1:1" s="447" customFormat="1" ht="12" hidden="1" customHeight="1">
      <c r="A16300" s="446"/>
    </row>
    <row r="16301" spans="1:1" s="447" customFormat="1" ht="12" hidden="1" customHeight="1">
      <c r="A16301" s="446"/>
    </row>
    <row r="16302" spans="1:1" s="447" customFormat="1" ht="12" hidden="1" customHeight="1">
      <c r="A16302" s="446"/>
    </row>
    <row r="16303" spans="1:1" s="447" customFormat="1" ht="12" hidden="1" customHeight="1">
      <c r="A16303" s="446"/>
    </row>
    <row r="16304" spans="1:1" s="447" customFormat="1" ht="12" hidden="1" customHeight="1">
      <c r="A16304" s="446"/>
    </row>
    <row r="16305" spans="1:1" s="447" customFormat="1" ht="12" hidden="1" customHeight="1">
      <c r="A16305" s="446"/>
    </row>
    <row r="16306" spans="1:1" s="447" customFormat="1" ht="12" hidden="1" customHeight="1">
      <c r="A16306" s="446"/>
    </row>
    <row r="16307" spans="1:1" s="447" customFormat="1" ht="12" hidden="1" customHeight="1">
      <c r="A16307" s="446"/>
    </row>
    <row r="16308" spans="1:1" s="447" customFormat="1" ht="12" hidden="1" customHeight="1">
      <c r="A16308" s="446"/>
    </row>
    <row r="16309" spans="1:1" s="447" customFormat="1" ht="12" hidden="1" customHeight="1">
      <c r="A16309" s="446"/>
    </row>
    <row r="16310" spans="1:1" s="447" customFormat="1" ht="12" hidden="1" customHeight="1">
      <c r="A16310" s="446"/>
    </row>
    <row r="16311" spans="1:1" s="447" customFormat="1" ht="12" hidden="1" customHeight="1">
      <c r="A16311" s="446"/>
    </row>
    <row r="16312" spans="1:1" s="447" customFormat="1" ht="12" hidden="1" customHeight="1">
      <c r="A16312" s="446"/>
    </row>
    <row r="16313" spans="1:1" s="447" customFormat="1" ht="12" hidden="1" customHeight="1">
      <c r="A16313" s="446"/>
    </row>
    <row r="16314" spans="1:1" s="447" customFormat="1" ht="12" hidden="1" customHeight="1">
      <c r="A16314" s="446"/>
    </row>
    <row r="16315" spans="1:1" s="447" customFormat="1" ht="12" hidden="1" customHeight="1">
      <c r="A16315" s="446"/>
    </row>
    <row r="16316" spans="1:1" s="447" customFormat="1" ht="12" hidden="1" customHeight="1">
      <c r="A16316" s="446"/>
    </row>
    <row r="16317" spans="1:1" s="447" customFormat="1" ht="12" hidden="1" customHeight="1">
      <c r="A16317" s="446"/>
    </row>
    <row r="16318" spans="1:1" s="447" customFormat="1" ht="12" hidden="1" customHeight="1">
      <c r="A16318" s="446"/>
    </row>
    <row r="16319" spans="1:1" s="447" customFormat="1" ht="12" hidden="1" customHeight="1">
      <c r="A16319" s="446"/>
    </row>
    <row r="16320" spans="1:1" s="447" customFormat="1" ht="12" hidden="1" customHeight="1">
      <c r="A16320" s="446"/>
    </row>
    <row r="16321" spans="1:1" s="447" customFormat="1" ht="12" hidden="1" customHeight="1">
      <c r="A16321" s="446"/>
    </row>
    <row r="16322" spans="1:1" s="447" customFormat="1" ht="12" hidden="1" customHeight="1">
      <c r="A16322" s="446"/>
    </row>
    <row r="16323" spans="1:1" s="447" customFormat="1" ht="12" hidden="1" customHeight="1">
      <c r="A16323" s="446"/>
    </row>
    <row r="16324" spans="1:1" s="447" customFormat="1" ht="12" hidden="1" customHeight="1">
      <c r="A16324" s="446"/>
    </row>
    <row r="16325" spans="1:1" s="447" customFormat="1" ht="12" hidden="1" customHeight="1">
      <c r="A16325" s="446"/>
    </row>
    <row r="16326" spans="1:1" s="447" customFormat="1" ht="12" hidden="1" customHeight="1">
      <c r="A16326" s="446"/>
    </row>
    <row r="16327" spans="1:1" s="447" customFormat="1" ht="12" hidden="1" customHeight="1">
      <c r="A16327" s="446"/>
    </row>
    <row r="16328" spans="1:1" s="447" customFormat="1" ht="12" hidden="1" customHeight="1">
      <c r="A16328" s="446"/>
    </row>
    <row r="16329" spans="1:1" s="447" customFormat="1" ht="12" hidden="1" customHeight="1">
      <c r="A16329" s="446"/>
    </row>
    <row r="16330" spans="1:1" s="447" customFormat="1" ht="12" hidden="1" customHeight="1">
      <c r="A16330" s="446"/>
    </row>
    <row r="16331" spans="1:1" s="447" customFormat="1" ht="12" hidden="1" customHeight="1">
      <c r="A16331" s="446"/>
    </row>
    <row r="16332" spans="1:1" s="447" customFormat="1" ht="12" hidden="1" customHeight="1">
      <c r="A16332" s="446"/>
    </row>
    <row r="16333" spans="1:1" s="447" customFormat="1" ht="12" hidden="1" customHeight="1">
      <c r="A16333" s="446"/>
    </row>
    <row r="16334" spans="1:1" s="447" customFormat="1" ht="12" hidden="1" customHeight="1">
      <c r="A16334" s="446"/>
    </row>
    <row r="16335" spans="1:1" s="447" customFormat="1" ht="12" hidden="1" customHeight="1">
      <c r="A16335" s="446"/>
    </row>
    <row r="16336" spans="1:1" s="447" customFormat="1" ht="12" hidden="1" customHeight="1">
      <c r="A16336" s="446"/>
    </row>
    <row r="16337" spans="1:1" s="447" customFormat="1" ht="12" hidden="1" customHeight="1">
      <c r="A16337" s="446"/>
    </row>
    <row r="16338" spans="1:1" s="447" customFormat="1" ht="12" hidden="1" customHeight="1">
      <c r="A16338" s="446"/>
    </row>
    <row r="16339" spans="1:1" s="447" customFormat="1" ht="12" hidden="1" customHeight="1">
      <c r="A16339" s="446"/>
    </row>
    <row r="16340" spans="1:1" s="447" customFormat="1" ht="12" hidden="1" customHeight="1">
      <c r="A16340" s="446"/>
    </row>
    <row r="16341" spans="1:1" s="447" customFormat="1" ht="12" hidden="1" customHeight="1">
      <c r="A16341" s="446"/>
    </row>
    <row r="16342" spans="1:1" s="447" customFormat="1" ht="12" hidden="1" customHeight="1">
      <c r="A16342" s="446"/>
    </row>
    <row r="16343" spans="1:1" s="447" customFormat="1" ht="12" hidden="1" customHeight="1">
      <c r="A16343" s="446"/>
    </row>
    <row r="16344" spans="1:1" s="447" customFormat="1" ht="12" hidden="1" customHeight="1">
      <c r="A16344" s="446"/>
    </row>
    <row r="16345" spans="1:1" s="447" customFormat="1" ht="12" hidden="1" customHeight="1">
      <c r="A16345" s="446"/>
    </row>
    <row r="16346" spans="1:1" s="447" customFormat="1" ht="12" hidden="1" customHeight="1">
      <c r="A16346" s="446"/>
    </row>
    <row r="16347" spans="1:1" s="447" customFormat="1" ht="12" hidden="1" customHeight="1">
      <c r="A16347" s="446"/>
    </row>
    <row r="16348" spans="1:1" s="447" customFormat="1" ht="12" hidden="1" customHeight="1">
      <c r="A16348" s="446"/>
    </row>
    <row r="16349" spans="1:1" s="447" customFormat="1" ht="12" hidden="1" customHeight="1">
      <c r="A16349" s="446"/>
    </row>
    <row r="16350" spans="1:1" s="447" customFormat="1" ht="12" hidden="1" customHeight="1">
      <c r="A16350" s="446"/>
    </row>
    <row r="16351" spans="1:1" s="447" customFormat="1" ht="12" hidden="1" customHeight="1">
      <c r="A16351" s="446"/>
    </row>
    <row r="16352" spans="1:1" s="447" customFormat="1" ht="12" hidden="1" customHeight="1">
      <c r="A16352" s="446"/>
    </row>
    <row r="16353" spans="1:1" s="447" customFormat="1" ht="12" hidden="1" customHeight="1">
      <c r="A16353" s="446"/>
    </row>
    <row r="16354" spans="1:1" s="447" customFormat="1" ht="12" hidden="1" customHeight="1">
      <c r="A16354" s="446"/>
    </row>
    <row r="16355" spans="1:1" s="447" customFormat="1" ht="12" hidden="1" customHeight="1">
      <c r="A16355" s="446"/>
    </row>
    <row r="16356" spans="1:1" s="447" customFormat="1" ht="12" hidden="1" customHeight="1">
      <c r="A16356" s="446"/>
    </row>
    <row r="16357" spans="1:1" s="447" customFormat="1" ht="12" hidden="1" customHeight="1">
      <c r="A16357" s="446"/>
    </row>
    <row r="16358" spans="1:1" s="447" customFormat="1" ht="12" hidden="1" customHeight="1">
      <c r="A16358" s="446"/>
    </row>
    <row r="16359" spans="1:1" s="447" customFormat="1" ht="12" hidden="1" customHeight="1">
      <c r="A16359" s="446"/>
    </row>
    <row r="16360" spans="1:1" s="447" customFormat="1" ht="12" hidden="1" customHeight="1">
      <c r="A16360" s="446"/>
    </row>
    <row r="16361" spans="1:1" s="447" customFormat="1" ht="12" hidden="1" customHeight="1">
      <c r="A16361" s="446"/>
    </row>
    <row r="16362" spans="1:1" s="447" customFormat="1" ht="12" hidden="1" customHeight="1">
      <c r="A16362" s="446"/>
    </row>
    <row r="16363" spans="1:1" s="447" customFormat="1" ht="12" hidden="1" customHeight="1">
      <c r="A16363" s="446"/>
    </row>
    <row r="16364" spans="1:1" s="447" customFormat="1" ht="12" hidden="1" customHeight="1">
      <c r="A16364" s="446"/>
    </row>
    <row r="16365" spans="1:1" s="447" customFormat="1" ht="12" hidden="1" customHeight="1">
      <c r="A16365" s="446"/>
    </row>
    <row r="16366" spans="1:1" s="447" customFormat="1" ht="12" hidden="1" customHeight="1">
      <c r="A16366" s="446"/>
    </row>
    <row r="16367" spans="1:1" s="447" customFormat="1" ht="12" hidden="1" customHeight="1">
      <c r="A16367" s="446"/>
    </row>
    <row r="16368" spans="1:1" s="447" customFormat="1" ht="12" hidden="1" customHeight="1">
      <c r="A16368" s="446"/>
    </row>
    <row r="16369" spans="1:1" s="447" customFormat="1" ht="12" hidden="1" customHeight="1">
      <c r="A16369" s="446"/>
    </row>
    <row r="16370" spans="1:1" s="447" customFormat="1" ht="12" hidden="1" customHeight="1">
      <c r="A16370" s="446"/>
    </row>
    <row r="16371" spans="1:1" s="447" customFormat="1" ht="12" hidden="1" customHeight="1">
      <c r="A16371" s="446"/>
    </row>
    <row r="16372" spans="1:1" s="447" customFormat="1" ht="12" hidden="1" customHeight="1">
      <c r="A16372" s="446"/>
    </row>
    <row r="16373" spans="1:1" s="447" customFormat="1" ht="12" hidden="1" customHeight="1">
      <c r="A16373" s="446"/>
    </row>
    <row r="16374" spans="1:1" s="447" customFormat="1" ht="12" hidden="1" customHeight="1">
      <c r="A16374" s="446"/>
    </row>
    <row r="16375" spans="1:1" s="447" customFormat="1" ht="12" hidden="1" customHeight="1">
      <c r="A16375" s="446"/>
    </row>
    <row r="16376" spans="1:1" s="447" customFormat="1" ht="12" hidden="1" customHeight="1">
      <c r="A16376" s="446"/>
    </row>
    <row r="16377" spans="1:1" s="447" customFormat="1" ht="12" hidden="1" customHeight="1">
      <c r="A16377" s="446"/>
    </row>
    <row r="16378" spans="1:1" s="447" customFormat="1" ht="12" hidden="1" customHeight="1">
      <c r="A16378" s="446"/>
    </row>
    <row r="16379" spans="1:1" s="447" customFormat="1" ht="12" hidden="1" customHeight="1">
      <c r="A16379" s="446"/>
    </row>
    <row r="16380" spans="1:1" s="447" customFormat="1" ht="12" hidden="1" customHeight="1">
      <c r="A16380" s="446"/>
    </row>
    <row r="16381" spans="1:1" s="447" customFormat="1" ht="12" hidden="1" customHeight="1">
      <c r="A16381" s="446"/>
    </row>
    <row r="16382" spans="1:1" s="447" customFormat="1" ht="12" hidden="1" customHeight="1">
      <c r="A16382" s="446"/>
    </row>
    <row r="16383" spans="1:1" s="447" customFormat="1" ht="12" hidden="1" customHeight="1">
      <c r="A16383" s="446"/>
    </row>
    <row r="16384" spans="1:1" s="447" customFormat="1" ht="12" hidden="1" customHeight="1">
      <c r="A16384" s="446"/>
    </row>
    <row r="16385" spans="1:1" s="447" customFormat="1" ht="12" hidden="1" customHeight="1">
      <c r="A16385" s="446"/>
    </row>
    <row r="16386" spans="1:1" s="447" customFormat="1" ht="12" hidden="1" customHeight="1">
      <c r="A16386" s="446"/>
    </row>
    <row r="16387" spans="1:1" s="447" customFormat="1" ht="12" hidden="1" customHeight="1">
      <c r="A16387" s="446"/>
    </row>
    <row r="16388" spans="1:1" s="447" customFormat="1" ht="12" hidden="1" customHeight="1">
      <c r="A16388" s="446"/>
    </row>
    <row r="16389" spans="1:1" s="447" customFormat="1" ht="12" hidden="1" customHeight="1">
      <c r="A16389" s="446"/>
    </row>
    <row r="16390" spans="1:1" s="447" customFormat="1" ht="12" hidden="1" customHeight="1">
      <c r="A16390" s="446"/>
    </row>
    <row r="16391" spans="1:1" s="447" customFormat="1" ht="12" hidden="1" customHeight="1">
      <c r="A16391" s="446"/>
    </row>
    <row r="16392" spans="1:1" s="447" customFormat="1" ht="12" hidden="1" customHeight="1">
      <c r="A16392" s="446"/>
    </row>
    <row r="16393" spans="1:1" s="447" customFormat="1" ht="12" hidden="1" customHeight="1">
      <c r="A16393" s="446"/>
    </row>
    <row r="16394" spans="1:1" s="447" customFormat="1" ht="12" hidden="1" customHeight="1">
      <c r="A16394" s="446"/>
    </row>
    <row r="16395" spans="1:1" s="447" customFormat="1" ht="12" hidden="1" customHeight="1">
      <c r="A16395" s="446"/>
    </row>
    <row r="16396" spans="1:1" s="447" customFormat="1" ht="12" hidden="1" customHeight="1">
      <c r="A16396" s="446"/>
    </row>
    <row r="16397" spans="1:1" s="447" customFormat="1" ht="12" hidden="1" customHeight="1">
      <c r="A16397" s="446"/>
    </row>
    <row r="16398" spans="1:1" s="447" customFormat="1" ht="12" hidden="1" customHeight="1">
      <c r="A16398" s="446"/>
    </row>
    <row r="16399" spans="1:1" s="447" customFormat="1" ht="12" hidden="1" customHeight="1">
      <c r="A16399" s="446"/>
    </row>
    <row r="16400" spans="1:1" s="447" customFormat="1" ht="12" hidden="1" customHeight="1">
      <c r="A16400" s="446"/>
    </row>
    <row r="16401" spans="1:1" s="447" customFormat="1" ht="12" hidden="1" customHeight="1">
      <c r="A16401" s="446"/>
    </row>
    <row r="16402" spans="1:1" s="447" customFormat="1" ht="12" hidden="1" customHeight="1">
      <c r="A16402" s="446"/>
    </row>
    <row r="16403" spans="1:1" s="447" customFormat="1" ht="12" hidden="1" customHeight="1">
      <c r="A16403" s="446"/>
    </row>
    <row r="16404" spans="1:1" s="447" customFormat="1" ht="12" hidden="1" customHeight="1">
      <c r="A16404" s="446"/>
    </row>
    <row r="16405" spans="1:1" s="447" customFormat="1" ht="12" hidden="1" customHeight="1">
      <c r="A16405" s="446"/>
    </row>
    <row r="16406" spans="1:1" s="447" customFormat="1" ht="12" hidden="1" customHeight="1">
      <c r="A16406" s="446"/>
    </row>
    <row r="16407" spans="1:1" s="447" customFormat="1" ht="12" hidden="1" customHeight="1">
      <c r="A16407" s="446"/>
    </row>
    <row r="16408" spans="1:1" s="447" customFormat="1" ht="12" hidden="1" customHeight="1">
      <c r="A16408" s="446"/>
    </row>
    <row r="16409" spans="1:1" s="447" customFormat="1" ht="12" hidden="1" customHeight="1">
      <c r="A16409" s="446"/>
    </row>
    <row r="16410" spans="1:1" s="447" customFormat="1" ht="12" hidden="1" customHeight="1">
      <c r="A16410" s="446"/>
    </row>
    <row r="16411" spans="1:1" s="447" customFormat="1" ht="12" hidden="1" customHeight="1">
      <c r="A16411" s="446"/>
    </row>
    <row r="16412" spans="1:1" s="447" customFormat="1" ht="12" hidden="1" customHeight="1">
      <c r="A16412" s="446"/>
    </row>
    <row r="16413" spans="1:1" s="447" customFormat="1" ht="12" hidden="1" customHeight="1">
      <c r="A16413" s="446"/>
    </row>
    <row r="16414" spans="1:1" s="447" customFormat="1" ht="12" hidden="1" customHeight="1">
      <c r="A16414" s="446"/>
    </row>
    <row r="16415" spans="1:1" s="447" customFormat="1" ht="12" hidden="1" customHeight="1">
      <c r="A16415" s="446"/>
    </row>
    <row r="16416" spans="1:1" s="447" customFormat="1" ht="12" hidden="1" customHeight="1">
      <c r="A16416" s="446"/>
    </row>
    <row r="16417" spans="1:1" s="447" customFormat="1" ht="12" hidden="1" customHeight="1">
      <c r="A16417" s="446"/>
    </row>
    <row r="16418" spans="1:1" s="447" customFormat="1" ht="12" hidden="1" customHeight="1">
      <c r="A16418" s="446"/>
    </row>
    <row r="16419" spans="1:1" s="447" customFormat="1" ht="12" hidden="1" customHeight="1">
      <c r="A16419" s="446"/>
    </row>
    <row r="16420" spans="1:1" s="447" customFormat="1" ht="12" hidden="1" customHeight="1">
      <c r="A16420" s="446"/>
    </row>
    <row r="16421" spans="1:1" s="447" customFormat="1" ht="12" hidden="1" customHeight="1">
      <c r="A16421" s="446"/>
    </row>
    <row r="16422" spans="1:1" s="447" customFormat="1" ht="12" hidden="1" customHeight="1">
      <c r="A16422" s="446"/>
    </row>
    <row r="16423" spans="1:1" s="447" customFormat="1" ht="12" hidden="1" customHeight="1">
      <c r="A16423" s="446"/>
    </row>
    <row r="16424" spans="1:1" s="447" customFormat="1" ht="12" hidden="1" customHeight="1">
      <c r="A16424" s="446"/>
    </row>
    <row r="16425" spans="1:1" s="447" customFormat="1" ht="12" hidden="1" customHeight="1">
      <c r="A16425" s="446"/>
    </row>
    <row r="16426" spans="1:1" s="447" customFormat="1" ht="12" hidden="1" customHeight="1">
      <c r="A16426" s="446"/>
    </row>
    <row r="16427" spans="1:1" s="447" customFormat="1" ht="12" hidden="1" customHeight="1">
      <c r="A16427" s="446"/>
    </row>
    <row r="16428" spans="1:1" s="447" customFormat="1" ht="12" hidden="1" customHeight="1">
      <c r="A16428" s="446"/>
    </row>
    <row r="16429" spans="1:1" s="447" customFormat="1" ht="12" hidden="1" customHeight="1">
      <c r="A16429" s="446"/>
    </row>
    <row r="16430" spans="1:1" s="447" customFormat="1" ht="12" hidden="1" customHeight="1">
      <c r="A16430" s="446"/>
    </row>
    <row r="16431" spans="1:1" s="447" customFormat="1" ht="12" hidden="1" customHeight="1">
      <c r="A16431" s="446"/>
    </row>
    <row r="16432" spans="1:1" s="447" customFormat="1" ht="12" hidden="1" customHeight="1">
      <c r="A16432" s="446"/>
    </row>
    <row r="16433" spans="1:1" s="447" customFormat="1" ht="12" hidden="1" customHeight="1">
      <c r="A16433" s="446"/>
    </row>
    <row r="16434" spans="1:1" s="447" customFormat="1" ht="12" hidden="1" customHeight="1">
      <c r="A16434" s="446"/>
    </row>
    <row r="16435" spans="1:1" s="447" customFormat="1" ht="12" hidden="1" customHeight="1">
      <c r="A16435" s="446"/>
    </row>
    <row r="16436" spans="1:1" s="447" customFormat="1" ht="12" hidden="1" customHeight="1">
      <c r="A16436" s="446"/>
    </row>
    <row r="16437" spans="1:1" s="447" customFormat="1" ht="12" hidden="1" customHeight="1">
      <c r="A16437" s="446"/>
    </row>
    <row r="16438" spans="1:1" s="447" customFormat="1" ht="12" hidden="1" customHeight="1">
      <c r="A16438" s="446"/>
    </row>
    <row r="16439" spans="1:1" s="447" customFormat="1" ht="12" hidden="1" customHeight="1">
      <c r="A16439" s="446"/>
    </row>
    <row r="16440" spans="1:1" s="447" customFormat="1" ht="12" hidden="1" customHeight="1">
      <c r="A16440" s="446"/>
    </row>
    <row r="16441" spans="1:1" s="447" customFormat="1" ht="12" hidden="1" customHeight="1">
      <c r="A16441" s="446"/>
    </row>
    <row r="16442" spans="1:1" s="447" customFormat="1" ht="12" hidden="1" customHeight="1">
      <c r="A16442" s="446"/>
    </row>
    <row r="16443" spans="1:1" s="447" customFormat="1" ht="12" hidden="1" customHeight="1">
      <c r="A16443" s="446"/>
    </row>
    <row r="16444" spans="1:1" s="447" customFormat="1" ht="12" hidden="1" customHeight="1">
      <c r="A16444" s="446"/>
    </row>
    <row r="16445" spans="1:1" s="447" customFormat="1" ht="12" hidden="1" customHeight="1">
      <c r="A16445" s="446"/>
    </row>
    <row r="16446" spans="1:1" s="447" customFormat="1" ht="12" hidden="1" customHeight="1">
      <c r="A16446" s="446"/>
    </row>
    <row r="16447" spans="1:1" s="447" customFormat="1" ht="12" hidden="1" customHeight="1">
      <c r="A16447" s="446"/>
    </row>
    <row r="16448" spans="1:1" s="447" customFormat="1" ht="12" hidden="1" customHeight="1">
      <c r="A16448" s="446"/>
    </row>
    <row r="16449" spans="1:1" s="447" customFormat="1" ht="12" hidden="1" customHeight="1">
      <c r="A16449" s="446"/>
    </row>
    <row r="16450" spans="1:1" s="447" customFormat="1" ht="12" hidden="1" customHeight="1">
      <c r="A16450" s="446"/>
    </row>
    <row r="16451" spans="1:1" s="447" customFormat="1" ht="12" hidden="1" customHeight="1">
      <c r="A16451" s="446"/>
    </row>
    <row r="16452" spans="1:1" s="447" customFormat="1" ht="12" hidden="1" customHeight="1">
      <c r="A16452" s="446"/>
    </row>
    <row r="16453" spans="1:1" s="447" customFormat="1" ht="12" hidden="1" customHeight="1">
      <c r="A16453" s="446"/>
    </row>
    <row r="16454" spans="1:1" s="447" customFormat="1" ht="12" hidden="1" customHeight="1">
      <c r="A16454" s="446"/>
    </row>
    <row r="16455" spans="1:1" s="447" customFormat="1" ht="12" hidden="1" customHeight="1">
      <c r="A16455" s="446"/>
    </row>
    <row r="16456" spans="1:1" s="447" customFormat="1" ht="12" hidden="1" customHeight="1">
      <c r="A16456" s="446"/>
    </row>
    <row r="16457" spans="1:1" s="447" customFormat="1" ht="12" hidden="1" customHeight="1">
      <c r="A16457" s="446"/>
    </row>
    <row r="16458" spans="1:1" s="447" customFormat="1" ht="12" hidden="1" customHeight="1">
      <c r="A16458" s="446"/>
    </row>
    <row r="16459" spans="1:1" s="447" customFormat="1" ht="12" hidden="1" customHeight="1">
      <c r="A16459" s="446"/>
    </row>
    <row r="16460" spans="1:1" s="447" customFormat="1" ht="12" hidden="1" customHeight="1">
      <c r="A16460" s="446"/>
    </row>
    <row r="16461" spans="1:1" s="447" customFormat="1" ht="12" hidden="1" customHeight="1">
      <c r="A16461" s="446"/>
    </row>
    <row r="16462" spans="1:1" s="447" customFormat="1" ht="12" hidden="1" customHeight="1">
      <c r="A16462" s="446"/>
    </row>
    <row r="16463" spans="1:1" s="447" customFormat="1" ht="12" hidden="1" customHeight="1">
      <c r="A16463" s="446"/>
    </row>
    <row r="16464" spans="1:1" s="447" customFormat="1" ht="12" hidden="1" customHeight="1">
      <c r="A16464" s="446"/>
    </row>
    <row r="16465" spans="1:1" s="447" customFormat="1" ht="12" hidden="1" customHeight="1">
      <c r="A16465" s="446"/>
    </row>
    <row r="16466" spans="1:1" s="447" customFormat="1" ht="12" hidden="1" customHeight="1">
      <c r="A16466" s="446"/>
    </row>
    <row r="16467" spans="1:1" s="447" customFormat="1" ht="12" hidden="1" customHeight="1">
      <c r="A16467" s="446"/>
    </row>
    <row r="16468" spans="1:1" s="447" customFormat="1" ht="12" hidden="1" customHeight="1">
      <c r="A16468" s="446"/>
    </row>
    <row r="16469" spans="1:1" s="447" customFormat="1" ht="12" hidden="1" customHeight="1">
      <c r="A16469" s="446"/>
    </row>
    <row r="16470" spans="1:1" s="447" customFormat="1" ht="12" hidden="1" customHeight="1">
      <c r="A16470" s="446"/>
    </row>
    <row r="16471" spans="1:1" s="447" customFormat="1" ht="12" hidden="1" customHeight="1">
      <c r="A16471" s="446"/>
    </row>
    <row r="16472" spans="1:1" s="447" customFormat="1" ht="12" hidden="1" customHeight="1">
      <c r="A16472" s="446"/>
    </row>
    <row r="16473" spans="1:1" s="447" customFormat="1" ht="12" hidden="1" customHeight="1">
      <c r="A16473" s="446"/>
    </row>
    <row r="16474" spans="1:1" s="447" customFormat="1" ht="12" hidden="1" customHeight="1">
      <c r="A16474" s="446"/>
    </row>
    <row r="16475" spans="1:1" s="447" customFormat="1" ht="12" hidden="1" customHeight="1">
      <c r="A16475" s="446"/>
    </row>
    <row r="16476" spans="1:1" s="447" customFormat="1" ht="12" hidden="1" customHeight="1">
      <c r="A16476" s="446"/>
    </row>
    <row r="16477" spans="1:1" s="447" customFormat="1" ht="12" hidden="1" customHeight="1">
      <c r="A16477" s="446"/>
    </row>
    <row r="16478" spans="1:1" s="447" customFormat="1" ht="12" hidden="1" customHeight="1">
      <c r="A16478" s="446"/>
    </row>
    <row r="16479" spans="1:1" s="447" customFormat="1" ht="12" hidden="1" customHeight="1">
      <c r="A16479" s="446"/>
    </row>
    <row r="16480" spans="1:1" s="447" customFormat="1" ht="12" hidden="1" customHeight="1">
      <c r="A16480" s="446"/>
    </row>
    <row r="16481" spans="1:1" s="447" customFormat="1" ht="12" hidden="1" customHeight="1">
      <c r="A16481" s="446"/>
    </row>
    <row r="16482" spans="1:1" s="447" customFormat="1" ht="12" hidden="1" customHeight="1">
      <c r="A16482" s="446"/>
    </row>
    <row r="16483" spans="1:1" s="447" customFormat="1" ht="12" hidden="1" customHeight="1">
      <c r="A16483" s="446"/>
    </row>
    <row r="16484" spans="1:1" s="447" customFormat="1" ht="12" hidden="1" customHeight="1">
      <c r="A16484" s="446"/>
    </row>
    <row r="16485" spans="1:1" s="447" customFormat="1" ht="12" hidden="1" customHeight="1">
      <c r="A16485" s="446"/>
    </row>
    <row r="16486" spans="1:1" s="447" customFormat="1" ht="12" hidden="1" customHeight="1">
      <c r="A16486" s="446"/>
    </row>
    <row r="16487" spans="1:1" s="447" customFormat="1" ht="12" hidden="1" customHeight="1">
      <c r="A16487" s="446"/>
    </row>
    <row r="16488" spans="1:1" s="447" customFormat="1" ht="12" hidden="1" customHeight="1">
      <c r="A16488" s="446"/>
    </row>
    <row r="16489" spans="1:1" s="447" customFormat="1" ht="12" hidden="1" customHeight="1">
      <c r="A16489" s="446"/>
    </row>
    <row r="16490" spans="1:1" s="447" customFormat="1" ht="12" hidden="1" customHeight="1">
      <c r="A16490" s="446"/>
    </row>
    <row r="16491" spans="1:1" s="447" customFormat="1" ht="12" hidden="1" customHeight="1">
      <c r="A16491" s="446"/>
    </row>
    <row r="16492" spans="1:1" s="447" customFormat="1" ht="12" hidden="1" customHeight="1">
      <c r="A16492" s="446"/>
    </row>
    <row r="16493" spans="1:1" s="447" customFormat="1" ht="12" hidden="1" customHeight="1">
      <c r="A16493" s="446"/>
    </row>
    <row r="16494" spans="1:1" s="447" customFormat="1" ht="12" hidden="1" customHeight="1">
      <c r="A16494" s="446"/>
    </row>
    <row r="16495" spans="1:1" s="447" customFormat="1" ht="12" hidden="1" customHeight="1">
      <c r="A16495" s="446"/>
    </row>
    <row r="16496" spans="1:1" s="447" customFormat="1" ht="12" hidden="1" customHeight="1">
      <c r="A16496" s="446"/>
    </row>
    <row r="16497" spans="1:1" s="447" customFormat="1" ht="12" hidden="1" customHeight="1">
      <c r="A16497" s="446"/>
    </row>
    <row r="16498" spans="1:1" s="447" customFormat="1" ht="12" hidden="1" customHeight="1">
      <c r="A16498" s="446"/>
    </row>
    <row r="16499" spans="1:1" s="447" customFormat="1" ht="12" hidden="1" customHeight="1">
      <c r="A16499" s="446"/>
    </row>
    <row r="16500" spans="1:1" s="447" customFormat="1" ht="12" hidden="1" customHeight="1">
      <c r="A16500" s="446"/>
    </row>
    <row r="16501" spans="1:1" s="447" customFormat="1" ht="12" hidden="1" customHeight="1">
      <c r="A16501" s="446"/>
    </row>
    <row r="16502" spans="1:1" s="447" customFormat="1" ht="12" hidden="1" customHeight="1">
      <c r="A16502" s="446"/>
    </row>
    <row r="16503" spans="1:1" s="447" customFormat="1" ht="12" hidden="1" customHeight="1">
      <c r="A16503" s="446"/>
    </row>
    <row r="16504" spans="1:1" s="447" customFormat="1" ht="12" hidden="1" customHeight="1">
      <c r="A16504" s="446"/>
    </row>
    <row r="16505" spans="1:1" s="447" customFormat="1" ht="12" hidden="1" customHeight="1">
      <c r="A16505" s="446"/>
    </row>
    <row r="16506" spans="1:1" s="447" customFormat="1" ht="12" hidden="1" customHeight="1">
      <c r="A16506" s="446"/>
    </row>
    <row r="16507" spans="1:1" s="447" customFormat="1" ht="12" hidden="1" customHeight="1">
      <c r="A16507" s="446"/>
    </row>
    <row r="16508" spans="1:1" s="447" customFormat="1" ht="12" hidden="1" customHeight="1">
      <c r="A16508" s="446"/>
    </row>
    <row r="16509" spans="1:1" s="447" customFormat="1" ht="12" hidden="1" customHeight="1">
      <c r="A16509" s="446"/>
    </row>
    <row r="16510" spans="1:1" s="447" customFormat="1" ht="12" hidden="1" customHeight="1">
      <c r="A16510" s="446"/>
    </row>
    <row r="16511" spans="1:1" s="447" customFormat="1" ht="12" hidden="1" customHeight="1">
      <c r="A16511" s="446"/>
    </row>
    <row r="16512" spans="1:1" s="447" customFormat="1" ht="12" hidden="1" customHeight="1">
      <c r="A16512" s="446"/>
    </row>
    <row r="16513" spans="1:1" s="447" customFormat="1" ht="12" hidden="1" customHeight="1">
      <c r="A16513" s="446"/>
    </row>
    <row r="16514" spans="1:1" s="447" customFormat="1" ht="12" hidden="1" customHeight="1">
      <c r="A16514" s="446"/>
    </row>
    <row r="16515" spans="1:1" s="447" customFormat="1" ht="12" hidden="1" customHeight="1">
      <c r="A16515" s="446"/>
    </row>
    <row r="16516" spans="1:1" s="447" customFormat="1" ht="12" hidden="1" customHeight="1">
      <c r="A16516" s="446"/>
    </row>
    <row r="16517" spans="1:1" s="447" customFormat="1" ht="12" hidden="1" customHeight="1">
      <c r="A16517" s="446"/>
    </row>
    <row r="16518" spans="1:1" s="447" customFormat="1" ht="12" hidden="1" customHeight="1">
      <c r="A16518" s="446"/>
    </row>
    <row r="16519" spans="1:1" s="447" customFormat="1" ht="12" hidden="1" customHeight="1">
      <c r="A16519" s="446"/>
    </row>
    <row r="16520" spans="1:1" s="447" customFormat="1" ht="12" hidden="1" customHeight="1">
      <c r="A16520" s="446"/>
    </row>
    <row r="16521" spans="1:1" s="447" customFormat="1" ht="12" hidden="1" customHeight="1">
      <c r="A16521" s="446"/>
    </row>
    <row r="16522" spans="1:1" s="447" customFormat="1" ht="12" hidden="1" customHeight="1">
      <c r="A16522" s="446"/>
    </row>
    <row r="16523" spans="1:1" s="447" customFormat="1" ht="12" hidden="1" customHeight="1">
      <c r="A16523" s="446"/>
    </row>
    <row r="16524" spans="1:1" s="447" customFormat="1" ht="12" hidden="1" customHeight="1">
      <c r="A16524" s="446"/>
    </row>
    <row r="16525" spans="1:1" s="447" customFormat="1" ht="12" hidden="1" customHeight="1">
      <c r="A16525" s="446"/>
    </row>
    <row r="16526" spans="1:1" s="447" customFormat="1" ht="12" hidden="1" customHeight="1">
      <c r="A16526" s="446"/>
    </row>
    <row r="16527" spans="1:1" s="447" customFormat="1" ht="12" hidden="1" customHeight="1">
      <c r="A16527" s="446"/>
    </row>
    <row r="16528" spans="1:1" s="447" customFormat="1" ht="12" hidden="1" customHeight="1">
      <c r="A16528" s="446"/>
    </row>
    <row r="16529" spans="1:1" s="447" customFormat="1" ht="12" hidden="1" customHeight="1">
      <c r="A16529" s="446"/>
    </row>
    <row r="16530" spans="1:1" s="447" customFormat="1" ht="12" hidden="1" customHeight="1">
      <c r="A16530" s="446"/>
    </row>
    <row r="16531" spans="1:1" s="447" customFormat="1" ht="12" hidden="1" customHeight="1">
      <c r="A16531" s="446"/>
    </row>
    <row r="16532" spans="1:1" s="447" customFormat="1" ht="12" hidden="1" customHeight="1">
      <c r="A16532" s="446"/>
    </row>
    <row r="16533" spans="1:1" s="447" customFormat="1" ht="12" hidden="1" customHeight="1">
      <c r="A16533" s="446"/>
    </row>
    <row r="16534" spans="1:1" s="447" customFormat="1" ht="12" hidden="1" customHeight="1">
      <c r="A16534" s="446"/>
    </row>
    <row r="16535" spans="1:1" s="447" customFormat="1" ht="12" hidden="1" customHeight="1">
      <c r="A16535" s="446"/>
    </row>
    <row r="16536" spans="1:1" s="447" customFormat="1" ht="12" hidden="1" customHeight="1">
      <c r="A16536" s="446"/>
    </row>
    <row r="16537" spans="1:1" s="447" customFormat="1" ht="12" hidden="1" customHeight="1">
      <c r="A16537" s="446"/>
    </row>
    <row r="16538" spans="1:1" s="447" customFormat="1" ht="12" hidden="1" customHeight="1">
      <c r="A16538" s="446"/>
    </row>
    <row r="16539" spans="1:1" s="447" customFormat="1" ht="12" hidden="1" customHeight="1">
      <c r="A16539" s="446"/>
    </row>
    <row r="16540" spans="1:1" s="447" customFormat="1" ht="12" hidden="1" customHeight="1">
      <c r="A16540" s="446"/>
    </row>
    <row r="16541" spans="1:1" s="447" customFormat="1" ht="12" hidden="1" customHeight="1">
      <c r="A16541" s="446"/>
    </row>
    <row r="16542" spans="1:1" s="447" customFormat="1" ht="12" hidden="1" customHeight="1">
      <c r="A16542" s="446"/>
    </row>
    <row r="16543" spans="1:1" s="447" customFormat="1" ht="12" hidden="1" customHeight="1">
      <c r="A16543" s="446"/>
    </row>
    <row r="16544" spans="1:1" s="447" customFormat="1" ht="12" hidden="1" customHeight="1">
      <c r="A16544" s="446"/>
    </row>
    <row r="16545" spans="1:1" s="447" customFormat="1" ht="12" hidden="1" customHeight="1">
      <c r="A16545" s="446"/>
    </row>
    <row r="16546" spans="1:1" s="447" customFormat="1" ht="12" hidden="1" customHeight="1">
      <c r="A16546" s="446"/>
    </row>
    <row r="16547" spans="1:1" s="447" customFormat="1" ht="12" hidden="1" customHeight="1">
      <c r="A16547" s="446"/>
    </row>
    <row r="16548" spans="1:1" s="447" customFormat="1" ht="12" hidden="1" customHeight="1">
      <c r="A16548" s="446"/>
    </row>
    <row r="16549" spans="1:1" s="447" customFormat="1" ht="12" hidden="1" customHeight="1">
      <c r="A16549" s="446"/>
    </row>
    <row r="16550" spans="1:1" s="447" customFormat="1" ht="12" hidden="1" customHeight="1">
      <c r="A16550" s="446"/>
    </row>
    <row r="16551" spans="1:1" s="447" customFormat="1" ht="12" hidden="1" customHeight="1">
      <c r="A16551" s="446"/>
    </row>
    <row r="16552" spans="1:1" s="447" customFormat="1" ht="12" hidden="1" customHeight="1">
      <c r="A16552" s="446"/>
    </row>
    <row r="16553" spans="1:1" s="447" customFormat="1" ht="12" hidden="1" customHeight="1">
      <c r="A16553" s="446"/>
    </row>
    <row r="16554" spans="1:1" s="447" customFormat="1" ht="12" hidden="1" customHeight="1">
      <c r="A16554" s="446"/>
    </row>
    <row r="16555" spans="1:1" s="447" customFormat="1" ht="12" hidden="1" customHeight="1">
      <c r="A16555" s="446"/>
    </row>
    <row r="16556" spans="1:1" s="447" customFormat="1" ht="12" hidden="1" customHeight="1">
      <c r="A16556" s="446"/>
    </row>
    <row r="16557" spans="1:1" s="447" customFormat="1" ht="12" hidden="1" customHeight="1">
      <c r="A16557" s="446"/>
    </row>
    <row r="16558" spans="1:1" s="447" customFormat="1" ht="12" hidden="1" customHeight="1">
      <c r="A16558" s="446"/>
    </row>
    <row r="16559" spans="1:1" s="447" customFormat="1" ht="12" hidden="1" customHeight="1">
      <c r="A16559" s="446"/>
    </row>
    <row r="16560" spans="1:1" s="447" customFormat="1" ht="12" hidden="1" customHeight="1">
      <c r="A16560" s="446"/>
    </row>
    <row r="16561" spans="1:1" s="447" customFormat="1" ht="12" hidden="1" customHeight="1">
      <c r="A16561" s="446"/>
    </row>
    <row r="16562" spans="1:1" s="447" customFormat="1" ht="12" hidden="1" customHeight="1">
      <c r="A16562" s="446"/>
    </row>
    <row r="16563" spans="1:1" s="447" customFormat="1" ht="12" hidden="1" customHeight="1">
      <c r="A16563" s="446"/>
    </row>
    <row r="16564" spans="1:1" s="447" customFormat="1" ht="12" hidden="1" customHeight="1">
      <c r="A16564" s="446"/>
    </row>
    <row r="16565" spans="1:1" s="447" customFormat="1" ht="12" hidden="1" customHeight="1">
      <c r="A16565" s="446"/>
    </row>
    <row r="16566" spans="1:1" s="447" customFormat="1" ht="12" hidden="1" customHeight="1">
      <c r="A16566" s="446"/>
    </row>
    <row r="16567" spans="1:1" s="447" customFormat="1" ht="12" hidden="1" customHeight="1">
      <c r="A16567" s="446"/>
    </row>
    <row r="16568" spans="1:1" s="447" customFormat="1" ht="12" hidden="1" customHeight="1">
      <c r="A16568" s="446"/>
    </row>
    <row r="16569" spans="1:1" s="447" customFormat="1" ht="12" hidden="1" customHeight="1">
      <c r="A16569" s="446"/>
    </row>
    <row r="16570" spans="1:1" s="447" customFormat="1" ht="12" hidden="1" customHeight="1">
      <c r="A16570" s="446"/>
    </row>
    <row r="16571" spans="1:1" s="447" customFormat="1" ht="12" hidden="1" customHeight="1">
      <c r="A16571" s="446"/>
    </row>
    <row r="16572" spans="1:1" s="447" customFormat="1" ht="12" hidden="1" customHeight="1">
      <c r="A16572" s="446"/>
    </row>
    <row r="16573" spans="1:1" s="447" customFormat="1" ht="12" hidden="1" customHeight="1">
      <c r="A16573" s="446"/>
    </row>
    <row r="16574" spans="1:1" s="447" customFormat="1" ht="12" hidden="1" customHeight="1">
      <c r="A16574" s="446"/>
    </row>
    <row r="16575" spans="1:1" s="447" customFormat="1" ht="12" hidden="1" customHeight="1">
      <c r="A16575" s="446"/>
    </row>
    <row r="16576" spans="1:1" s="447" customFormat="1" ht="12" hidden="1" customHeight="1">
      <c r="A16576" s="446"/>
    </row>
    <row r="16577" spans="1:1" s="447" customFormat="1" ht="12" hidden="1" customHeight="1">
      <c r="A16577" s="446"/>
    </row>
    <row r="16578" spans="1:1" s="447" customFormat="1" ht="12" hidden="1" customHeight="1">
      <c r="A16578" s="446"/>
    </row>
    <row r="16579" spans="1:1" s="447" customFormat="1" ht="12" hidden="1" customHeight="1">
      <c r="A16579" s="446"/>
    </row>
    <row r="16580" spans="1:1" s="447" customFormat="1" ht="12" hidden="1" customHeight="1">
      <c r="A16580" s="446"/>
    </row>
    <row r="16581" spans="1:1" s="447" customFormat="1" ht="12" hidden="1" customHeight="1">
      <c r="A16581" s="446"/>
    </row>
    <row r="16582" spans="1:1" s="447" customFormat="1" ht="12" hidden="1" customHeight="1">
      <c r="A16582" s="446"/>
    </row>
    <row r="16583" spans="1:1" s="447" customFormat="1" ht="12" hidden="1" customHeight="1">
      <c r="A16583" s="446"/>
    </row>
    <row r="16584" spans="1:1" s="447" customFormat="1" ht="12" hidden="1" customHeight="1">
      <c r="A16584" s="446"/>
    </row>
    <row r="16585" spans="1:1" s="447" customFormat="1" ht="12" hidden="1" customHeight="1">
      <c r="A16585" s="446"/>
    </row>
    <row r="16586" spans="1:1" s="447" customFormat="1" ht="12" hidden="1" customHeight="1">
      <c r="A16586" s="446"/>
    </row>
    <row r="16587" spans="1:1" s="447" customFormat="1" ht="12" hidden="1" customHeight="1">
      <c r="A16587" s="446"/>
    </row>
    <row r="16588" spans="1:1" s="447" customFormat="1" ht="12" hidden="1" customHeight="1">
      <c r="A16588" s="446"/>
    </row>
    <row r="16589" spans="1:1" s="447" customFormat="1" ht="12" hidden="1" customHeight="1">
      <c r="A16589" s="446"/>
    </row>
    <row r="16590" spans="1:1" s="447" customFormat="1" ht="12" hidden="1" customHeight="1">
      <c r="A16590" s="446"/>
    </row>
    <row r="16591" spans="1:1" s="447" customFormat="1" ht="12" hidden="1" customHeight="1">
      <c r="A16591" s="446"/>
    </row>
    <row r="16592" spans="1:1" s="447" customFormat="1" ht="12" hidden="1" customHeight="1">
      <c r="A16592" s="446"/>
    </row>
    <row r="16593" spans="1:1" s="447" customFormat="1" ht="12" hidden="1" customHeight="1">
      <c r="A16593" s="446"/>
    </row>
    <row r="16594" spans="1:1" s="447" customFormat="1" ht="12" hidden="1" customHeight="1">
      <c r="A16594" s="446"/>
    </row>
    <row r="16595" spans="1:1" s="447" customFormat="1" ht="12" hidden="1" customHeight="1">
      <c r="A16595" s="446"/>
    </row>
    <row r="16596" spans="1:1" s="447" customFormat="1" ht="12" hidden="1" customHeight="1">
      <c r="A16596" s="446"/>
    </row>
    <row r="16597" spans="1:1" s="447" customFormat="1" ht="12" hidden="1" customHeight="1">
      <c r="A16597" s="446"/>
    </row>
    <row r="16598" spans="1:1" s="447" customFormat="1" ht="12" hidden="1" customHeight="1">
      <c r="A16598" s="446"/>
    </row>
    <row r="16599" spans="1:1" s="447" customFormat="1" ht="12" hidden="1" customHeight="1">
      <c r="A16599" s="446"/>
    </row>
    <row r="16600" spans="1:1" s="447" customFormat="1" ht="12" hidden="1" customHeight="1">
      <c r="A16600" s="446"/>
    </row>
    <row r="16601" spans="1:1" s="447" customFormat="1" ht="12" hidden="1" customHeight="1">
      <c r="A16601" s="446"/>
    </row>
    <row r="16602" spans="1:1" s="447" customFormat="1" ht="12" hidden="1" customHeight="1">
      <c r="A16602" s="446"/>
    </row>
    <row r="16603" spans="1:1" s="447" customFormat="1" ht="12" hidden="1" customHeight="1">
      <c r="A16603" s="446"/>
    </row>
    <row r="16604" spans="1:1" s="447" customFormat="1" ht="12" hidden="1" customHeight="1">
      <c r="A16604" s="446"/>
    </row>
    <row r="16605" spans="1:1" s="447" customFormat="1" ht="12" hidden="1" customHeight="1">
      <c r="A16605" s="446"/>
    </row>
    <row r="16606" spans="1:1" s="447" customFormat="1" ht="12" hidden="1" customHeight="1">
      <c r="A16606" s="446"/>
    </row>
    <row r="16607" spans="1:1" s="447" customFormat="1" ht="12" hidden="1" customHeight="1">
      <c r="A16607" s="446"/>
    </row>
    <row r="16608" spans="1:1" s="447" customFormat="1" ht="12" hidden="1" customHeight="1">
      <c r="A16608" s="446"/>
    </row>
    <row r="16609" spans="1:1" s="447" customFormat="1" ht="12" hidden="1" customHeight="1">
      <c r="A16609" s="446"/>
    </row>
    <row r="16610" spans="1:1" s="447" customFormat="1" ht="12" hidden="1" customHeight="1">
      <c r="A16610" s="446"/>
    </row>
    <row r="16611" spans="1:1" s="447" customFormat="1" ht="12" hidden="1" customHeight="1">
      <c r="A16611" s="446"/>
    </row>
    <row r="16612" spans="1:1" s="447" customFormat="1" ht="12" hidden="1" customHeight="1">
      <c r="A16612" s="446"/>
    </row>
    <row r="16613" spans="1:1" s="447" customFormat="1" ht="12" hidden="1" customHeight="1">
      <c r="A16613" s="446"/>
    </row>
    <row r="16614" spans="1:1" s="447" customFormat="1" ht="12" hidden="1" customHeight="1">
      <c r="A16614" s="446"/>
    </row>
    <row r="16615" spans="1:1" s="447" customFormat="1" ht="12" hidden="1" customHeight="1">
      <c r="A16615" s="446"/>
    </row>
    <row r="16616" spans="1:1" s="447" customFormat="1" ht="12" hidden="1" customHeight="1">
      <c r="A16616" s="446"/>
    </row>
    <row r="16617" spans="1:1" s="447" customFormat="1" ht="12" hidden="1" customHeight="1">
      <c r="A16617" s="446"/>
    </row>
    <row r="16618" spans="1:1" s="447" customFormat="1" ht="12" hidden="1" customHeight="1">
      <c r="A16618" s="446"/>
    </row>
    <row r="16619" spans="1:1" s="447" customFormat="1" ht="12" hidden="1" customHeight="1">
      <c r="A16619" s="446"/>
    </row>
    <row r="16620" spans="1:1" s="447" customFormat="1" ht="12" hidden="1" customHeight="1">
      <c r="A16620" s="446"/>
    </row>
    <row r="16621" spans="1:1" s="447" customFormat="1" ht="12" hidden="1" customHeight="1">
      <c r="A16621" s="446"/>
    </row>
    <row r="16622" spans="1:1" s="447" customFormat="1" ht="12" hidden="1" customHeight="1">
      <c r="A16622" s="446"/>
    </row>
    <row r="16623" spans="1:1" s="447" customFormat="1" ht="12" hidden="1" customHeight="1">
      <c r="A16623" s="446"/>
    </row>
    <row r="16624" spans="1:1" s="447" customFormat="1" ht="12" hidden="1" customHeight="1">
      <c r="A16624" s="446"/>
    </row>
    <row r="16625" spans="1:1" s="447" customFormat="1" ht="12" hidden="1" customHeight="1">
      <c r="A16625" s="446"/>
    </row>
    <row r="16626" spans="1:1" s="447" customFormat="1" ht="12" hidden="1" customHeight="1">
      <c r="A16626" s="446"/>
    </row>
    <row r="16627" spans="1:1" s="447" customFormat="1" ht="12" hidden="1" customHeight="1">
      <c r="A16627" s="446"/>
    </row>
    <row r="16628" spans="1:1" s="447" customFormat="1" ht="12" hidden="1" customHeight="1">
      <c r="A16628" s="446"/>
    </row>
    <row r="16629" spans="1:1" s="447" customFormat="1" ht="12" hidden="1" customHeight="1">
      <c r="A16629" s="446"/>
    </row>
    <row r="16630" spans="1:1" s="447" customFormat="1" ht="12" hidden="1" customHeight="1">
      <c r="A16630" s="446"/>
    </row>
    <row r="16631" spans="1:1" s="447" customFormat="1" ht="12" hidden="1" customHeight="1">
      <c r="A16631" s="446"/>
    </row>
    <row r="16632" spans="1:1" s="447" customFormat="1" ht="12" hidden="1" customHeight="1">
      <c r="A16632" s="446"/>
    </row>
    <row r="16633" spans="1:1" s="447" customFormat="1" ht="12" hidden="1" customHeight="1">
      <c r="A16633" s="446"/>
    </row>
    <row r="16634" spans="1:1" s="447" customFormat="1" ht="12" hidden="1" customHeight="1">
      <c r="A16634" s="446"/>
    </row>
    <row r="16635" spans="1:1" s="447" customFormat="1" ht="12" hidden="1" customHeight="1">
      <c r="A16635" s="446"/>
    </row>
    <row r="16636" spans="1:1" s="447" customFormat="1" ht="12" hidden="1" customHeight="1">
      <c r="A16636" s="446"/>
    </row>
    <row r="16637" spans="1:1" s="447" customFormat="1" ht="12" hidden="1" customHeight="1">
      <c r="A16637" s="446"/>
    </row>
    <row r="16638" spans="1:1" s="447" customFormat="1" ht="12" hidden="1" customHeight="1">
      <c r="A16638" s="446"/>
    </row>
    <row r="16639" spans="1:1" s="447" customFormat="1" ht="12" hidden="1" customHeight="1">
      <c r="A16639" s="446"/>
    </row>
    <row r="16640" spans="1:1" s="447" customFormat="1" ht="12" hidden="1" customHeight="1">
      <c r="A16640" s="446"/>
    </row>
    <row r="16641" spans="1:1" s="447" customFormat="1" ht="12" hidden="1" customHeight="1">
      <c r="A16641" s="446"/>
    </row>
    <row r="16642" spans="1:1" s="447" customFormat="1" ht="12" hidden="1" customHeight="1">
      <c r="A16642" s="446"/>
    </row>
    <row r="16643" spans="1:1" s="447" customFormat="1" ht="12" hidden="1" customHeight="1">
      <c r="A16643" s="446"/>
    </row>
    <row r="16644" spans="1:1" s="447" customFormat="1" ht="12" hidden="1" customHeight="1">
      <c r="A16644" s="446"/>
    </row>
    <row r="16645" spans="1:1" s="447" customFormat="1" ht="12" hidden="1" customHeight="1">
      <c r="A16645" s="446"/>
    </row>
    <row r="16646" spans="1:1" s="447" customFormat="1" ht="12" hidden="1" customHeight="1">
      <c r="A16646" s="446"/>
    </row>
    <row r="16647" spans="1:1" s="447" customFormat="1" ht="12" hidden="1" customHeight="1">
      <c r="A16647" s="446"/>
    </row>
    <row r="16648" spans="1:1" s="447" customFormat="1" ht="12" hidden="1" customHeight="1">
      <c r="A16648" s="446"/>
    </row>
    <row r="16649" spans="1:1" s="447" customFormat="1" ht="12" hidden="1" customHeight="1">
      <c r="A16649" s="446"/>
    </row>
    <row r="16650" spans="1:1" s="447" customFormat="1" ht="12" hidden="1" customHeight="1">
      <c r="A16650" s="446"/>
    </row>
    <row r="16651" spans="1:1" s="447" customFormat="1" ht="12" hidden="1" customHeight="1">
      <c r="A16651" s="446"/>
    </row>
    <row r="16652" spans="1:1" s="447" customFormat="1" ht="12" hidden="1" customHeight="1">
      <c r="A16652" s="446"/>
    </row>
    <row r="16653" spans="1:1" s="447" customFormat="1" ht="12" hidden="1" customHeight="1">
      <c r="A16653" s="446"/>
    </row>
    <row r="16654" spans="1:1" s="447" customFormat="1" ht="12" hidden="1" customHeight="1">
      <c r="A16654" s="446"/>
    </row>
    <row r="16655" spans="1:1" s="447" customFormat="1" ht="12" hidden="1" customHeight="1">
      <c r="A16655" s="446"/>
    </row>
    <row r="16656" spans="1:1" s="447" customFormat="1" ht="12" hidden="1" customHeight="1">
      <c r="A16656" s="446"/>
    </row>
    <row r="16657" spans="1:1" s="447" customFormat="1" ht="12" hidden="1" customHeight="1">
      <c r="A16657" s="446"/>
    </row>
    <row r="16658" spans="1:1" s="447" customFormat="1" ht="12" hidden="1" customHeight="1">
      <c r="A16658" s="446"/>
    </row>
    <row r="16659" spans="1:1" s="447" customFormat="1" ht="12" hidden="1" customHeight="1">
      <c r="A16659" s="446"/>
    </row>
    <row r="16660" spans="1:1" s="447" customFormat="1" ht="12" hidden="1" customHeight="1">
      <c r="A16660" s="446"/>
    </row>
    <row r="16661" spans="1:1" s="447" customFormat="1" ht="12" hidden="1" customHeight="1">
      <c r="A16661" s="446"/>
    </row>
    <row r="16662" spans="1:1" s="447" customFormat="1" ht="12" hidden="1" customHeight="1">
      <c r="A16662" s="446"/>
    </row>
    <row r="16663" spans="1:1" s="447" customFormat="1" ht="12" hidden="1" customHeight="1">
      <c r="A16663" s="446"/>
    </row>
    <row r="16664" spans="1:1" s="447" customFormat="1" ht="12" hidden="1" customHeight="1">
      <c r="A16664" s="446"/>
    </row>
    <row r="16665" spans="1:1" s="447" customFormat="1" ht="12" hidden="1" customHeight="1">
      <c r="A16665" s="446"/>
    </row>
    <row r="16666" spans="1:1" s="447" customFormat="1" ht="12" hidden="1" customHeight="1">
      <c r="A16666" s="446"/>
    </row>
    <row r="16667" spans="1:1" s="447" customFormat="1" ht="12" hidden="1" customHeight="1">
      <c r="A16667" s="446"/>
    </row>
    <row r="16668" spans="1:1" s="447" customFormat="1" ht="12" hidden="1" customHeight="1">
      <c r="A16668" s="446"/>
    </row>
    <row r="16669" spans="1:1" s="447" customFormat="1" ht="12" hidden="1" customHeight="1">
      <c r="A16669" s="446"/>
    </row>
    <row r="16670" spans="1:1" s="447" customFormat="1" ht="12" hidden="1" customHeight="1">
      <c r="A16670" s="446"/>
    </row>
    <row r="16671" spans="1:1" s="447" customFormat="1" ht="12" hidden="1" customHeight="1">
      <c r="A16671" s="446"/>
    </row>
    <row r="16672" spans="1:1" s="447" customFormat="1" ht="12" hidden="1" customHeight="1">
      <c r="A16672" s="446"/>
    </row>
    <row r="16673" spans="1:1" s="447" customFormat="1" ht="12" hidden="1" customHeight="1">
      <c r="A16673" s="446"/>
    </row>
    <row r="16674" spans="1:1" s="447" customFormat="1" ht="12" hidden="1" customHeight="1">
      <c r="A16674" s="446"/>
    </row>
    <row r="16675" spans="1:1" s="447" customFormat="1" ht="12" hidden="1" customHeight="1">
      <c r="A16675" s="446"/>
    </row>
    <row r="16676" spans="1:1" s="447" customFormat="1" ht="12" hidden="1" customHeight="1">
      <c r="A16676" s="446"/>
    </row>
    <row r="16677" spans="1:1" s="447" customFormat="1" ht="12" hidden="1" customHeight="1">
      <c r="A16677" s="446"/>
    </row>
    <row r="16678" spans="1:1" s="447" customFormat="1" ht="12" hidden="1" customHeight="1">
      <c r="A16678" s="446"/>
    </row>
    <row r="16679" spans="1:1" s="447" customFormat="1" ht="12" hidden="1" customHeight="1">
      <c r="A16679" s="446"/>
    </row>
    <row r="16680" spans="1:1" s="447" customFormat="1" ht="12" hidden="1" customHeight="1">
      <c r="A16680" s="446"/>
    </row>
    <row r="16681" spans="1:1" s="447" customFormat="1" ht="12" hidden="1" customHeight="1">
      <c r="A16681" s="446"/>
    </row>
    <row r="16682" spans="1:1" s="447" customFormat="1" ht="12" hidden="1" customHeight="1">
      <c r="A16682" s="446"/>
    </row>
    <row r="16683" spans="1:1" s="447" customFormat="1" ht="12" hidden="1" customHeight="1">
      <c r="A16683" s="446"/>
    </row>
    <row r="16684" spans="1:1" s="447" customFormat="1" ht="12" hidden="1" customHeight="1">
      <c r="A16684" s="446"/>
    </row>
    <row r="16685" spans="1:1" s="447" customFormat="1" ht="12" hidden="1" customHeight="1">
      <c r="A16685" s="446"/>
    </row>
    <row r="16686" spans="1:1" s="447" customFormat="1" ht="12" hidden="1" customHeight="1">
      <c r="A16686" s="446"/>
    </row>
    <row r="16687" spans="1:1" s="447" customFormat="1" ht="12" hidden="1" customHeight="1">
      <c r="A16687" s="446"/>
    </row>
    <row r="16688" spans="1:1" s="447" customFormat="1" ht="12" hidden="1" customHeight="1">
      <c r="A16688" s="446"/>
    </row>
    <row r="16689" spans="1:1" s="447" customFormat="1" ht="12" hidden="1" customHeight="1">
      <c r="A16689" s="446"/>
    </row>
    <row r="16690" spans="1:1" s="447" customFormat="1" ht="12" hidden="1" customHeight="1">
      <c r="A16690" s="446"/>
    </row>
    <row r="16691" spans="1:1" s="447" customFormat="1" ht="12" hidden="1" customHeight="1">
      <c r="A16691" s="446"/>
    </row>
    <row r="16692" spans="1:1" s="447" customFormat="1" ht="12" hidden="1" customHeight="1">
      <c r="A16692" s="446"/>
    </row>
    <row r="16693" spans="1:1" s="447" customFormat="1" ht="12" hidden="1" customHeight="1">
      <c r="A16693" s="446"/>
    </row>
    <row r="16694" spans="1:1" s="447" customFormat="1" ht="12" hidden="1" customHeight="1">
      <c r="A16694" s="446"/>
    </row>
    <row r="16695" spans="1:1" s="447" customFormat="1" ht="12" hidden="1" customHeight="1">
      <c r="A16695" s="446"/>
    </row>
    <row r="16696" spans="1:1" s="447" customFormat="1" ht="12" hidden="1" customHeight="1">
      <c r="A16696" s="446"/>
    </row>
    <row r="16697" spans="1:1" s="447" customFormat="1" ht="12" hidden="1" customHeight="1">
      <c r="A16697" s="446"/>
    </row>
    <row r="16698" spans="1:1" s="447" customFormat="1" ht="12" hidden="1" customHeight="1">
      <c r="A16698" s="446"/>
    </row>
    <row r="16699" spans="1:1" s="447" customFormat="1" ht="12" hidden="1" customHeight="1">
      <c r="A16699" s="446"/>
    </row>
    <row r="16700" spans="1:1" s="447" customFormat="1" ht="12" hidden="1" customHeight="1">
      <c r="A16700" s="446"/>
    </row>
    <row r="16701" spans="1:1" s="447" customFormat="1" ht="12" hidden="1" customHeight="1">
      <c r="A16701" s="446"/>
    </row>
    <row r="16702" spans="1:1" s="447" customFormat="1" ht="12" hidden="1" customHeight="1">
      <c r="A16702" s="446"/>
    </row>
    <row r="16703" spans="1:1" s="447" customFormat="1" ht="12" hidden="1" customHeight="1">
      <c r="A16703" s="446"/>
    </row>
    <row r="16704" spans="1:1" s="447" customFormat="1" ht="12" hidden="1" customHeight="1">
      <c r="A16704" s="446"/>
    </row>
    <row r="16705" spans="1:1" s="447" customFormat="1" ht="12" hidden="1" customHeight="1">
      <c r="A16705" s="446"/>
    </row>
    <row r="16706" spans="1:1" s="447" customFormat="1" ht="12" hidden="1" customHeight="1">
      <c r="A16706" s="446"/>
    </row>
    <row r="16707" spans="1:1" s="447" customFormat="1" ht="12" hidden="1" customHeight="1">
      <c r="A16707" s="446"/>
    </row>
    <row r="16708" spans="1:1" s="447" customFormat="1" ht="12" hidden="1" customHeight="1">
      <c r="A16708" s="446"/>
    </row>
    <row r="16709" spans="1:1" s="447" customFormat="1" ht="12" hidden="1" customHeight="1">
      <c r="A16709" s="446"/>
    </row>
    <row r="16710" spans="1:1" s="447" customFormat="1" ht="12" hidden="1" customHeight="1">
      <c r="A16710" s="446"/>
    </row>
    <row r="16711" spans="1:1" s="447" customFormat="1" ht="12" hidden="1" customHeight="1">
      <c r="A16711" s="446"/>
    </row>
    <row r="16712" spans="1:1" s="447" customFormat="1" ht="12" hidden="1" customHeight="1">
      <c r="A16712" s="446"/>
    </row>
    <row r="16713" spans="1:1" s="447" customFormat="1" ht="12" hidden="1" customHeight="1">
      <c r="A16713" s="446"/>
    </row>
    <row r="16714" spans="1:1" s="447" customFormat="1" ht="12" hidden="1" customHeight="1">
      <c r="A16714" s="446"/>
    </row>
    <row r="16715" spans="1:1" s="447" customFormat="1" ht="12" hidden="1" customHeight="1">
      <c r="A16715" s="446"/>
    </row>
    <row r="16716" spans="1:1" s="447" customFormat="1" ht="12" hidden="1" customHeight="1">
      <c r="A16716" s="446"/>
    </row>
    <row r="16717" spans="1:1" s="447" customFormat="1" ht="12" hidden="1" customHeight="1">
      <c r="A16717" s="446"/>
    </row>
    <row r="16718" spans="1:1" s="447" customFormat="1" ht="12" hidden="1" customHeight="1">
      <c r="A16718" s="446"/>
    </row>
    <row r="16719" spans="1:1" s="447" customFormat="1" ht="12" hidden="1" customHeight="1">
      <c r="A16719" s="446"/>
    </row>
    <row r="16720" spans="1:1" s="447" customFormat="1" ht="12" hidden="1" customHeight="1">
      <c r="A16720" s="446"/>
    </row>
    <row r="16721" spans="1:1" s="447" customFormat="1" ht="12" hidden="1" customHeight="1">
      <c r="A16721" s="446"/>
    </row>
    <row r="16722" spans="1:1" s="447" customFormat="1" ht="12" hidden="1" customHeight="1">
      <c r="A16722" s="446"/>
    </row>
    <row r="16723" spans="1:1" s="447" customFormat="1" ht="12" hidden="1" customHeight="1">
      <c r="A16723" s="446"/>
    </row>
    <row r="16724" spans="1:1" s="447" customFormat="1" ht="12" hidden="1" customHeight="1">
      <c r="A16724" s="446"/>
    </row>
    <row r="16725" spans="1:1" s="447" customFormat="1" ht="12" hidden="1" customHeight="1">
      <c r="A16725" s="446"/>
    </row>
    <row r="16726" spans="1:1" s="447" customFormat="1" ht="12" hidden="1" customHeight="1">
      <c r="A16726" s="446"/>
    </row>
    <row r="16727" spans="1:1" s="447" customFormat="1" ht="12" hidden="1" customHeight="1">
      <c r="A16727" s="446"/>
    </row>
    <row r="16728" spans="1:1" s="447" customFormat="1" ht="12" hidden="1" customHeight="1">
      <c r="A16728" s="446"/>
    </row>
    <row r="16729" spans="1:1" s="447" customFormat="1" ht="12" hidden="1" customHeight="1">
      <c r="A16729" s="446"/>
    </row>
    <row r="16730" spans="1:1" s="447" customFormat="1" ht="12" hidden="1" customHeight="1">
      <c r="A16730" s="446"/>
    </row>
    <row r="16731" spans="1:1" s="447" customFormat="1" ht="12" hidden="1" customHeight="1">
      <c r="A16731" s="446"/>
    </row>
    <row r="16732" spans="1:1" s="447" customFormat="1" ht="12" hidden="1" customHeight="1">
      <c r="A16732" s="446"/>
    </row>
    <row r="16733" spans="1:1" s="447" customFormat="1" ht="12" hidden="1" customHeight="1">
      <c r="A16733" s="446"/>
    </row>
    <row r="16734" spans="1:1" s="447" customFormat="1" ht="12" hidden="1" customHeight="1">
      <c r="A16734" s="446"/>
    </row>
    <row r="16735" spans="1:1" s="447" customFormat="1" ht="12" hidden="1" customHeight="1">
      <c r="A16735" s="446"/>
    </row>
    <row r="16736" spans="1:1" s="447" customFormat="1" ht="12" hidden="1" customHeight="1">
      <c r="A16736" s="446"/>
    </row>
    <row r="16737" spans="1:1" s="447" customFormat="1" ht="12" hidden="1" customHeight="1">
      <c r="A16737" s="446"/>
    </row>
    <row r="16738" spans="1:1" s="447" customFormat="1" ht="12" hidden="1" customHeight="1">
      <c r="A16738" s="446"/>
    </row>
    <row r="16739" spans="1:1" s="447" customFormat="1" ht="12" hidden="1" customHeight="1">
      <c r="A16739" s="446"/>
    </row>
    <row r="16740" spans="1:1" s="447" customFormat="1" ht="12" hidden="1" customHeight="1">
      <c r="A16740" s="446"/>
    </row>
    <row r="16741" spans="1:1" s="447" customFormat="1" ht="12" hidden="1" customHeight="1">
      <c r="A16741" s="446"/>
    </row>
    <row r="16742" spans="1:1" s="447" customFormat="1" ht="12" hidden="1" customHeight="1">
      <c r="A16742" s="446"/>
    </row>
    <row r="16743" spans="1:1" s="447" customFormat="1" ht="12" hidden="1" customHeight="1">
      <c r="A16743" s="446"/>
    </row>
    <row r="16744" spans="1:1" s="447" customFormat="1" ht="12" hidden="1" customHeight="1">
      <c r="A16744" s="446"/>
    </row>
    <row r="16745" spans="1:1" s="447" customFormat="1" ht="12" hidden="1" customHeight="1">
      <c r="A16745" s="446"/>
    </row>
    <row r="16746" spans="1:1" s="447" customFormat="1" ht="12" hidden="1" customHeight="1">
      <c r="A16746" s="446"/>
    </row>
    <row r="16747" spans="1:1" s="447" customFormat="1" ht="12" hidden="1" customHeight="1">
      <c r="A16747" s="446"/>
    </row>
    <row r="16748" spans="1:1" s="447" customFormat="1" ht="12" hidden="1" customHeight="1">
      <c r="A16748" s="446"/>
    </row>
    <row r="16749" spans="1:1" s="447" customFormat="1" ht="12" hidden="1" customHeight="1">
      <c r="A16749" s="446"/>
    </row>
    <row r="16750" spans="1:1" s="447" customFormat="1" ht="12" hidden="1" customHeight="1">
      <c r="A16750" s="446"/>
    </row>
    <row r="16751" spans="1:1" s="447" customFormat="1" ht="12" hidden="1" customHeight="1">
      <c r="A16751" s="446"/>
    </row>
    <row r="16752" spans="1:1" s="447" customFormat="1" ht="12" hidden="1" customHeight="1">
      <c r="A16752" s="446"/>
    </row>
    <row r="16753" spans="1:1" s="447" customFormat="1" ht="12" hidden="1" customHeight="1">
      <c r="A16753" s="446"/>
    </row>
    <row r="16754" spans="1:1" s="447" customFormat="1" ht="12" hidden="1" customHeight="1">
      <c r="A16754" s="446"/>
    </row>
    <row r="16755" spans="1:1" s="447" customFormat="1" ht="12" hidden="1" customHeight="1">
      <c r="A16755" s="446"/>
    </row>
    <row r="16756" spans="1:1" s="447" customFormat="1" ht="12" hidden="1" customHeight="1">
      <c r="A16756" s="446"/>
    </row>
    <row r="16757" spans="1:1" s="447" customFormat="1" ht="12" hidden="1" customHeight="1">
      <c r="A16757" s="446"/>
    </row>
    <row r="16758" spans="1:1" s="447" customFormat="1" ht="12" hidden="1" customHeight="1">
      <c r="A16758" s="446"/>
    </row>
    <row r="16759" spans="1:1" s="447" customFormat="1" ht="12" hidden="1" customHeight="1">
      <c r="A16759" s="446"/>
    </row>
    <row r="16760" spans="1:1" s="447" customFormat="1" ht="12" hidden="1" customHeight="1">
      <c r="A16760" s="446"/>
    </row>
    <row r="16761" spans="1:1" s="447" customFormat="1" ht="12" hidden="1" customHeight="1">
      <c r="A16761" s="446"/>
    </row>
    <row r="16762" spans="1:1" s="447" customFormat="1" ht="12" hidden="1" customHeight="1">
      <c r="A16762" s="446"/>
    </row>
    <row r="16763" spans="1:1" s="447" customFormat="1" ht="12" hidden="1" customHeight="1">
      <c r="A16763" s="446"/>
    </row>
    <row r="16764" spans="1:1" s="447" customFormat="1" ht="12" hidden="1" customHeight="1">
      <c r="A16764" s="446"/>
    </row>
    <row r="16765" spans="1:1" s="447" customFormat="1" ht="12" hidden="1" customHeight="1">
      <c r="A16765" s="446"/>
    </row>
    <row r="16766" spans="1:1" s="447" customFormat="1" ht="12" hidden="1" customHeight="1">
      <c r="A16766" s="446"/>
    </row>
    <row r="16767" spans="1:1" s="447" customFormat="1" ht="12" hidden="1" customHeight="1">
      <c r="A16767" s="446"/>
    </row>
    <row r="16768" spans="1:1" s="447" customFormat="1" ht="12" hidden="1" customHeight="1">
      <c r="A16768" s="446"/>
    </row>
    <row r="16769" spans="1:1" s="447" customFormat="1" ht="12" hidden="1" customHeight="1">
      <c r="A16769" s="446"/>
    </row>
    <row r="16770" spans="1:1" s="447" customFormat="1" ht="12" hidden="1" customHeight="1">
      <c r="A16770" s="446"/>
    </row>
    <row r="16771" spans="1:1" s="447" customFormat="1" ht="12" hidden="1" customHeight="1">
      <c r="A16771" s="446"/>
    </row>
    <row r="16772" spans="1:1" s="447" customFormat="1" ht="12" hidden="1" customHeight="1">
      <c r="A16772" s="446"/>
    </row>
    <row r="16773" spans="1:1" s="447" customFormat="1" ht="12" hidden="1" customHeight="1">
      <c r="A16773" s="446"/>
    </row>
    <row r="16774" spans="1:1" s="447" customFormat="1" ht="12" hidden="1" customHeight="1">
      <c r="A16774" s="446"/>
    </row>
    <row r="16775" spans="1:1" s="447" customFormat="1" ht="12" hidden="1" customHeight="1">
      <c r="A16775" s="446"/>
    </row>
    <row r="16776" spans="1:1" s="447" customFormat="1" ht="12" hidden="1" customHeight="1">
      <c r="A16776" s="446"/>
    </row>
    <row r="16777" spans="1:1" s="447" customFormat="1" ht="12" hidden="1" customHeight="1">
      <c r="A16777" s="446"/>
    </row>
    <row r="16778" spans="1:1" s="447" customFormat="1" ht="12" hidden="1" customHeight="1">
      <c r="A16778" s="446"/>
    </row>
    <row r="16779" spans="1:1" s="447" customFormat="1" ht="12" hidden="1" customHeight="1">
      <c r="A16779" s="446"/>
    </row>
    <row r="16780" spans="1:1" s="447" customFormat="1" ht="12" hidden="1" customHeight="1">
      <c r="A16780" s="446"/>
    </row>
    <row r="16781" spans="1:1" s="447" customFormat="1" ht="12" hidden="1" customHeight="1">
      <c r="A16781" s="446"/>
    </row>
    <row r="16782" spans="1:1" s="447" customFormat="1" ht="12" hidden="1" customHeight="1">
      <c r="A16782" s="446"/>
    </row>
    <row r="16783" spans="1:1" s="447" customFormat="1" ht="12" hidden="1" customHeight="1">
      <c r="A16783" s="446"/>
    </row>
    <row r="16784" spans="1:1" s="447" customFormat="1" ht="12" hidden="1" customHeight="1">
      <c r="A16784" s="446"/>
    </row>
    <row r="16785" spans="1:1" s="447" customFormat="1" ht="12" hidden="1" customHeight="1">
      <c r="A16785" s="446"/>
    </row>
    <row r="16786" spans="1:1" s="447" customFormat="1" ht="12" hidden="1" customHeight="1">
      <c r="A16786" s="446"/>
    </row>
    <row r="16787" spans="1:1" s="447" customFormat="1" ht="12" hidden="1" customHeight="1">
      <c r="A16787" s="446"/>
    </row>
    <row r="16788" spans="1:1" s="447" customFormat="1" ht="12" hidden="1" customHeight="1">
      <c r="A16788" s="446"/>
    </row>
    <row r="16789" spans="1:1" s="447" customFormat="1" ht="12" hidden="1" customHeight="1">
      <c r="A16789" s="446"/>
    </row>
    <row r="16790" spans="1:1" s="447" customFormat="1" ht="12" hidden="1" customHeight="1">
      <c r="A16790" s="446"/>
    </row>
    <row r="16791" spans="1:1" s="447" customFormat="1" ht="12" hidden="1" customHeight="1">
      <c r="A16791" s="446"/>
    </row>
    <row r="16792" spans="1:1" s="447" customFormat="1" ht="12" hidden="1" customHeight="1">
      <c r="A16792" s="446"/>
    </row>
    <row r="16793" spans="1:1" s="447" customFormat="1" ht="12" hidden="1" customHeight="1">
      <c r="A16793" s="446"/>
    </row>
    <row r="16794" spans="1:1" s="447" customFormat="1" ht="12" hidden="1" customHeight="1">
      <c r="A16794" s="446"/>
    </row>
    <row r="16795" spans="1:1" s="447" customFormat="1" ht="12" hidden="1" customHeight="1">
      <c r="A16795" s="446"/>
    </row>
    <row r="16796" spans="1:1" s="447" customFormat="1" ht="12" hidden="1" customHeight="1">
      <c r="A16796" s="446"/>
    </row>
    <row r="16797" spans="1:1" s="447" customFormat="1" ht="12" hidden="1" customHeight="1">
      <c r="A16797" s="446"/>
    </row>
    <row r="16798" spans="1:1" s="447" customFormat="1" ht="12" hidden="1" customHeight="1">
      <c r="A16798" s="446"/>
    </row>
    <row r="16799" spans="1:1" s="447" customFormat="1" ht="12" hidden="1" customHeight="1">
      <c r="A16799" s="446"/>
    </row>
    <row r="16800" spans="1:1" s="447" customFormat="1" ht="12" hidden="1" customHeight="1">
      <c r="A16800" s="446"/>
    </row>
    <row r="16801" spans="1:1" s="447" customFormat="1" ht="12" hidden="1" customHeight="1">
      <c r="A16801" s="446"/>
    </row>
    <row r="16802" spans="1:1" s="447" customFormat="1" ht="12" hidden="1" customHeight="1">
      <c r="A16802" s="446"/>
    </row>
    <row r="16803" spans="1:1" s="447" customFormat="1" ht="12" hidden="1" customHeight="1">
      <c r="A16803" s="446"/>
    </row>
    <row r="16804" spans="1:1" s="447" customFormat="1" ht="12" hidden="1" customHeight="1">
      <c r="A16804" s="446"/>
    </row>
    <row r="16805" spans="1:1" s="447" customFormat="1" ht="12" hidden="1" customHeight="1">
      <c r="A16805" s="446"/>
    </row>
    <row r="16806" spans="1:1" s="447" customFormat="1" ht="12" hidden="1" customHeight="1">
      <c r="A16806" s="446"/>
    </row>
    <row r="16807" spans="1:1" s="447" customFormat="1" ht="12" hidden="1" customHeight="1">
      <c r="A16807" s="446"/>
    </row>
    <row r="16808" spans="1:1" s="447" customFormat="1" ht="12" hidden="1" customHeight="1">
      <c r="A16808" s="446"/>
    </row>
    <row r="16809" spans="1:1" s="447" customFormat="1" ht="12" hidden="1" customHeight="1">
      <c r="A16809" s="446"/>
    </row>
    <row r="16810" spans="1:1" s="447" customFormat="1" ht="12" hidden="1" customHeight="1">
      <c r="A16810" s="446"/>
    </row>
    <row r="16811" spans="1:1" s="447" customFormat="1" ht="12" hidden="1" customHeight="1">
      <c r="A16811" s="446"/>
    </row>
    <row r="16812" spans="1:1" s="447" customFormat="1" ht="12" hidden="1" customHeight="1">
      <c r="A16812" s="446"/>
    </row>
    <row r="16813" spans="1:1" s="447" customFormat="1" ht="12" hidden="1" customHeight="1">
      <c r="A16813" s="446"/>
    </row>
    <row r="16814" spans="1:1" s="447" customFormat="1" ht="12" hidden="1" customHeight="1">
      <c r="A16814" s="446"/>
    </row>
    <row r="16815" spans="1:1" s="447" customFormat="1" ht="12" hidden="1" customHeight="1">
      <c r="A16815" s="446"/>
    </row>
    <row r="16816" spans="1:1" s="447" customFormat="1" ht="12" hidden="1" customHeight="1">
      <c r="A16816" s="446"/>
    </row>
    <row r="16817" spans="1:1" s="447" customFormat="1" ht="12" hidden="1" customHeight="1">
      <c r="A16817" s="446"/>
    </row>
    <row r="16818" spans="1:1" s="447" customFormat="1" ht="12" hidden="1" customHeight="1">
      <c r="A16818" s="446"/>
    </row>
    <row r="16819" spans="1:1" s="447" customFormat="1" ht="12" hidden="1" customHeight="1">
      <c r="A16819" s="446"/>
    </row>
    <row r="16820" spans="1:1" s="447" customFormat="1" ht="12" hidden="1" customHeight="1">
      <c r="A16820" s="446"/>
    </row>
    <row r="16821" spans="1:1" s="447" customFormat="1" ht="12" hidden="1" customHeight="1">
      <c r="A16821" s="446"/>
    </row>
    <row r="16822" spans="1:1" s="447" customFormat="1" ht="12" hidden="1" customHeight="1">
      <c r="A16822" s="446"/>
    </row>
    <row r="16823" spans="1:1" s="447" customFormat="1" ht="12" hidden="1" customHeight="1">
      <c r="A16823" s="446"/>
    </row>
    <row r="16824" spans="1:1" s="447" customFormat="1" ht="12" hidden="1" customHeight="1">
      <c r="A16824" s="446"/>
    </row>
    <row r="16825" spans="1:1" s="447" customFormat="1" ht="12" hidden="1" customHeight="1">
      <c r="A16825" s="446"/>
    </row>
    <row r="16826" spans="1:1" s="447" customFormat="1" ht="12" hidden="1" customHeight="1">
      <c r="A16826" s="446"/>
    </row>
    <row r="16827" spans="1:1" s="447" customFormat="1" ht="12" hidden="1" customHeight="1">
      <c r="A16827" s="446"/>
    </row>
    <row r="16828" spans="1:1" s="447" customFormat="1" ht="12" hidden="1" customHeight="1">
      <c r="A16828" s="446"/>
    </row>
    <row r="16829" spans="1:1" s="447" customFormat="1" ht="12" hidden="1" customHeight="1">
      <c r="A16829" s="446"/>
    </row>
    <row r="16830" spans="1:1" s="447" customFormat="1" ht="12" hidden="1" customHeight="1">
      <c r="A16830" s="446"/>
    </row>
    <row r="16831" spans="1:1" s="447" customFormat="1" ht="12" hidden="1" customHeight="1">
      <c r="A16831" s="446"/>
    </row>
    <row r="16832" spans="1:1" s="447" customFormat="1" ht="12" hidden="1" customHeight="1">
      <c r="A16832" s="446"/>
    </row>
    <row r="16833" spans="1:1" s="447" customFormat="1" ht="12" hidden="1" customHeight="1">
      <c r="A16833" s="446"/>
    </row>
    <row r="16834" spans="1:1" s="447" customFormat="1" ht="12" hidden="1" customHeight="1">
      <c r="A16834" s="446"/>
    </row>
    <row r="16835" spans="1:1" s="447" customFormat="1" ht="12" hidden="1" customHeight="1">
      <c r="A16835" s="446"/>
    </row>
    <row r="16836" spans="1:1" s="447" customFormat="1" ht="12" hidden="1" customHeight="1">
      <c r="A16836" s="446"/>
    </row>
    <row r="16837" spans="1:1" s="447" customFormat="1" ht="12" hidden="1" customHeight="1">
      <c r="A16837" s="446"/>
    </row>
    <row r="16838" spans="1:1" s="447" customFormat="1" ht="12" hidden="1" customHeight="1">
      <c r="A16838" s="446"/>
    </row>
    <row r="16839" spans="1:1" s="447" customFormat="1" ht="12" hidden="1" customHeight="1">
      <c r="A16839" s="446"/>
    </row>
    <row r="16840" spans="1:1" s="447" customFormat="1" ht="12" hidden="1" customHeight="1">
      <c r="A16840" s="446"/>
    </row>
    <row r="16841" spans="1:1" s="447" customFormat="1" ht="12" hidden="1" customHeight="1">
      <c r="A16841" s="446"/>
    </row>
    <row r="16842" spans="1:1" s="447" customFormat="1" ht="12" hidden="1" customHeight="1">
      <c r="A16842" s="446"/>
    </row>
    <row r="16843" spans="1:1" s="447" customFormat="1" ht="12" hidden="1" customHeight="1">
      <c r="A16843" s="446"/>
    </row>
    <row r="16844" spans="1:1" s="447" customFormat="1" ht="12" hidden="1" customHeight="1">
      <c r="A16844" s="446"/>
    </row>
    <row r="16845" spans="1:1" s="447" customFormat="1" ht="12" hidden="1" customHeight="1">
      <c r="A16845" s="446"/>
    </row>
    <row r="16846" spans="1:1" s="447" customFormat="1" ht="12" hidden="1" customHeight="1">
      <c r="A16846" s="446"/>
    </row>
    <row r="16847" spans="1:1" s="447" customFormat="1" ht="12" hidden="1" customHeight="1">
      <c r="A16847" s="446"/>
    </row>
    <row r="16848" spans="1:1" s="447" customFormat="1" ht="12" hidden="1" customHeight="1">
      <c r="A16848" s="446"/>
    </row>
    <row r="16849" spans="1:1" s="447" customFormat="1" ht="12" hidden="1" customHeight="1">
      <c r="A16849" s="446"/>
    </row>
    <row r="16850" spans="1:1" s="447" customFormat="1" ht="12" hidden="1" customHeight="1">
      <c r="A16850" s="446"/>
    </row>
    <row r="16851" spans="1:1" s="447" customFormat="1" ht="12" hidden="1" customHeight="1">
      <c r="A16851" s="446"/>
    </row>
    <row r="16852" spans="1:1" s="447" customFormat="1" ht="12" hidden="1" customHeight="1">
      <c r="A16852" s="446"/>
    </row>
    <row r="16853" spans="1:1" s="447" customFormat="1" ht="12" hidden="1" customHeight="1">
      <c r="A16853" s="446"/>
    </row>
    <row r="16854" spans="1:1" s="447" customFormat="1" ht="12" hidden="1" customHeight="1">
      <c r="A16854" s="446"/>
    </row>
    <row r="16855" spans="1:1" s="447" customFormat="1" ht="12" hidden="1" customHeight="1">
      <c r="A16855" s="446"/>
    </row>
    <row r="16856" spans="1:1" s="447" customFormat="1" ht="12" hidden="1" customHeight="1">
      <c r="A16856" s="446"/>
    </row>
    <row r="16857" spans="1:1" s="447" customFormat="1" ht="12" hidden="1" customHeight="1">
      <c r="A16857" s="446"/>
    </row>
    <row r="16858" spans="1:1" s="447" customFormat="1" ht="12" hidden="1" customHeight="1">
      <c r="A16858" s="446"/>
    </row>
    <row r="16859" spans="1:1" s="447" customFormat="1" ht="12" hidden="1" customHeight="1">
      <c r="A16859" s="446"/>
    </row>
    <row r="16860" spans="1:1" s="447" customFormat="1" ht="12" hidden="1" customHeight="1">
      <c r="A16860" s="446"/>
    </row>
    <row r="16861" spans="1:1" s="447" customFormat="1" ht="12" hidden="1" customHeight="1">
      <c r="A16861" s="446"/>
    </row>
    <row r="16862" spans="1:1" s="447" customFormat="1" ht="12" hidden="1" customHeight="1">
      <c r="A16862" s="446"/>
    </row>
    <row r="16863" spans="1:1" s="447" customFormat="1" ht="12" hidden="1" customHeight="1">
      <c r="A16863" s="446"/>
    </row>
    <row r="16864" spans="1:1" s="447" customFormat="1" ht="12" hidden="1" customHeight="1">
      <c r="A16864" s="446"/>
    </row>
    <row r="16865" spans="1:1" s="447" customFormat="1" ht="12" hidden="1" customHeight="1">
      <c r="A16865" s="446"/>
    </row>
    <row r="16866" spans="1:1" s="447" customFormat="1" ht="12" hidden="1" customHeight="1">
      <c r="A16866" s="446"/>
    </row>
    <row r="16867" spans="1:1" s="447" customFormat="1" ht="12" hidden="1" customHeight="1">
      <c r="A16867" s="446"/>
    </row>
    <row r="16868" spans="1:1" s="447" customFormat="1" ht="12" hidden="1" customHeight="1">
      <c r="A16868" s="446"/>
    </row>
    <row r="16869" spans="1:1" s="447" customFormat="1" ht="12" hidden="1" customHeight="1">
      <c r="A16869" s="446"/>
    </row>
    <row r="16870" spans="1:1" s="447" customFormat="1" ht="12" hidden="1" customHeight="1">
      <c r="A16870" s="446"/>
    </row>
    <row r="16871" spans="1:1" s="447" customFormat="1" ht="12" hidden="1" customHeight="1">
      <c r="A16871" s="446"/>
    </row>
    <row r="16872" spans="1:1" s="447" customFormat="1" ht="12" hidden="1" customHeight="1">
      <c r="A16872" s="446"/>
    </row>
    <row r="16873" spans="1:1" s="447" customFormat="1" ht="12" hidden="1" customHeight="1">
      <c r="A16873" s="446"/>
    </row>
    <row r="16874" spans="1:1" s="447" customFormat="1" ht="12" hidden="1" customHeight="1">
      <c r="A16874" s="446"/>
    </row>
    <row r="16875" spans="1:1" s="447" customFormat="1" ht="12" hidden="1" customHeight="1">
      <c r="A16875" s="446"/>
    </row>
    <row r="16876" spans="1:1" s="447" customFormat="1" ht="12" hidden="1" customHeight="1">
      <c r="A16876" s="446"/>
    </row>
    <row r="16877" spans="1:1" s="447" customFormat="1" ht="12" hidden="1" customHeight="1">
      <c r="A16877" s="446"/>
    </row>
    <row r="16878" spans="1:1" s="447" customFormat="1" ht="12" hidden="1" customHeight="1">
      <c r="A16878" s="446"/>
    </row>
    <row r="16879" spans="1:1" s="447" customFormat="1" ht="12" hidden="1" customHeight="1">
      <c r="A16879" s="446"/>
    </row>
    <row r="16880" spans="1:1" s="447" customFormat="1" ht="12" hidden="1" customHeight="1">
      <c r="A16880" s="446"/>
    </row>
    <row r="16881" spans="1:1" s="447" customFormat="1" ht="12" hidden="1" customHeight="1">
      <c r="A16881" s="446"/>
    </row>
    <row r="16882" spans="1:1" s="447" customFormat="1" ht="12" hidden="1" customHeight="1">
      <c r="A16882" s="446"/>
    </row>
    <row r="16883" spans="1:1" s="447" customFormat="1" ht="12" hidden="1" customHeight="1">
      <c r="A16883" s="446"/>
    </row>
    <row r="16884" spans="1:1" s="447" customFormat="1" ht="12" hidden="1" customHeight="1">
      <c r="A16884" s="446"/>
    </row>
    <row r="16885" spans="1:1" s="447" customFormat="1" ht="12" hidden="1" customHeight="1">
      <c r="A16885" s="446"/>
    </row>
    <row r="16886" spans="1:1" s="447" customFormat="1" ht="12" hidden="1" customHeight="1">
      <c r="A16886" s="446"/>
    </row>
    <row r="16887" spans="1:1" s="447" customFormat="1" ht="12" hidden="1" customHeight="1">
      <c r="A16887" s="446"/>
    </row>
    <row r="16888" spans="1:1" s="447" customFormat="1" ht="12" hidden="1" customHeight="1">
      <c r="A16888" s="446"/>
    </row>
    <row r="16889" spans="1:1" s="447" customFormat="1" ht="12" hidden="1" customHeight="1">
      <c r="A16889" s="446"/>
    </row>
    <row r="16890" spans="1:1" s="447" customFormat="1" ht="12" hidden="1" customHeight="1">
      <c r="A16890" s="446"/>
    </row>
    <row r="16891" spans="1:1" s="447" customFormat="1" ht="12" hidden="1" customHeight="1">
      <c r="A16891" s="446"/>
    </row>
    <row r="16892" spans="1:1" s="447" customFormat="1" ht="12" hidden="1" customHeight="1">
      <c r="A16892" s="446"/>
    </row>
    <row r="16893" spans="1:1" s="447" customFormat="1" ht="12" hidden="1" customHeight="1">
      <c r="A16893" s="446"/>
    </row>
    <row r="16894" spans="1:1" s="447" customFormat="1" ht="12" hidden="1" customHeight="1">
      <c r="A16894" s="446"/>
    </row>
    <row r="16895" spans="1:1" s="447" customFormat="1" ht="12" hidden="1" customHeight="1">
      <c r="A16895" s="446"/>
    </row>
    <row r="16896" spans="1:1" s="447" customFormat="1" ht="12" hidden="1" customHeight="1">
      <c r="A16896" s="446"/>
    </row>
    <row r="16897" spans="1:1" s="447" customFormat="1" ht="12" hidden="1" customHeight="1">
      <c r="A16897" s="446"/>
    </row>
    <row r="16898" spans="1:1" s="447" customFormat="1" ht="12" hidden="1" customHeight="1">
      <c r="A16898" s="446"/>
    </row>
    <row r="16899" spans="1:1" s="447" customFormat="1" ht="12" hidden="1" customHeight="1">
      <c r="A16899" s="446"/>
    </row>
    <row r="16900" spans="1:1" s="447" customFormat="1" ht="12" hidden="1" customHeight="1">
      <c r="A16900" s="446"/>
    </row>
    <row r="16901" spans="1:1" s="447" customFormat="1" ht="12" hidden="1" customHeight="1">
      <c r="A16901" s="446"/>
    </row>
    <row r="16902" spans="1:1" s="447" customFormat="1" ht="12" hidden="1" customHeight="1">
      <c r="A16902" s="446"/>
    </row>
    <row r="16903" spans="1:1" s="447" customFormat="1" ht="12" hidden="1" customHeight="1">
      <c r="A16903" s="446"/>
    </row>
    <row r="16904" spans="1:1" s="447" customFormat="1" ht="12" hidden="1" customHeight="1">
      <c r="A16904" s="446"/>
    </row>
    <row r="16905" spans="1:1" s="447" customFormat="1" ht="12" hidden="1" customHeight="1">
      <c r="A16905" s="446"/>
    </row>
    <row r="16906" spans="1:1" s="447" customFormat="1" ht="12" hidden="1" customHeight="1">
      <c r="A16906" s="446"/>
    </row>
    <row r="16907" spans="1:1" s="447" customFormat="1" ht="12" hidden="1" customHeight="1">
      <c r="A16907" s="446"/>
    </row>
    <row r="16908" spans="1:1" s="447" customFormat="1" ht="12" hidden="1" customHeight="1">
      <c r="A16908" s="446"/>
    </row>
    <row r="16909" spans="1:1" s="447" customFormat="1" ht="12" hidden="1" customHeight="1">
      <c r="A16909" s="446"/>
    </row>
    <row r="16910" spans="1:1" s="447" customFormat="1" ht="12" hidden="1" customHeight="1">
      <c r="A16910" s="446"/>
    </row>
    <row r="16911" spans="1:1" s="447" customFormat="1" ht="12" hidden="1" customHeight="1">
      <c r="A16911" s="446"/>
    </row>
    <row r="16912" spans="1:1" s="447" customFormat="1" ht="12" hidden="1" customHeight="1">
      <c r="A16912" s="446"/>
    </row>
    <row r="16913" spans="1:1" s="447" customFormat="1" ht="12" hidden="1" customHeight="1">
      <c r="A16913" s="446"/>
    </row>
    <row r="16914" spans="1:1" s="447" customFormat="1" ht="12" hidden="1" customHeight="1">
      <c r="A16914" s="446"/>
    </row>
    <row r="16915" spans="1:1" s="447" customFormat="1" ht="12" hidden="1" customHeight="1">
      <c r="A16915" s="446"/>
    </row>
    <row r="16916" spans="1:1" s="447" customFormat="1" ht="12" hidden="1" customHeight="1">
      <c r="A16916" s="446"/>
    </row>
    <row r="16917" spans="1:1" s="447" customFormat="1" ht="12" hidden="1" customHeight="1">
      <c r="A16917" s="446"/>
    </row>
    <row r="16918" spans="1:1" s="447" customFormat="1" ht="12" hidden="1" customHeight="1">
      <c r="A16918" s="446"/>
    </row>
    <row r="16919" spans="1:1" s="447" customFormat="1" ht="12" hidden="1" customHeight="1">
      <c r="A16919" s="446"/>
    </row>
    <row r="16920" spans="1:1" s="447" customFormat="1" ht="12" hidden="1" customHeight="1">
      <c r="A16920" s="446"/>
    </row>
    <row r="16921" spans="1:1" s="447" customFormat="1" ht="12" hidden="1" customHeight="1">
      <c r="A16921" s="446"/>
    </row>
    <row r="16922" spans="1:1" s="447" customFormat="1" ht="12" hidden="1" customHeight="1">
      <c r="A16922" s="446"/>
    </row>
    <row r="16923" spans="1:1" s="447" customFormat="1" ht="12" hidden="1" customHeight="1">
      <c r="A16923" s="446"/>
    </row>
    <row r="16924" spans="1:1" s="447" customFormat="1" ht="12" hidden="1" customHeight="1">
      <c r="A16924" s="446"/>
    </row>
    <row r="16925" spans="1:1" s="447" customFormat="1" ht="12" hidden="1" customHeight="1">
      <c r="A16925" s="446"/>
    </row>
    <row r="16926" spans="1:1" s="447" customFormat="1" ht="12" hidden="1" customHeight="1">
      <c r="A16926" s="446"/>
    </row>
    <row r="16927" spans="1:1" s="447" customFormat="1" ht="12" hidden="1" customHeight="1">
      <c r="A16927" s="446"/>
    </row>
    <row r="16928" spans="1:1" s="447" customFormat="1" ht="12" hidden="1" customHeight="1">
      <c r="A16928" s="446"/>
    </row>
    <row r="16929" spans="1:1" s="447" customFormat="1" ht="12" hidden="1" customHeight="1">
      <c r="A16929" s="446"/>
    </row>
    <row r="16930" spans="1:1" s="447" customFormat="1" ht="12" hidden="1" customHeight="1">
      <c r="A16930" s="446"/>
    </row>
    <row r="16931" spans="1:1" s="447" customFormat="1" ht="12" hidden="1" customHeight="1">
      <c r="A16931" s="446"/>
    </row>
    <row r="16932" spans="1:1" s="447" customFormat="1" ht="12" hidden="1" customHeight="1">
      <c r="A16932" s="446"/>
    </row>
    <row r="16933" spans="1:1" s="447" customFormat="1" ht="12" hidden="1" customHeight="1">
      <c r="A16933" s="446"/>
    </row>
    <row r="16934" spans="1:1" s="447" customFormat="1" ht="12" hidden="1" customHeight="1">
      <c r="A16934" s="446"/>
    </row>
    <row r="16935" spans="1:1" s="447" customFormat="1" ht="12" hidden="1" customHeight="1">
      <c r="A16935" s="446"/>
    </row>
    <row r="16936" spans="1:1" s="447" customFormat="1" ht="12" hidden="1" customHeight="1">
      <c r="A16936" s="446"/>
    </row>
    <row r="16937" spans="1:1" s="447" customFormat="1" ht="12" hidden="1" customHeight="1">
      <c r="A16937" s="446"/>
    </row>
    <row r="16938" spans="1:1" s="447" customFormat="1" ht="12" hidden="1" customHeight="1">
      <c r="A16938" s="446"/>
    </row>
    <row r="16939" spans="1:1" s="447" customFormat="1" ht="12" hidden="1" customHeight="1">
      <c r="A16939" s="446"/>
    </row>
    <row r="16940" spans="1:1" s="447" customFormat="1" ht="12" hidden="1" customHeight="1">
      <c r="A16940" s="446"/>
    </row>
    <row r="16941" spans="1:1" s="447" customFormat="1" ht="12" hidden="1" customHeight="1">
      <c r="A16941" s="446"/>
    </row>
    <row r="16942" spans="1:1" s="447" customFormat="1" ht="12" hidden="1" customHeight="1">
      <c r="A16942" s="446"/>
    </row>
    <row r="16943" spans="1:1" s="447" customFormat="1" ht="12" hidden="1" customHeight="1">
      <c r="A16943" s="446"/>
    </row>
    <row r="16944" spans="1:1" s="447" customFormat="1" ht="12" hidden="1" customHeight="1">
      <c r="A16944" s="446"/>
    </row>
    <row r="16945" spans="1:1" s="447" customFormat="1" ht="12" hidden="1" customHeight="1">
      <c r="A16945" s="446"/>
    </row>
    <row r="16946" spans="1:1" s="447" customFormat="1" ht="12" hidden="1" customHeight="1">
      <c r="A16946" s="446"/>
    </row>
    <row r="16947" spans="1:1" s="447" customFormat="1" ht="12" hidden="1" customHeight="1">
      <c r="A16947" s="446"/>
    </row>
    <row r="16948" spans="1:1" s="447" customFormat="1" ht="12" hidden="1" customHeight="1">
      <c r="A16948" s="446"/>
    </row>
    <row r="16949" spans="1:1" s="447" customFormat="1" ht="12" hidden="1" customHeight="1">
      <c r="A16949" s="446"/>
    </row>
    <row r="16950" spans="1:1" s="447" customFormat="1" ht="12" hidden="1" customHeight="1">
      <c r="A16950" s="446"/>
    </row>
    <row r="16951" spans="1:1" s="447" customFormat="1" ht="12" hidden="1" customHeight="1">
      <c r="A16951" s="446"/>
    </row>
    <row r="16952" spans="1:1" s="447" customFormat="1" ht="12" hidden="1" customHeight="1">
      <c r="A16952" s="446"/>
    </row>
    <row r="16953" spans="1:1" s="447" customFormat="1" ht="12" hidden="1" customHeight="1">
      <c r="A16953" s="446"/>
    </row>
    <row r="16954" spans="1:1" s="447" customFormat="1" ht="12" hidden="1" customHeight="1">
      <c r="A16954" s="446"/>
    </row>
    <row r="16955" spans="1:1" s="447" customFormat="1" ht="12" hidden="1" customHeight="1">
      <c r="A16955" s="446"/>
    </row>
    <row r="16956" spans="1:1" s="447" customFormat="1" ht="12" hidden="1" customHeight="1">
      <c r="A16956" s="446"/>
    </row>
    <row r="16957" spans="1:1" s="447" customFormat="1" ht="12" hidden="1" customHeight="1">
      <c r="A16957" s="446"/>
    </row>
    <row r="16958" spans="1:1" s="447" customFormat="1" ht="12" hidden="1" customHeight="1">
      <c r="A16958" s="446"/>
    </row>
    <row r="16959" spans="1:1" s="447" customFormat="1" ht="12" hidden="1" customHeight="1">
      <c r="A16959" s="446"/>
    </row>
    <row r="16960" spans="1:1" s="447" customFormat="1" ht="12" hidden="1" customHeight="1">
      <c r="A16960" s="446"/>
    </row>
    <row r="16961" spans="1:1" s="447" customFormat="1" ht="12" hidden="1" customHeight="1">
      <c r="A16961" s="446"/>
    </row>
    <row r="16962" spans="1:1" s="447" customFormat="1" ht="12" hidden="1" customHeight="1">
      <c r="A16962" s="446"/>
    </row>
    <row r="16963" spans="1:1" s="447" customFormat="1" ht="12" hidden="1" customHeight="1">
      <c r="A16963" s="446"/>
    </row>
    <row r="16964" spans="1:1" s="447" customFormat="1" ht="12" hidden="1" customHeight="1">
      <c r="A16964" s="446"/>
    </row>
    <row r="16965" spans="1:1" s="447" customFormat="1" ht="12" hidden="1" customHeight="1">
      <c r="A16965" s="446"/>
    </row>
    <row r="16966" spans="1:1" s="447" customFormat="1" ht="12" hidden="1" customHeight="1">
      <c r="A16966" s="446"/>
    </row>
    <row r="16967" spans="1:1" s="447" customFormat="1" ht="12" hidden="1" customHeight="1">
      <c r="A16967" s="446"/>
    </row>
    <row r="16968" spans="1:1" s="447" customFormat="1" ht="12" hidden="1" customHeight="1">
      <c r="A16968" s="446"/>
    </row>
    <row r="16969" spans="1:1" s="447" customFormat="1" ht="12" hidden="1" customHeight="1">
      <c r="A16969" s="446"/>
    </row>
    <row r="16970" spans="1:1" s="447" customFormat="1" ht="12" hidden="1" customHeight="1">
      <c r="A16970" s="446"/>
    </row>
    <row r="16971" spans="1:1" s="447" customFormat="1" ht="12" hidden="1" customHeight="1">
      <c r="A16971" s="446"/>
    </row>
    <row r="16972" spans="1:1" s="447" customFormat="1" ht="12" hidden="1" customHeight="1">
      <c r="A16972" s="446"/>
    </row>
    <row r="16973" spans="1:1" s="447" customFormat="1" ht="12" hidden="1" customHeight="1">
      <c r="A16973" s="446"/>
    </row>
    <row r="16974" spans="1:1" s="447" customFormat="1" ht="12" hidden="1" customHeight="1">
      <c r="A16974" s="446"/>
    </row>
    <row r="16975" spans="1:1" s="447" customFormat="1" ht="12" hidden="1" customHeight="1">
      <c r="A16975" s="446"/>
    </row>
    <row r="16976" spans="1:1" s="447" customFormat="1" ht="12" hidden="1" customHeight="1">
      <c r="A16976" s="446"/>
    </row>
    <row r="16977" spans="1:1" s="447" customFormat="1" ht="12" hidden="1" customHeight="1">
      <c r="A16977" s="446"/>
    </row>
    <row r="16978" spans="1:1" s="447" customFormat="1" ht="12" hidden="1" customHeight="1">
      <c r="A16978" s="446"/>
    </row>
    <row r="16979" spans="1:1" s="447" customFormat="1" ht="12" hidden="1" customHeight="1">
      <c r="A16979" s="446"/>
    </row>
    <row r="16980" spans="1:1" s="447" customFormat="1" ht="12" hidden="1" customHeight="1">
      <c r="A16980" s="446"/>
    </row>
    <row r="16981" spans="1:1" s="447" customFormat="1" ht="12" hidden="1" customHeight="1">
      <c r="A16981" s="446"/>
    </row>
    <row r="16982" spans="1:1" s="447" customFormat="1" ht="12" hidden="1" customHeight="1">
      <c r="A16982" s="446"/>
    </row>
    <row r="16983" spans="1:1" s="447" customFormat="1" ht="12" hidden="1" customHeight="1">
      <c r="A16983" s="446"/>
    </row>
    <row r="16984" spans="1:1" s="447" customFormat="1" ht="12" hidden="1" customHeight="1">
      <c r="A16984" s="446"/>
    </row>
    <row r="16985" spans="1:1" s="447" customFormat="1" ht="12" hidden="1" customHeight="1">
      <c r="A16985" s="446"/>
    </row>
    <row r="16986" spans="1:1" s="447" customFormat="1" ht="12" hidden="1" customHeight="1">
      <c r="A16986" s="446"/>
    </row>
    <row r="16987" spans="1:1" s="447" customFormat="1" ht="12" hidden="1" customHeight="1">
      <c r="A16987" s="446"/>
    </row>
    <row r="16988" spans="1:1" s="447" customFormat="1" ht="12" hidden="1" customHeight="1">
      <c r="A16988" s="446"/>
    </row>
    <row r="16989" spans="1:1" s="447" customFormat="1" ht="12" hidden="1" customHeight="1">
      <c r="A16989" s="446"/>
    </row>
    <row r="16990" spans="1:1" s="447" customFormat="1" ht="12" hidden="1" customHeight="1">
      <c r="A16990" s="446"/>
    </row>
    <row r="16991" spans="1:1" s="447" customFormat="1" ht="12" hidden="1" customHeight="1">
      <c r="A16991" s="446"/>
    </row>
    <row r="16992" spans="1:1" s="447" customFormat="1" ht="12" hidden="1" customHeight="1">
      <c r="A16992" s="446"/>
    </row>
    <row r="16993" spans="1:1" s="447" customFormat="1" ht="12" hidden="1" customHeight="1">
      <c r="A16993" s="446"/>
    </row>
    <row r="16994" spans="1:1" s="447" customFormat="1" ht="12" hidden="1" customHeight="1">
      <c r="A16994" s="446"/>
    </row>
    <row r="16995" spans="1:1" s="447" customFormat="1" ht="12" hidden="1" customHeight="1">
      <c r="A16995" s="446"/>
    </row>
    <row r="16996" spans="1:1" s="447" customFormat="1" ht="12" hidden="1" customHeight="1">
      <c r="A16996" s="446"/>
    </row>
    <row r="16997" spans="1:1" s="447" customFormat="1" ht="12" hidden="1" customHeight="1">
      <c r="A16997" s="446"/>
    </row>
    <row r="16998" spans="1:1" s="447" customFormat="1" ht="12" hidden="1" customHeight="1">
      <c r="A16998" s="446"/>
    </row>
    <row r="16999" spans="1:1" s="447" customFormat="1" ht="12" hidden="1" customHeight="1">
      <c r="A16999" s="446"/>
    </row>
    <row r="17000" spans="1:1" s="447" customFormat="1" ht="12" hidden="1" customHeight="1">
      <c r="A17000" s="446"/>
    </row>
    <row r="17001" spans="1:1" s="447" customFormat="1" ht="12" hidden="1" customHeight="1">
      <c r="A17001" s="446"/>
    </row>
    <row r="17002" spans="1:1" s="447" customFormat="1" ht="12" hidden="1" customHeight="1">
      <c r="A17002" s="446"/>
    </row>
    <row r="17003" spans="1:1" s="447" customFormat="1" ht="12" hidden="1" customHeight="1">
      <c r="A17003" s="446"/>
    </row>
    <row r="17004" spans="1:1" s="447" customFormat="1" ht="12" hidden="1" customHeight="1">
      <c r="A17004" s="446"/>
    </row>
    <row r="17005" spans="1:1" s="447" customFormat="1" ht="12" hidden="1" customHeight="1">
      <c r="A17005" s="446"/>
    </row>
    <row r="17006" spans="1:1" s="447" customFormat="1" ht="12" hidden="1" customHeight="1">
      <c r="A17006" s="446"/>
    </row>
    <row r="17007" spans="1:1" s="447" customFormat="1" ht="12" hidden="1" customHeight="1">
      <c r="A17007" s="446"/>
    </row>
    <row r="17008" spans="1:1" s="447" customFormat="1" ht="12" hidden="1" customHeight="1">
      <c r="A17008" s="446"/>
    </row>
    <row r="17009" spans="1:1" s="447" customFormat="1" ht="12" hidden="1" customHeight="1">
      <c r="A17009" s="446"/>
    </row>
    <row r="17010" spans="1:1" s="447" customFormat="1" ht="12" hidden="1" customHeight="1">
      <c r="A17010" s="446"/>
    </row>
    <row r="17011" spans="1:1" s="447" customFormat="1" ht="12" hidden="1" customHeight="1">
      <c r="A17011" s="446"/>
    </row>
    <row r="17012" spans="1:1" s="447" customFormat="1" ht="12" hidden="1" customHeight="1">
      <c r="A17012" s="446"/>
    </row>
    <row r="17013" spans="1:1" s="447" customFormat="1" ht="12" hidden="1" customHeight="1">
      <c r="A17013" s="446"/>
    </row>
    <row r="17014" spans="1:1" s="447" customFormat="1" ht="12" hidden="1" customHeight="1">
      <c r="A17014" s="446"/>
    </row>
    <row r="17015" spans="1:1" s="447" customFormat="1" ht="12" hidden="1" customHeight="1">
      <c r="A17015" s="446"/>
    </row>
    <row r="17016" spans="1:1" s="447" customFormat="1" ht="12" hidden="1" customHeight="1">
      <c r="A17016" s="446"/>
    </row>
    <row r="17017" spans="1:1" s="447" customFormat="1" ht="12" hidden="1" customHeight="1">
      <c r="A17017" s="446"/>
    </row>
    <row r="17018" spans="1:1" s="447" customFormat="1" ht="12" hidden="1" customHeight="1">
      <c r="A17018" s="446"/>
    </row>
    <row r="17019" spans="1:1" s="447" customFormat="1" ht="12" hidden="1" customHeight="1">
      <c r="A17019" s="446"/>
    </row>
    <row r="17020" spans="1:1" s="447" customFormat="1" ht="12" hidden="1" customHeight="1">
      <c r="A17020" s="446"/>
    </row>
    <row r="17021" spans="1:1" s="447" customFormat="1" ht="12" hidden="1" customHeight="1">
      <c r="A17021" s="446"/>
    </row>
    <row r="17022" spans="1:1" s="447" customFormat="1" ht="12" hidden="1" customHeight="1">
      <c r="A17022" s="446"/>
    </row>
    <row r="17023" spans="1:1" s="447" customFormat="1" ht="12" hidden="1" customHeight="1">
      <c r="A17023" s="446"/>
    </row>
    <row r="17024" spans="1:1" s="447" customFormat="1" ht="12" hidden="1" customHeight="1">
      <c r="A17024" s="446"/>
    </row>
    <row r="17025" spans="1:1" s="447" customFormat="1" ht="12" hidden="1" customHeight="1">
      <c r="A17025" s="446"/>
    </row>
    <row r="17026" spans="1:1" s="447" customFormat="1" ht="12" hidden="1" customHeight="1">
      <c r="A17026" s="446"/>
    </row>
    <row r="17027" spans="1:1" s="447" customFormat="1" ht="12" hidden="1" customHeight="1">
      <c r="A17027" s="446"/>
    </row>
    <row r="17028" spans="1:1" s="447" customFormat="1" ht="12" hidden="1" customHeight="1">
      <c r="A17028" s="446"/>
    </row>
    <row r="17029" spans="1:1" s="447" customFormat="1" ht="12" hidden="1" customHeight="1">
      <c r="A17029" s="446"/>
    </row>
    <row r="17030" spans="1:1" s="447" customFormat="1" ht="12" hidden="1" customHeight="1">
      <c r="A17030" s="446"/>
    </row>
    <row r="17031" spans="1:1" s="447" customFormat="1" ht="12" hidden="1" customHeight="1">
      <c r="A17031" s="446"/>
    </row>
    <row r="17032" spans="1:1" s="447" customFormat="1" ht="12" hidden="1" customHeight="1">
      <c r="A17032" s="446"/>
    </row>
    <row r="17033" spans="1:1" s="447" customFormat="1" ht="12" hidden="1" customHeight="1">
      <c r="A17033" s="446"/>
    </row>
    <row r="17034" spans="1:1" s="447" customFormat="1" ht="12" hidden="1" customHeight="1">
      <c r="A17034" s="446"/>
    </row>
    <row r="17035" spans="1:1" s="447" customFormat="1" ht="12" hidden="1" customHeight="1">
      <c r="A17035" s="446"/>
    </row>
    <row r="17036" spans="1:1" s="447" customFormat="1" ht="12" hidden="1" customHeight="1">
      <c r="A17036" s="446"/>
    </row>
    <row r="17037" spans="1:1" s="447" customFormat="1" ht="12" hidden="1" customHeight="1">
      <c r="A17037" s="446"/>
    </row>
    <row r="17038" spans="1:1" s="447" customFormat="1" ht="12" hidden="1" customHeight="1">
      <c r="A17038" s="446"/>
    </row>
    <row r="17039" spans="1:1" s="447" customFormat="1" ht="12" hidden="1" customHeight="1">
      <c r="A17039" s="446"/>
    </row>
    <row r="17040" spans="1:1" s="447" customFormat="1" ht="12" hidden="1" customHeight="1">
      <c r="A17040" s="446"/>
    </row>
    <row r="17041" spans="1:1" s="447" customFormat="1" ht="12" hidden="1" customHeight="1">
      <c r="A17041" s="446"/>
    </row>
    <row r="17042" spans="1:1" s="447" customFormat="1" ht="12" hidden="1" customHeight="1">
      <c r="A17042" s="446"/>
    </row>
    <row r="17043" spans="1:1" s="447" customFormat="1" ht="12" hidden="1" customHeight="1">
      <c r="A17043" s="446"/>
    </row>
    <row r="17044" spans="1:1" s="447" customFormat="1" ht="12" hidden="1" customHeight="1">
      <c r="A17044" s="446"/>
    </row>
    <row r="17045" spans="1:1" s="447" customFormat="1" ht="12" hidden="1" customHeight="1">
      <c r="A17045" s="446"/>
    </row>
    <row r="17046" spans="1:1" s="447" customFormat="1" ht="12" hidden="1" customHeight="1">
      <c r="A17046" s="446"/>
    </row>
    <row r="17047" spans="1:1" s="447" customFormat="1" ht="12" hidden="1" customHeight="1">
      <c r="A17047" s="446"/>
    </row>
    <row r="17048" spans="1:1" s="447" customFormat="1" ht="12" hidden="1" customHeight="1">
      <c r="A17048" s="446"/>
    </row>
    <row r="17049" spans="1:1" s="447" customFormat="1" ht="12" hidden="1" customHeight="1">
      <c r="A17049" s="446"/>
    </row>
    <row r="17050" spans="1:1" s="447" customFormat="1" ht="12" hidden="1" customHeight="1">
      <c r="A17050" s="446"/>
    </row>
    <row r="17051" spans="1:1" s="447" customFormat="1" ht="12" hidden="1" customHeight="1">
      <c r="A17051" s="446"/>
    </row>
    <row r="17052" spans="1:1" s="447" customFormat="1" ht="12" hidden="1" customHeight="1">
      <c r="A17052" s="446"/>
    </row>
    <row r="17053" spans="1:1" s="447" customFormat="1" ht="12" hidden="1" customHeight="1">
      <c r="A17053" s="446"/>
    </row>
    <row r="17054" spans="1:1" s="447" customFormat="1" ht="12" hidden="1" customHeight="1">
      <c r="A17054" s="446"/>
    </row>
    <row r="17055" spans="1:1" s="447" customFormat="1" ht="12" hidden="1" customHeight="1">
      <c r="A17055" s="446"/>
    </row>
    <row r="17056" spans="1:1" s="447" customFormat="1" ht="12" hidden="1" customHeight="1">
      <c r="A17056" s="446"/>
    </row>
    <row r="17057" spans="1:1" s="447" customFormat="1" ht="12" hidden="1" customHeight="1">
      <c r="A17057" s="446"/>
    </row>
    <row r="17058" spans="1:1" s="447" customFormat="1" ht="12" hidden="1" customHeight="1">
      <c r="A17058" s="446"/>
    </row>
    <row r="17059" spans="1:1" s="447" customFormat="1" ht="12" hidden="1" customHeight="1">
      <c r="A17059" s="446"/>
    </row>
    <row r="17060" spans="1:1" s="447" customFormat="1" ht="12" hidden="1" customHeight="1">
      <c r="A17060" s="446"/>
    </row>
    <row r="17061" spans="1:1" s="447" customFormat="1" ht="12" hidden="1" customHeight="1">
      <c r="A17061" s="446"/>
    </row>
    <row r="17062" spans="1:1" s="447" customFormat="1" ht="12" hidden="1" customHeight="1">
      <c r="A17062" s="446"/>
    </row>
    <row r="17063" spans="1:1" s="447" customFormat="1" ht="12" hidden="1" customHeight="1">
      <c r="A17063" s="446"/>
    </row>
    <row r="17064" spans="1:1" s="447" customFormat="1" ht="12" hidden="1" customHeight="1">
      <c r="A17064" s="446"/>
    </row>
    <row r="17065" spans="1:1" s="447" customFormat="1" ht="12" hidden="1" customHeight="1">
      <c r="A17065" s="446"/>
    </row>
    <row r="17066" spans="1:1" s="447" customFormat="1" ht="12" hidden="1" customHeight="1">
      <c r="A17066" s="446"/>
    </row>
    <row r="17067" spans="1:1" s="447" customFormat="1" ht="12" hidden="1" customHeight="1">
      <c r="A17067" s="446"/>
    </row>
    <row r="17068" spans="1:1" s="447" customFormat="1" ht="12" hidden="1" customHeight="1">
      <c r="A17068" s="446"/>
    </row>
    <row r="17069" spans="1:1" s="447" customFormat="1" ht="12" hidden="1" customHeight="1">
      <c r="A17069" s="446"/>
    </row>
    <row r="17070" spans="1:1" s="447" customFormat="1" ht="12" hidden="1" customHeight="1">
      <c r="A17070" s="446"/>
    </row>
    <row r="17071" spans="1:1" s="447" customFormat="1" ht="12" hidden="1" customHeight="1">
      <c r="A17071" s="446"/>
    </row>
    <row r="17072" spans="1:1" s="447" customFormat="1" ht="12" hidden="1" customHeight="1">
      <c r="A17072" s="446"/>
    </row>
    <row r="17073" spans="1:1" s="447" customFormat="1" ht="12" hidden="1" customHeight="1">
      <c r="A17073" s="446"/>
    </row>
    <row r="17074" spans="1:1" s="447" customFormat="1" ht="12" hidden="1" customHeight="1">
      <c r="A17074" s="446"/>
    </row>
    <row r="17075" spans="1:1" s="447" customFormat="1" ht="12" hidden="1" customHeight="1">
      <c r="A17075" s="446"/>
    </row>
    <row r="17076" spans="1:1" s="447" customFormat="1" ht="12" hidden="1" customHeight="1">
      <c r="A17076" s="446"/>
    </row>
    <row r="17077" spans="1:1" s="447" customFormat="1" ht="12" hidden="1" customHeight="1">
      <c r="A17077" s="446"/>
    </row>
    <row r="17078" spans="1:1" s="447" customFormat="1" ht="12" hidden="1" customHeight="1">
      <c r="A17078" s="446"/>
    </row>
    <row r="17079" spans="1:1" s="447" customFormat="1" ht="12" hidden="1" customHeight="1">
      <c r="A17079" s="446"/>
    </row>
    <row r="17080" spans="1:1" s="447" customFormat="1" ht="12" hidden="1" customHeight="1">
      <c r="A17080" s="446"/>
    </row>
    <row r="17081" spans="1:1" s="447" customFormat="1" ht="12" hidden="1" customHeight="1">
      <c r="A17081" s="446"/>
    </row>
    <row r="17082" spans="1:1" s="447" customFormat="1" ht="12" hidden="1" customHeight="1">
      <c r="A17082" s="446"/>
    </row>
    <row r="17083" spans="1:1" s="447" customFormat="1" ht="12" hidden="1" customHeight="1">
      <c r="A17083" s="446"/>
    </row>
    <row r="17084" spans="1:1" s="447" customFormat="1" ht="12" hidden="1" customHeight="1">
      <c r="A17084" s="446"/>
    </row>
    <row r="17085" spans="1:1" s="447" customFormat="1" ht="12" hidden="1" customHeight="1">
      <c r="A17085" s="446"/>
    </row>
    <row r="17086" spans="1:1" s="447" customFormat="1" ht="12" hidden="1" customHeight="1">
      <c r="A17086" s="446"/>
    </row>
    <row r="17087" spans="1:1" s="447" customFormat="1" ht="12" hidden="1" customHeight="1">
      <c r="A17087" s="446"/>
    </row>
    <row r="17088" spans="1:1" s="447" customFormat="1" ht="12" hidden="1" customHeight="1">
      <c r="A17088" s="446"/>
    </row>
    <row r="17089" spans="1:1" s="447" customFormat="1" ht="12" hidden="1" customHeight="1">
      <c r="A17089" s="446"/>
    </row>
    <row r="17090" spans="1:1" s="447" customFormat="1" ht="12" hidden="1" customHeight="1">
      <c r="A17090" s="446"/>
    </row>
    <row r="17091" spans="1:1" s="447" customFormat="1" ht="12" hidden="1" customHeight="1">
      <c r="A17091" s="446"/>
    </row>
    <row r="17092" spans="1:1" s="447" customFormat="1" ht="12" hidden="1" customHeight="1">
      <c r="A17092" s="446"/>
    </row>
    <row r="17093" spans="1:1" s="447" customFormat="1" ht="12" hidden="1" customHeight="1">
      <c r="A17093" s="446"/>
    </row>
    <row r="17094" spans="1:1" s="447" customFormat="1" ht="12" hidden="1" customHeight="1">
      <c r="A17094" s="446"/>
    </row>
    <row r="17095" spans="1:1" s="447" customFormat="1" ht="12" hidden="1" customHeight="1">
      <c r="A17095" s="446"/>
    </row>
    <row r="17096" spans="1:1" s="447" customFormat="1" ht="12" hidden="1" customHeight="1">
      <c r="A17096" s="446"/>
    </row>
    <row r="17097" spans="1:1" s="447" customFormat="1" ht="12" hidden="1" customHeight="1">
      <c r="A17097" s="446"/>
    </row>
    <row r="17098" spans="1:1" s="447" customFormat="1" ht="12" hidden="1" customHeight="1">
      <c r="A17098" s="446"/>
    </row>
    <row r="17099" spans="1:1" s="447" customFormat="1" ht="12" hidden="1" customHeight="1">
      <c r="A17099" s="446"/>
    </row>
    <row r="17100" spans="1:1" s="447" customFormat="1" ht="12" hidden="1" customHeight="1">
      <c r="A17100" s="446"/>
    </row>
    <row r="17101" spans="1:1" s="447" customFormat="1" ht="12" hidden="1" customHeight="1">
      <c r="A17101" s="446"/>
    </row>
    <row r="17102" spans="1:1" s="447" customFormat="1" ht="12" hidden="1" customHeight="1">
      <c r="A17102" s="446"/>
    </row>
    <row r="17103" spans="1:1" s="447" customFormat="1" ht="12" hidden="1" customHeight="1">
      <c r="A17103" s="446"/>
    </row>
    <row r="17104" spans="1:1" s="447" customFormat="1" ht="12" hidden="1" customHeight="1">
      <c r="A17104" s="446"/>
    </row>
    <row r="17105" spans="1:1" s="447" customFormat="1" ht="12" hidden="1" customHeight="1">
      <c r="A17105" s="446"/>
    </row>
    <row r="17106" spans="1:1" s="447" customFormat="1" ht="12" hidden="1" customHeight="1">
      <c r="A17106" s="446"/>
    </row>
    <row r="17107" spans="1:1" s="447" customFormat="1" ht="12" hidden="1" customHeight="1">
      <c r="A17107" s="446"/>
    </row>
    <row r="17108" spans="1:1" s="447" customFormat="1" ht="12" hidden="1" customHeight="1">
      <c r="A17108" s="446"/>
    </row>
    <row r="17109" spans="1:1" s="447" customFormat="1" ht="12" hidden="1" customHeight="1">
      <c r="A17109" s="446"/>
    </row>
    <row r="17110" spans="1:1" s="447" customFormat="1" ht="12" hidden="1" customHeight="1">
      <c r="A17110" s="446"/>
    </row>
    <row r="17111" spans="1:1" s="447" customFormat="1" ht="12" hidden="1" customHeight="1">
      <c r="A17111" s="446"/>
    </row>
    <row r="17112" spans="1:1" s="447" customFormat="1" ht="12" hidden="1" customHeight="1">
      <c r="A17112" s="446"/>
    </row>
    <row r="17113" spans="1:1" s="447" customFormat="1" ht="12" hidden="1" customHeight="1">
      <c r="A17113" s="446"/>
    </row>
    <row r="17114" spans="1:1" s="447" customFormat="1" ht="12" hidden="1" customHeight="1">
      <c r="A17114" s="446"/>
    </row>
    <row r="17115" spans="1:1" s="447" customFormat="1" ht="12" hidden="1" customHeight="1">
      <c r="A17115" s="446"/>
    </row>
    <row r="17116" spans="1:1" s="447" customFormat="1" ht="12" hidden="1" customHeight="1">
      <c r="A17116" s="446"/>
    </row>
    <row r="17117" spans="1:1" s="447" customFormat="1" ht="12" hidden="1" customHeight="1">
      <c r="A17117" s="446"/>
    </row>
    <row r="17118" spans="1:1" s="447" customFormat="1" ht="12" hidden="1" customHeight="1">
      <c r="A17118" s="446"/>
    </row>
    <row r="17119" spans="1:1" s="447" customFormat="1" ht="12" hidden="1" customHeight="1">
      <c r="A17119" s="446"/>
    </row>
    <row r="17120" spans="1:1" s="447" customFormat="1" ht="12" hidden="1" customHeight="1">
      <c r="A17120" s="446"/>
    </row>
    <row r="17121" spans="1:1" s="447" customFormat="1" ht="12" hidden="1" customHeight="1">
      <c r="A17121" s="446"/>
    </row>
    <row r="17122" spans="1:1" s="447" customFormat="1" ht="12" hidden="1" customHeight="1">
      <c r="A17122" s="446"/>
    </row>
    <row r="17123" spans="1:1" s="447" customFormat="1" ht="12" hidden="1" customHeight="1">
      <c r="A17123" s="446"/>
    </row>
    <row r="17124" spans="1:1" s="447" customFormat="1" ht="12" hidden="1" customHeight="1">
      <c r="A17124" s="446"/>
    </row>
    <row r="17125" spans="1:1" s="447" customFormat="1" ht="12" hidden="1" customHeight="1">
      <c r="A17125" s="446"/>
    </row>
    <row r="17126" spans="1:1" s="447" customFormat="1" ht="12" hidden="1" customHeight="1">
      <c r="A17126" s="446"/>
    </row>
    <row r="17127" spans="1:1" s="447" customFormat="1" ht="12" hidden="1" customHeight="1">
      <c r="A17127" s="446"/>
    </row>
    <row r="17128" spans="1:1" s="447" customFormat="1" ht="12" hidden="1" customHeight="1">
      <c r="A17128" s="446"/>
    </row>
    <row r="17129" spans="1:1" s="447" customFormat="1" ht="12" hidden="1" customHeight="1">
      <c r="A17129" s="446"/>
    </row>
    <row r="17130" spans="1:1" s="447" customFormat="1" ht="12" hidden="1" customHeight="1">
      <c r="A17130" s="446"/>
    </row>
    <row r="17131" spans="1:1" s="447" customFormat="1" ht="12" hidden="1" customHeight="1">
      <c r="A17131" s="446"/>
    </row>
    <row r="17132" spans="1:1" s="447" customFormat="1" ht="12" hidden="1" customHeight="1">
      <c r="A17132" s="446"/>
    </row>
    <row r="17133" spans="1:1" s="447" customFormat="1" ht="12" hidden="1" customHeight="1">
      <c r="A17133" s="446"/>
    </row>
    <row r="17134" spans="1:1" s="447" customFormat="1" ht="12" hidden="1" customHeight="1">
      <c r="A17134" s="446"/>
    </row>
    <row r="17135" spans="1:1" s="447" customFormat="1" ht="12" hidden="1" customHeight="1">
      <c r="A17135" s="446"/>
    </row>
    <row r="17136" spans="1:1" s="447" customFormat="1" ht="12" hidden="1" customHeight="1">
      <c r="A17136" s="446"/>
    </row>
    <row r="17137" spans="1:1" s="447" customFormat="1" ht="12" hidden="1" customHeight="1">
      <c r="A17137" s="446"/>
    </row>
    <row r="17138" spans="1:1" s="447" customFormat="1" ht="12" hidden="1" customHeight="1">
      <c r="A17138" s="446"/>
    </row>
    <row r="17139" spans="1:1" s="447" customFormat="1" ht="12" hidden="1" customHeight="1">
      <c r="A17139" s="446"/>
    </row>
    <row r="17140" spans="1:1" s="447" customFormat="1" ht="12" hidden="1" customHeight="1">
      <c r="A17140" s="446"/>
    </row>
    <row r="17141" spans="1:1" s="447" customFormat="1" ht="12" hidden="1" customHeight="1">
      <c r="A17141" s="446"/>
    </row>
    <row r="17142" spans="1:1" s="447" customFormat="1" ht="12" hidden="1" customHeight="1">
      <c r="A17142" s="446"/>
    </row>
    <row r="17143" spans="1:1" s="447" customFormat="1" ht="12" hidden="1" customHeight="1">
      <c r="A17143" s="446"/>
    </row>
    <row r="17144" spans="1:1" s="447" customFormat="1" ht="12" hidden="1" customHeight="1">
      <c r="A17144" s="446"/>
    </row>
    <row r="17145" spans="1:1" s="447" customFormat="1" ht="12" hidden="1" customHeight="1">
      <c r="A17145" s="446"/>
    </row>
    <row r="17146" spans="1:1" s="447" customFormat="1" ht="12" hidden="1" customHeight="1">
      <c r="A17146" s="446"/>
    </row>
    <row r="17147" spans="1:1" s="447" customFormat="1" ht="12" hidden="1" customHeight="1">
      <c r="A17147" s="446"/>
    </row>
    <row r="17148" spans="1:1" s="447" customFormat="1" ht="12" hidden="1" customHeight="1">
      <c r="A17148" s="446"/>
    </row>
    <row r="17149" spans="1:1" s="447" customFormat="1" ht="12" hidden="1" customHeight="1">
      <c r="A17149" s="446"/>
    </row>
    <row r="17150" spans="1:1" s="447" customFormat="1" ht="12" hidden="1" customHeight="1">
      <c r="A17150" s="446"/>
    </row>
    <row r="17151" spans="1:1" s="447" customFormat="1" ht="12" hidden="1" customHeight="1">
      <c r="A17151" s="446"/>
    </row>
    <row r="17152" spans="1:1" s="447" customFormat="1" ht="12" hidden="1" customHeight="1">
      <c r="A17152" s="446"/>
    </row>
    <row r="17153" spans="1:1" s="447" customFormat="1" ht="12" hidden="1" customHeight="1">
      <c r="A17153" s="446"/>
    </row>
    <row r="17154" spans="1:1" s="447" customFormat="1" ht="12" hidden="1" customHeight="1">
      <c r="A17154" s="446"/>
    </row>
    <row r="17155" spans="1:1" s="447" customFormat="1" ht="12" hidden="1" customHeight="1">
      <c r="A17155" s="446"/>
    </row>
    <row r="17156" spans="1:1" s="447" customFormat="1" ht="12" hidden="1" customHeight="1">
      <c r="A17156" s="446"/>
    </row>
    <row r="17157" spans="1:1" s="447" customFormat="1" ht="12" hidden="1" customHeight="1">
      <c r="A17157" s="446"/>
    </row>
    <row r="17158" spans="1:1" s="447" customFormat="1" ht="12" hidden="1" customHeight="1">
      <c r="A17158" s="446"/>
    </row>
    <row r="17159" spans="1:1" s="447" customFormat="1" ht="12" hidden="1" customHeight="1">
      <c r="A17159" s="446"/>
    </row>
    <row r="17160" spans="1:1" s="447" customFormat="1" ht="12" hidden="1" customHeight="1">
      <c r="A17160" s="446"/>
    </row>
    <row r="17161" spans="1:1" s="447" customFormat="1" ht="12" hidden="1" customHeight="1">
      <c r="A17161" s="446"/>
    </row>
    <row r="17162" spans="1:1" s="447" customFormat="1" ht="12" hidden="1" customHeight="1">
      <c r="A17162" s="446"/>
    </row>
    <row r="17163" spans="1:1" s="447" customFormat="1" ht="12" hidden="1" customHeight="1">
      <c r="A17163" s="446"/>
    </row>
    <row r="17164" spans="1:1" s="447" customFormat="1" ht="12" hidden="1" customHeight="1">
      <c r="A17164" s="446"/>
    </row>
    <row r="17165" spans="1:1" s="447" customFormat="1" ht="12" hidden="1" customHeight="1">
      <c r="A17165" s="446"/>
    </row>
    <row r="17166" spans="1:1" s="447" customFormat="1" ht="12" hidden="1" customHeight="1">
      <c r="A17166" s="446"/>
    </row>
    <row r="17167" spans="1:1" s="447" customFormat="1" ht="12" hidden="1" customHeight="1">
      <c r="A17167" s="446"/>
    </row>
    <row r="17168" spans="1:1" s="447" customFormat="1" ht="12" hidden="1" customHeight="1">
      <c r="A17168" s="446"/>
    </row>
    <row r="17169" spans="1:1" s="447" customFormat="1" ht="12" hidden="1" customHeight="1">
      <c r="A17169" s="446"/>
    </row>
    <row r="17170" spans="1:1" s="447" customFormat="1" ht="12" hidden="1" customHeight="1">
      <c r="A17170" s="446"/>
    </row>
    <row r="17171" spans="1:1" s="447" customFormat="1" ht="12" hidden="1" customHeight="1">
      <c r="A17171" s="446"/>
    </row>
    <row r="17172" spans="1:1" s="447" customFormat="1" ht="12" hidden="1" customHeight="1">
      <c r="A17172" s="446"/>
    </row>
    <row r="17173" spans="1:1" s="447" customFormat="1" ht="12" hidden="1" customHeight="1">
      <c r="A17173" s="446"/>
    </row>
    <row r="17174" spans="1:1" s="447" customFormat="1" ht="12" hidden="1" customHeight="1">
      <c r="A17174" s="446"/>
    </row>
    <row r="17175" spans="1:1" s="447" customFormat="1" ht="12" hidden="1" customHeight="1">
      <c r="A17175" s="446"/>
    </row>
    <row r="17176" spans="1:1" s="447" customFormat="1" ht="12" hidden="1" customHeight="1">
      <c r="A17176" s="446"/>
    </row>
    <row r="17177" spans="1:1" s="447" customFormat="1" ht="12" hidden="1" customHeight="1">
      <c r="A17177" s="446"/>
    </row>
    <row r="17178" spans="1:1" s="447" customFormat="1" ht="12" hidden="1" customHeight="1">
      <c r="A17178" s="446"/>
    </row>
    <row r="17179" spans="1:1" s="447" customFormat="1" ht="12" hidden="1" customHeight="1">
      <c r="A17179" s="446"/>
    </row>
    <row r="17180" spans="1:1" s="447" customFormat="1" ht="12" hidden="1" customHeight="1">
      <c r="A17180" s="446"/>
    </row>
    <row r="17181" spans="1:1" s="447" customFormat="1" ht="12" hidden="1" customHeight="1">
      <c r="A17181" s="446"/>
    </row>
    <row r="17182" spans="1:1" s="447" customFormat="1" ht="12" hidden="1" customHeight="1">
      <c r="A17182" s="446"/>
    </row>
    <row r="17183" spans="1:1" s="447" customFormat="1" ht="12" hidden="1" customHeight="1">
      <c r="A17183" s="446"/>
    </row>
    <row r="17184" spans="1:1" s="447" customFormat="1" ht="12" hidden="1" customHeight="1">
      <c r="A17184" s="446"/>
    </row>
    <row r="17185" spans="1:1" s="447" customFormat="1" ht="12" hidden="1" customHeight="1">
      <c r="A17185" s="446"/>
    </row>
    <row r="17186" spans="1:1" s="447" customFormat="1" ht="12" hidden="1" customHeight="1">
      <c r="A17186" s="446"/>
    </row>
    <row r="17187" spans="1:1" s="447" customFormat="1" ht="12" hidden="1" customHeight="1">
      <c r="A17187" s="446"/>
    </row>
    <row r="17188" spans="1:1" s="447" customFormat="1" ht="12" hidden="1" customHeight="1">
      <c r="A17188" s="446"/>
    </row>
    <row r="17189" spans="1:1" s="447" customFormat="1" ht="12" hidden="1" customHeight="1">
      <c r="A17189" s="446"/>
    </row>
    <row r="17190" spans="1:1" s="447" customFormat="1" ht="12" hidden="1" customHeight="1">
      <c r="A17190" s="446"/>
    </row>
    <row r="17191" spans="1:1" s="447" customFormat="1" ht="12" hidden="1" customHeight="1">
      <c r="A17191" s="446"/>
    </row>
    <row r="17192" spans="1:1" s="447" customFormat="1" ht="12" hidden="1" customHeight="1">
      <c r="A17192" s="446"/>
    </row>
    <row r="17193" spans="1:1" s="447" customFormat="1" ht="12" hidden="1" customHeight="1">
      <c r="A17193" s="446"/>
    </row>
    <row r="17194" spans="1:1" s="447" customFormat="1" ht="12" hidden="1" customHeight="1">
      <c r="A17194" s="446"/>
    </row>
    <row r="17195" spans="1:1" s="447" customFormat="1" ht="12" hidden="1" customHeight="1">
      <c r="A17195" s="446"/>
    </row>
    <row r="17196" spans="1:1" s="447" customFormat="1" ht="12" hidden="1" customHeight="1">
      <c r="A17196" s="446"/>
    </row>
    <row r="17197" spans="1:1" s="447" customFormat="1" ht="12" hidden="1" customHeight="1">
      <c r="A17197" s="446"/>
    </row>
    <row r="17198" spans="1:1" s="447" customFormat="1" ht="12" hidden="1" customHeight="1">
      <c r="A17198" s="446"/>
    </row>
    <row r="17199" spans="1:1" s="447" customFormat="1" ht="12" hidden="1" customHeight="1">
      <c r="A17199" s="446"/>
    </row>
    <row r="17200" spans="1:1" s="447" customFormat="1" ht="12" hidden="1" customHeight="1">
      <c r="A17200" s="446"/>
    </row>
    <row r="17201" spans="1:1" s="447" customFormat="1" ht="12" hidden="1" customHeight="1">
      <c r="A17201" s="446"/>
    </row>
    <row r="17202" spans="1:1" s="447" customFormat="1" ht="12" hidden="1" customHeight="1">
      <c r="A17202" s="446"/>
    </row>
    <row r="17203" spans="1:1" s="447" customFormat="1" ht="12" hidden="1" customHeight="1">
      <c r="A17203" s="446"/>
    </row>
    <row r="17204" spans="1:1" s="447" customFormat="1" ht="12" hidden="1" customHeight="1">
      <c r="A17204" s="446"/>
    </row>
    <row r="17205" spans="1:1" s="447" customFormat="1" ht="12" hidden="1" customHeight="1">
      <c r="A17205" s="446"/>
    </row>
    <row r="17206" spans="1:1" s="447" customFormat="1" ht="12" hidden="1" customHeight="1">
      <c r="A17206" s="446"/>
    </row>
    <row r="17207" spans="1:1" s="447" customFormat="1" ht="12" hidden="1" customHeight="1">
      <c r="A17207" s="446"/>
    </row>
    <row r="17208" spans="1:1" s="447" customFormat="1" ht="12" hidden="1" customHeight="1">
      <c r="A17208" s="446"/>
    </row>
    <row r="17209" spans="1:1" s="447" customFormat="1" ht="12" hidden="1" customHeight="1">
      <c r="A17209" s="446"/>
    </row>
    <row r="17210" spans="1:1" s="447" customFormat="1" ht="12" hidden="1" customHeight="1">
      <c r="A17210" s="446"/>
    </row>
    <row r="17211" spans="1:1" s="447" customFormat="1" ht="12" hidden="1" customHeight="1">
      <c r="A17211" s="446"/>
    </row>
    <row r="17212" spans="1:1" s="447" customFormat="1" ht="12" hidden="1" customHeight="1">
      <c r="A17212" s="446"/>
    </row>
    <row r="17213" spans="1:1" s="447" customFormat="1" ht="12" hidden="1" customHeight="1">
      <c r="A17213" s="446"/>
    </row>
    <row r="17214" spans="1:1" s="447" customFormat="1" ht="12" hidden="1" customHeight="1">
      <c r="A17214" s="446"/>
    </row>
    <row r="17215" spans="1:1" s="447" customFormat="1" ht="12" hidden="1" customHeight="1">
      <c r="A17215" s="446"/>
    </row>
    <row r="17216" spans="1:1" s="447" customFormat="1" ht="12" hidden="1" customHeight="1">
      <c r="A17216" s="446"/>
    </row>
    <row r="17217" spans="1:1" s="447" customFormat="1" ht="12" hidden="1" customHeight="1">
      <c r="A17217" s="446"/>
    </row>
    <row r="17218" spans="1:1" s="447" customFormat="1" ht="12" hidden="1" customHeight="1">
      <c r="A17218" s="446"/>
    </row>
    <row r="17219" spans="1:1" s="447" customFormat="1" ht="12" hidden="1" customHeight="1">
      <c r="A17219" s="446"/>
    </row>
    <row r="17220" spans="1:1" s="447" customFormat="1" ht="12" hidden="1" customHeight="1">
      <c r="A17220" s="446"/>
    </row>
    <row r="17221" spans="1:1" s="447" customFormat="1" ht="12" hidden="1" customHeight="1">
      <c r="A17221" s="446"/>
    </row>
    <row r="17222" spans="1:1" s="447" customFormat="1" ht="12" hidden="1" customHeight="1">
      <c r="A17222" s="446"/>
    </row>
    <row r="17223" spans="1:1" s="447" customFormat="1" ht="12" hidden="1" customHeight="1">
      <c r="A17223" s="446"/>
    </row>
    <row r="17224" spans="1:1" s="447" customFormat="1" ht="12" hidden="1" customHeight="1">
      <c r="A17224" s="446"/>
    </row>
    <row r="17225" spans="1:1" s="447" customFormat="1" ht="12" hidden="1" customHeight="1">
      <c r="A17225" s="446"/>
    </row>
    <row r="17226" spans="1:1" s="447" customFormat="1" ht="12" hidden="1" customHeight="1">
      <c r="A17226" s="446"/>
    </row>
    <row r="17227" spans="1:1" s="447" customFormat="1" ht="12" hidden="1" customHeight="1">
      <c r="A17227" s="446"/>
    </row>
    <row r="17228" spans="1:1" s="447" customFormat="1" ht="12" hidden="1" customHeight="1">
      <c r="A17228" s="446"/>
    </row>
    <row r="17229" spans="1:1" s="447" customFormat="1" ht="12" hidden="1" customHeight="1">
      <c r="A17229" s="446"/>
    </row>
    <row r="17230" spans="1:1" s="447" customFormat="1" ht="12" hidden="1" customHeight="1">
      <c r="A17230" s="446"/>
    </row>
    <row r="17231" spans="1:1" s="447" customFormat="1" ht="12" hidden="1" customHeight="1">
      <c r="A17231" s="446"/>
    </row>
    <row r="17232" spans="1:1" s="447" customFormat="1" ht="12" hidden="1" customHeight="1">
      <c r="A17232" s="446"/>
    </row>
    <row r="17233" spans="1:1" s="447" customFormat="1" ht="12" hidden="1" customHeight="1">
      <c r="A17233" s="446"/>
    </row>
    <row r="17234" spans="1:1" s="447" customFormat="1" ht="12" hidden="1" customHeight="1">
      <c r="A17234" s="446"/>
    </row>
    <row r="17235" spans="1:1" s="447" customFormat="1" ht="12" hidden="1" customHeight="1">
      <c r="A17235" s="446"/>
    </row>
    <row r="17236" spans="1:1" s="447" customFormat="1" ht="12" hidden="1" customHeight="1">
      <c r="A17236" s="446"/>
    </row>
    <row r="17237" spans="1:1" s="447" customFormat="1" ht="12" hidden="1" customHeight="1">
      <c r="A17237" s="446"/>
    </row>
    <row r="17238" spans="1:1" s="447" customFormat="1" ht="12" hidden="1" customHeight="1">
      <c r="A17238" s="446"/>
    </row>
    <row r="17239" spans="1:1" s="447" customFormat="1" ht="12" hidden="1" customHeight="1">
      <c r="A17239" s="446"/>
    </row>
    <row r="17240" spans="1:1" s="447" customFormat="1" ht="12" hidden="1" customHeight="1">
      <c r="A17240" s="446"/>
    </row>
    <row r="17241" spans="1:1" s="447" customFormat="1" ht="12" hidden="1" customHeight="1">
      <c r="A17241" s="446"/>
    </row>
    <row r="17242" spans="1:1" s="447" customFormat="1" ht="12" hidden="1" customHeight="1">
      <c r="A17242" s="446"/>
    </row>
    <row r="17243" spans="1:1" s="447" customFormat="1" ht="12" hidden="1" customHeight="1">
      <c r="A17243" s="446"/>
    </row>
    <row r="17244" spans="1:1" s="447" customFormat="1" ht="12" hidden="1" customHeight="1">
      <c r="A17244" s="446"/>
    </row>
    <row r="17245" spans="1:1" s="447" customFormat="1" ht="12" hidden="1" customHeight="1">
      <c r="A17245" s="446"/>
    </row>
    <row r="17246" spans="1:1" s="447" customFormat="1" ht="12" hidden="1" customHeight="1">
      <c r="A17246" s="446"/>
    </row>
    <row r="17247" spans="1:1" s="447" customFormat="1" ht="12" hidden="1" customHeight="1">
      <c r="A17247" s="446"/>
    </row>
    <row r="17248" spans="1:1" s="447" customFormat="1" ht="12" hidden="1" customHeight="1">
      <c r="A17248" s="446"/>
    </row>
    <row r="17249" spans="1:1" s="447" customFormat="1" ht="12" hidden="1" customHeight="1">
      <c r="A17249" s="446"/>
    </row>
    <row r="17250" spans="1:1" s="447" customFormat="1" ht="12" hidden="1" customHeight="1">
      <c r="A17250" s="446"/>
    </row>
    <row r="17251" spans="1:1" s="447" customFormat="1" ht="12" hidden="1" customHeight="1">
      <c r="A17251" s="446"/>
    </row>
    <row r="17252" spans="1:1" s="447" customFormat="1" ht="12" hidden="1" customHeight="1">
      <c r="A17252" s="446"/>
    </row>
    <row r="17253" spans="1:1" s="447" customFormat="1" ht="12" hidden="1" customHeight="1">
      <c r="A17253" s="446"/>
    </row>
    <row r="17254" spans="1:1" s="447" customFormat="1" ht="12" hidden="1" customHeight="1">
      <c r="A17254" s="446"/>
    </row>
    <row r="17255" spans="1:1" s="447" customFormat="1" ht="12" hidden="1" customHeight="1">
      <c r="A17255" s="446"/>
    </row>
    <row r="17256" spans="1:1" s="447" customFormat="1" ht="12" hidden="1" customHeight="1">
      <c r="A17256" s="446"/>
    </row>
    <row r="17257" spans="1:1" s="447" customFormat="1" ht="12" hidden="1" customHeight="1">
      <c r="A17257" s="446"/>
    </row>
    <row r="17258" spans="1:1" s="447" customFormat="1" ht="12" hidden="1" customHeight="1">
      <c r="A17258" s="446"/>
    </row>
    <row r="17259" spans="1:1" s="447" customFormat="1" ht="12" hidden="1" customHeight="1">
      <c r="A17259" s="446"/>
    </row>
    <row r="17260" spans="1:1" s="447" customFormat="1" ht="12" hidden="1" customHeight="1">
      <c r="A17260" s="446"/>
    </row>
    <row r="17261" spans="1:1" s="447" customFormat="1" ht="12" hidden="1" customHeight="1">
      <c r="A17261" s="446"/>
    </row>
    <row r="17262" spans="1:1" s="447" customFormat="1" ht="12" hidden="1" customHeight="1">
      <c r="A17262" s="446"/>
    </row>
    <row r="17263" spans="1:1" s="447" customFormat="1" ht="12" hidden="1" customHeight="1">
      <c r="A17263" s="446"/>
    </row>
    <row r="17264" spans="1:1" s="447" customFormat="1" ht="12" hidden="1" customHeight="1">
      <c r="A17264" s="446"/>
    </row>
    <row r="17265" spans="1:1" s="447" customFormat="1" ht="12" hidden="1" customHeight="1">
      <c r="A17265" s="446"/>
    </row>
    <row r="17266" spans="1:1" s="447" customFormat="1" ht="12" hidden="1" customHeight="1">
      <c r="A17266" s="446"/>
    </row>
    <row r="17267" spans="1:1" s="447" customFormat="1" ht="12" hidden="1" customHeight="1">
      <c r="A17267" s="446"/>
    </row>
    <row r="17268" spans="1:1" s="447" customFormat="1" ht="12" hidden="1" customHeight="1">
      <c r="A17268" s="446"/>
    </row>
    <row r="17269" spans="1:1" s="447" customFormat="1" ht="12" hidden="1" customHeight="1">
      <c r="A17269" s="446"/>
    </row>
    <row r="17270" spans="1:1" s="447" customFormat="1" ht="12" hidden="1" customHeight="1">
      <c r="A17270" s="446"/>
    </row>
    <row r="17271" spans="1:1" s="447" customFormat="1" ht="12" hidden="1" customHeight="1">
      <c r="A17271" s="446"/>
    </row>
    <row r="17272" spans="1:1" s="447" customFormat="1" ht="12" hidden="1" customHeight="1">
      <c r="A17272" s="446"/>
    </row>
    <row r="17273" spans="1:1" s="447" customFormat="1" ht="12" hidden="1" customHeight="1">
      <c r="A17273" s="446"/>
    </row>
    <row r="17274" spans="1:1" s="447" customFormat="1" ht="12" hidden="1" customHeight="1">
      <c r="A17274" s="446"/>
    </row>
    <row r="17275" spans="1:1" s="447" customFormat="1" ht="12" hidden="1" customHeight="1">
      <c r="A17275" s="446"/>
    </row>
    <row r="17276" spans="1:1" s="447" customFormat="1" ht="12" hidden="1" customHeight="1">
      <c r="A17276" s="446"/>
    </row>
    <row r="17277" spans="1:1" s="447" customFormat="1" ht="12" hidden="1" customHeight="1">
      <c r="A17277" s="446"/>
    </row>
    <row r="17278" spans="1:1" s="447" customFormat="1" ht="12" hidden="1" customHeight="1">
      <c r="A17278" s="446"/>
    </row>
    <row r="17279" spans="1:1" s="447" customFormat="1" ht="12" hidden="1" customHeight="1">
      <c r="A17279" s="446"/>
    </row>
    <row r="17280" spans="1:1" s="447" customFormat="1" ht="12" hidden="1" customHeight="1">
      <c r="A17280" s="446"/>
    </row>
    <row r="17281" spans="1:1" s="447" customFormat="1" ht="12" hidden="1" customHeight="1">
      <c r="A17281" s="446"/>
    </row>
    <row r="17282" spans="1:1" s="447" customFormat="1" ht="12" hidden="1" customHeight="1">
      <c r="A17282" s="446"/>
    </row>
    <row r="17283" spans="1:1" s="447" customFormat="1" ht="12" hidden="1" customHeight="1">
      <c r="A17283" s="446"/>
    </row>
    <row r="17284" spans="1:1" s="447" customFormat="1" ht="12" hidden="1" customHeight="1">
      <c r="A17284" s="446"/>
    </row>
    <row r="17285" spans="1:1" s="447" customFormat="1" ht="12" hidden="1" customHeight="1">
      <c r="A17285" s="446"/>
    </row>
    <row r="17286" spans="1:1" s="447" customFormat="1" ht="12" hidden="1" customHeight="1">
      <c r="A17286" s="446"/>
    </row>
    <row r="17287" spans="1:1" s="447" customFormat="1" ht="12" hidden="1" customHeight="1">
      <c r="A17287" s="446"/>
    </row>
    <row r="17288" spans="1:1" s="447" customFormat="1" ht="12" hidden="1" customHeight="1">
      <c r="A17288" s="446"/>
    </row>
    <row r="17289" spans="1:1" s="447" customFormat="1" ht="12" hidden="1" customHeight="1">
      <c r="A17289" s="446"/>
    </row>
    <row r="17290" spans="1:1" s="447" customFormat="1" ht="12" hidden="1" customHeight="1">
      <c r="A17290" s="446"/>
    </row>
    <row r="17291" spans="1:1" s="447" customFormat="1" ht="12" hidden="1" customHeight="1">
      <c r="A17291" s="446"/>
    </row>
    <row r="17292" spans="1:1" s="447" customFormat="1" ht="12" hidden="1" customHeight="1">
      <c r="A17292" s="446"/>
    </row>
    <row r="17293" spans="1:1" s="447" customFormat="1" ht="12" hidden="1" customHeight="1">
      <c r="A17293" s="446"/>
    </row>
    <row r="17294" spans="1:1" s="447" customFormat="1" ht="12" hidden="1" customHeight="1">
      <c r="A17294" s="446"/>
    </row>
    <row r="17295" spans="1:1" s="447" customFormat="1" ht="12" hidden="1" customHeight="1">
      <c r="A17295" s="446"/>
    </row>
    <row r="17296" spans="1:1" s="447" customFormat="1" ht="12" hidden="1" customHeight="1">
      <c r="A17296" s="446"/>
    </row>
    <row r="17297" spans="1:1" s="447" customFormat="1" ht="12" hidden="1" customHeight="1">
      <c r="A17297" s="446"/>
    </row>
    <row r="17298" spans="1:1" s="447" customFormat="1" ht="12" hidden="1" customHeight="1">
      <c r="A17298" s="446"/>
    </row>
    <row r="17299" spans="1:1" s="447" customFormat="1" ht="12" hidden="1" customHeight="1">
      <c r="A17299" s="446"/>
    </row>
    <row r="17300" spans="1:1" s="447" customFormat="1" ht="12" hidden="1" customHeight="1">
      <c r="A17300" s="446"/>
    </row>
    <row r="17301" spans="1:1" s="447" customFormat="1" ht="12" hidden="1" customHeight="1">
      <c r="A17301" s="446"/>
    </row>
    <row r="17302" spans="1:1" s="447" customFormat="1" ht="12" hidden="1" customHeight="1">
      <c r="A17302" s="446"/>
    </row>
    <row r="17303" spans="1:1" s="447" customFormat="1" ht="12" hidden="1" customHeight="1">
      <c r="A17303" s="446"/>
    </row>
    <row r="17304" spans="1:1" s="447" customFormat="1" ht="12" hidden="1" customHeight="1">
      <c r="A17304" s="446"/>
    </row>
    <row r="17305" spans="1:1" s="447" customFormat="1" ht="12" hidden="1" customHeight="1">
      <c r="A17305" s="446"/>
    </row>
    <row r="17306" spans="1:1" s="447" customFormat="1" ht="12" hidden="1" customHeight="1">
      <c r="A17306" s="446"/>
    </row>
    <row r="17307" spans="1:1" s="447" customFormat="1" ht="12" hidden="1" customHeight="1">
      <c r="A17307" s="446"/>
    </row>
    <row r="17308" spans="1:1" s="447" customFormat="1" ht="12" hidden="1" customHeight="1">
      <c r="A17308" s="446"/>
    </row>
    <row r="17309" spans="1:1" s="447" customFormat="1" ht="12" hidden="1" customHeight="1">
      <c r="A17309" s="446"/>
    </row>
    <row r="17310" spans="1:1" s="447" customFormat="1" ht="12" hidden="1" customHeight="1">
      <c r="A17310" s="446"/>
    </row>
    <row r="17311" spans="1:1" s="447" customFormat="1" ht="12" hidden="1" customHeight="1">
      <c r="A17311" s="446"/>
    </row>
    <row r="17312" spans="1:1" s="447" customFormat="1" ht="12" hidden="1" customHeight="1">
      <c r="A17312" s="446"/>
    </row>
    <row r="17313" spans="1:1" s="447" customFormat="1" ht="12" hidden="1" customHeight="1">
      <c r="A17313" s="446"/>
    </row>
    <row r="17314" spans="1:1" s="447" customFormat="1" ht="12" hidden="1" customHeight="1">
      <c r="A17314" s="446"/>
    </row>
    <row r="17315" spans="1:1" s="447" customFormat="1" ht="12" hidden="1" customHeight="1">
      <c r="A17315" s="446"/>
    </row>
    <row r="17316" spans="1:1" s="447" customFormat="1" ht="12" hidden="1" customHeight="1">
      <c r="A17316" s="446"/>
    </row>
    <row r="17317" spans="1:1" s="447" customFormat="1" ht="12" hidden="1" customHeight="1">
      <c r="A17317" s="446"/>
    </row>
    <row r="17318" spans="1:1" s="447" customFormat="1" ht="12" hidden="1" customHeight="1">
      <c r="A17318" s="446"/>
    </row>
    <row r="17319" spans="1:1" s="447" customFormat="1" ht="12" hidden="1" customHeight="1">
      <c r="A17319" s="446"/>
    </row>
    <row r="17320" spans="1:1" s="447" customFormat="1" ht="12" hidden="1" customHeight="1">
      <c r="A17320" s="446"/>
    </row>
    <row r="17321" spans="1:1" s="447" customFormat="1" ht="12" hidden="1" customHeight="1">
      <c r="A17321" s="446"/>
    </row>
    <row r="17322" spans="1:1" s="447" customFormat="1" ht="12" hidden="1" customHeight="1">
      <c r="A17322" s="446"/>
    </row>
    <row r="17323" spans="1:1" s="447" customFormat="1" ht="12" hidden="1" customHeight="1">
      <c r="A17323" s="446"/>
    </row>
    <row r="17324" spans="1:1" s="447" customFormat="1" ht="12" hidden="1" customHeight="1">
      <c r="A17324" s="446"/>
    </row>
    <row r="17325" spans="1:1" s="447" customFormat="1" ht="12" hidden="1" customHeight="1">
      <c r="A17325" s="446"/>
    </row>
    <row r="17326" spans="1:1" s="447" customFormat="1" ht="12" hidden="1" customHeight="1">
      <c r="A17326" s="446"/>
    </row>
    <row r="17327" spans="1:1" s="447" customFormat="1" ht="12" hidden="1" customHeight="1">
      <c r="A17327" s="446"/>
    </row>
    <row r="17328" spans="1:1" s="447" customFormat="1" ht="12" hidden="1" customHeight="1">
      <c r="A17328" s="446"/>
    </row>
    <row r="17329" spans="1:1" s="447" customFormat="1" ht="12" hidden="1" customHeight="1">
      <c r="A17329" s="446"/>
    </row>
    <row r="17330" spans="1:1" s="447" customFormat="1" ht="12" hidden="1" customHeight="1">
      <c r="A17330" s="446"/>
    </row>
    <row r="17331" spans="1:1" s="447" customFormat="1" ht="12" hidden="1" customHeight="1">
      <c r="A17331" s="446"/>
    </row>
    <row r="17332" spans="1:1" s="447" customFormat="1" ht="12" hidden="1" customHeight="1">
      <c r="A17332" s="446"/>
    </row>
    <row r="17333" spans="1:1" s="447" customFormat="1" ht="12" hidden="1" customHeight="1">
      <c r="A17333" s="446"/>
    </row>
    <row r="17334" spans="1:1" s="447" customFormat="1" ht="12" hidden="1" customHeight="1">
      <c r="A17334" s="446"/>
    </row>
    <row r="17335" spans="1:1" s="447" customFormat="1" ht="12" hidden="1" customHeight="1">
      <c r="A17335" s="446"/>
    </row>
    <row r="17336" spans="1:1" s="447" customFormat="1" ht="12" hidden="1" customHeight="1">
      <c r="A17336" s="446"/>
    </row>
    <row r="17337" spans="1:1" s="447" customFormat="1" ht="12" hidden="1" customHeight="1">
      <c r="A17337" s="446"/>
    </row>
    <row r="17338" spans="1:1" s="447" customFormat="1" ht="12" hidden="1" customHeight="1">
      <c r="A17338" s="446"/>
    </row>
    <row r="17339" spans="1:1" s="447" customFormat="1" ht="12" hidden="1" customHeight="1">
      <c r="A17339" s="446"/>
    </row>
    <row r="17340" spans="1:1" s="447" customFormat="1" ht="12" hidden="1" customHeight="1">
      <c r="A17340" s="446"/>
    </row>
    <row r="17341" spans="1:1" s="447" customFormat="1" ht="12" hidden="1" customHeight="1">
      <c r="A17341" s="446"/>
    </row>
    <row r="17342" spans="1:1" s="447" customFormat="1" ht="12" hidden="1" customHeight="1">
      <c r="A17342" s="446"/>
    </row>
    <row r="17343" spans="1:1" s="447" customFormat="1" ht="12" hidden="1" customHeight="1">
      <c r="A17343" s="446"/>
    </row>
    <row r="17344" spans="1:1" s="447" customFormat="1" ht="12" hidden="1" customHeight="1">
      <c r="A17344" s="446"/>
    </row>
    <row r="17345" spans="1:1" s="447" customFormat="1" ht="12" hidden="1" customHeight="1">
      <c r="A17345" s="446"/>
    </row>
    <row r="17346" spans="1:1" s="447" customFormat="1" ht="12" hidden="1" customHeight="1">
      <c r="A17346" s="446"/>
    </row>
    <row r="17347" spans="1:1" s="447" customFormat="1" ht="12" hidden="1" customHeight="1">
      <c r="A17347" s="446"/>
    </row>
    <row r="17348" spans="1:1" s="447" customFormat="1" ht="12" hidden="1" customHeight="1">
      <c r="A17348" s="446"/>
    </row>
    <row r="17349" spans="1:1" s="447" customFormat="1" ht="12" hidden="1" customHeight="1">
      <c r="A17349" s="446"/>
    </row>
    <row r="17350" spans="1:1" s="447" customFormat="1" ht="12" hidden="1" customHeight="1">
      <c r="A17350" s="446"/>
    </row>
    <row r="17351" spans="1:1" s="447" customFormat="1" ht="12" hidden="1" customHeight="1">
      <c r="A17351" s="446"/>
    </row>
    <row r="17352" spans="1:1" s="447" customFormat="1" ht="12" hidden="1" customHeight="1">
      <c r="A17352" s="446"/>
    </row>
    <row r="17353" spans="1:1" s="447" customFormat="1" ht="12" hidden="1" customHeight="1">
      <c r="A17353" s="446"/>
    </row>
    <row r="17354" spans="1:1" s="447" customFormat="1" ht="12" hidden="1" customHeight="1">
      <c r="A17354" s="446"/>
    </row>
    <row r="17355" spans="1:1" s="447" customFormat="1" ht="12" hidden="1" customHeight="1">
      <c r="A17355" s="446"/>
    </row>
    <row r="17356" spans="1:1" s="447" customFormat="1" ht="12" hidden="1" customHeight="1">
      <c r="A17356" s="446"/>
    </row>
    <row r="17357" spans="1:1" s="447" customFormat="1" ht="12" hidden="1" customHeight="1">
      <c r="A17357" s="446"/>
    </row>
    <row r="17358" spans="1:1" s="447" customFormat="1" ht="12" hidden="1" customHeight="1">
      <c r="A17358" s="446"/>
    </row>
    <row r="17359" spans="1:1" s="447" customFormat="1" ht="12" hidden="1" customHeight="1">
      <c r="A17359" s="446"/>
    </row>
    <row r="17360" spans="1:1" s="447" customFormat="1" ht="12" hidden="1" customHeight="1">
      <c r="A17360" s="446"/>
    </row>
    <row r="17361" spans="1:1" s="447" customFormat="1" ht="12" hidden="1" customHeight="1">
      <c r="A17361" s="446"/>
    </row>
    <row r="17362" spans="1:1" s="447" customFormat="1" ht="12" hidden="1" customHeight="1">
      <c r="A17362" s="446"/>
    </row>
    <row r="17363" spans="1:1" s="447" customFormat="1" ht="12" hidden="1" customHeight="1">
      <c r="A17363" s="446"/>
    </row>
    <row r="17364" spans="1:1" s="447" customFormat="1" ht="12" hidden="1" customHeight="1">
      <c r="A17364" s="446"/>
    </row>
    <row r="17365" spans="1:1" s="447" customFormat="1" ht="12" hidden="1" customHeight="1">
      <c r="A17365" s="446"/>
    </row>
    <row r="17366" spans="1:1" s="447" customFormat="1" ht="12" hidden="1" customHeight="1">
      <c r="A17366" s="446"/>
    </row>
    <row r="17367" spans="1:1" s="447" customFormat="1" ht="12" hidden="1" customHeight="1">
      <c r="A17367" s="446"/>
    </row>
    <row r="17368" spans="1:1" s="447" customFormat="1" ht="12" hidden="1" customHeight="1">
      <c r="A17368" s="446"/>
    </row>
    <row r="17369" spans="1:1" s="447" customFormat="1" ht="12" hidden="1" customHeight="1">
      <c r="A17369" s="446"/>
    </row>
    <row r="17370" spans="1:1" s="447" customFormat="1" ht="12" hidden="1" customHeight="1">
      <c r="A17370" s="446"/>
    </row>
    <row r="17371" spans="1:1" s="447" customFormat="1" ht="12" hidden="1" customHeight="1">
      <c r="A17371" s="446"/>
    </row>
    <row r="17372" spans="1:1" s="447" customFormat="1" ht="12" hidden="1" customHeight="1">
      <c r="A17372" s="446"/>
    </row>
    <row r="17373" spans="1:1" s="447" customFormat="1" ht="12" hidden="1" customHeight="1">
      <c r="A17373" s="446"/>
    </row>
    <row r="17374" spans="1:1" s="447" customFormat="1" ht="12" hidden="1" customHeight="1">
      <c r="A17374" s="446"/>
    </row>
    <row r="17375" spans="1:1" s="447" customFormat="1" ht="12" hidden="1" customHeight="1">
      <c r="A17375" s="446"/>
    </row>
    <row r="17376" spans="1:1" s="447" customFormat="1" ht="12" hidden="1" customHeight="1">
      <c r="A17376" s="446"/>
    </row>
    <row r="17377" spans="1:1" s="447" customFormat="1" ht="12" hidden="1" customHeight="1">
      <c r="A17377" s="446"/>
    </row>
    <row r="17378" spans="1:1" s="447" customFormat="1" ht="12" hidden="1" customHeight="1">
      <c r="A17378" s="446"/>
    </row>
    <row r="17379" spans="1:1" s="447" customFormat="1" ht="12" hidden="1" customHeight="1">
      <c r="A17379" s="446"/>
    </row>
    <row r="17380" spans="1:1" s="447" customFormat="1" ht="12" hidden="1" customHeight="1">
      <c r="A17380" s="446"/>
    </row>
    <row r="17381" spans="1:1" s="447" customFormat="1" ht="12" hidden="1" customHeight="1">
      <c r="A17381" s="446"/>
    </row>
    <row r="17382" spans="1:1" s="447" customFormat="1" ht="12" hidden="1" customHeight="1">
      <c r="A17382" s="446"/>
    </row>
    <row r="17383" spans="1:1" s="447" customFormat="1" ht="12" hidden="1" customHeight="1">
      <c r="A17383" s="446"/>
    </row>
    <row r="17384" spans="1:1" s="447" customFormat="1" ht="12" hidden="1" customHeight="1">
      <c r="A17384" s="446"/>
    </row>
    <row r="17385" spans="1:1" s="447" customFormat="1" ht="12" hidden="1" customHeight="1">
      <c r="A17385" s="446"/>
    </row>
    <row r="17386" spans="1:1" s="447" customFormat="1" ht="12" hidden="1" customHeight="1">
      <c r="A17386" s="446"/>
    </row>
    <row r="17387" spans="1:1" s="447" customFormat="1" ht="12" hidden="1" customHeight="1">
      <c r="A17387" s="446"/>
    </row>
    <row r="17388" spans="1:1" s="447" customFormat="1" ht="12" hidden="1" customHeight="1">
      <c r="A17388" s="446"/>
    </row>
    <row r="17389" spans="1:1" s="447" customFormat="1" ht="12" hidden="1" customHeight="1">
      <c r="A17389" s="446"/>
    </row>
    <row r="17390" spans="1:1" s="447" customFormat="1" ht="12" hidden="1" customHeight="1">
      <c r="A17390" s="446"/>
    </row>
    <row r="17391" spans="1:1" s="447" customFormat="1" ht="12" hidden="1" customHeight="1">
      <c r="A17391" s="446"/>
    </row>
    <row r="17392" spans="1:1" s="447" customFormat="1" ht="12" hidden="1" customHeight="1">
      <c r="A17392" s="446"/>
    </row>
    <row r="17393" spans="1:1" s="447" customFormat="1" ht="12" hidden="1" customHeight="1">
      <c r="A17393" s="446"/>
    </row>
    <row r="17394" spans="1:1" s="447" customFormat="1" ht="12" hidden="1" customHeight="1">
      <c r="A17394" s="446"/>
    </row>
    <row r="17395" spans="1:1" s="447" customFormat="1" ht="12" hidden="1" customHeight="1">
      <c r="A17395" s="446"/>
    </row>
    <row r="17396" spans="1:1" s="447" customFormat="1" ht="12" hidden="1" customHeight="1">
      <c r="A17396" s="446"/>
    </row>
    <row r="17397" spans="1:1" s="447" customFormat="1" ht="12" hidden="1" customHeight="1">
      <c r="A17397" s="446"/>
    </row>
    <row r="17398" spans="1:1" s="447" customFormat="1" ht="12" hidden="1" customHeight="1">
      <c r="A17398" s="446"/>
    </row>
    <row r="17399" spans="1:1" s="447" customFormat="1" ht="12" hidden="1" customHeight="1">
      <c r="A17399" s="446"/>
    </row>
    <row r="17400" spans="1:1" s="447" customFormat="1" ht="12" hidden="1" customHeight="1">
      <c r="A17400" s="446"/>
    </row>
    <row r="17401" spans="1:1" s="447" customFormat="1" ht="12" hidden="1" customHeight="1">
      <c r="A17401" s="446"/>
    </row>
    <row r="17402" spans="1:1" s="447" customFormat="1" ht="12" hidden="1" customHeight="1">
      <c r="A17402" s="446"/>
    </row>
    <row r="17403" spans="1:1" s="447" customFormat="1" ht="12" hidden="1" customHeight="1">
      <c r="A17403" s="446"/>
    </row>
    <row r="17404" spans="1:1" s="447" customFormat="1" ht="12" hidden="1" customHeight="1">
      <c r="A17404" s="446"/>
    </row>
    <row r="17405" spans="1:1" s="447" customFormat="1" ht="12" hidden="1" customHeight="1">
      <c r="A17405" s="446"/>
    </row>
    <row r="17406" spans="1:1" s="447" customFormat="1" ht="12" hidden="1" customHeight="1">
      <c r="A17406" s="446"/>
    </row>
    <row r="17407" spans="1:1" s="447" customFormat="1" ht="12" hidden="1" customHeight="1">
      <c r="A17407" s="446"/>
    </row>
    <row r="17408" spans="1:1" s="447" customFormat="1" ht="12" hidden="1" customHeight="1">
      <c r="A17408" s="446"/>
    </row>
    <row r="17409" spans="1:1" s="447" customFormat="1" ht="12" hidden="1" customHeight="1">
      <c r="A17409" s="446"/>
    </row>
    <row r="17410" spans="1:1" s="447" customFormat="1" ht="12" hidden="1" customHeight="1">
      <c r="A17410" s="446"/>
    </row>
    <row r="17411" spans="1:1" s="447" customFormat="1" ht="12" hidden="1" customHeight="1">
      <c r="A17411" s="446"/>
    </row>
    <row r="17412" spans="1:1" s="447" customFormat="1" ht="12" hidden="1" customHeight="1">
      <c r="A17412" s="446"/>
    </row>
    <row r="17413" spans="1:1" s="447" customFormat="1" ht="12" hidden="1" customHeight="1">
      <c r="A17413" s="446"/>
    </row>
    <row r="17414" spans="1:1" s="447" customFormat="1" ht="12" hidden="1" customHeight="1">
      <c r="A17414" s="446"/>
    </row>
    <row r="17415" spans="1:1" s="447" customFormat="1" ht="12" hidden="1" customHeight="1">
      <c r="A17415" s="446"/>
    </row>
    <row r="17416" spans="1:1" s="447" customFormat="1" ht="12" hidden="1" customHeight="1">
      <c r="A17416" s="446"/>
    </row>
    <row r="17417" spans="1:1" s="447" customFormat="1" ht="12" hidden="1" customHeight="1">
      <c r="A17417" s="446"/>
    </row>
    <row r="17418" spans="1:1" s="447" customFormat="1" ht="12" hidden="1" customHeight="1">
      <c r="A17418" s="446"/>
    </row>
    <row r="17419" spans="1:1" s="447" customFormat="1" ht="12" hidden="1" customHeight="1">
      <c r="A17419" s="446"/>
    </row>
    <row r="17420" spans="1:1" s="447" customFormat="1" ht="12" hidden="1" customHeight="1">
      <c r="A17420" s="446"/>
    </row>
    <row r="17421" spans="1:1" s="447" customFormat="1" ht="12" hidden="1" customHeight="1">
      <c r="A17421" s="446"/>
    </row>
    <row r="17422" spans="1:1" s="447" customFormat="1" ht="12" hidden="1" customHeight="1">
      <c r="A17422" s="446"/>
    </row>
    <row r="17423" spans="1:1" s="447" customFormat="1" ht="12" hidden="1" customHeight="1">
      <c r="A17423" s="446"/>
    </row>
    <row r="17424" spans="1:1" s="447" customFormat="1" ht="12" hidden="1" customHeight="1">
      <c r="A17424" s="446"/>
    </row>
    <row r="17425" spans="1:1" s="447" customFormat="1" ht="12" hidden="1" customHeight="1">
      <c r="A17425" s="446"/>
    </row>
    <row r="17426" spans="1:1" s="447" customFormat="1" ht="12" hidden="1" customHeight="1">
      <c r="A17426" s="446"/>
    </row>
    <row r="17427" spans="1:1" s="447" customFormat="1" ht="12" hidden="1" customHeight="1">
      <c r="A17427" s="446"/>
    </row>
    <row r="17428" spans="1:1" s="447" customFormat="1" ht="12" hidden="1" customHeight="1">
      <c r="A17428" s="446"/>
    </row>
    <row r="17429" spans="1:1" s="447" customFormat="1" ht="12" hidden="1" customHeight="1">
      <c r="A17429" s="446"/>
    </row>
    <row r="17430" spans="1:1" s="447" customFormat="1" ht="12" hidden="1" customHeight="1">
      <c r="A17430" s="446"/>
    </row>
    <row r="17431" spans="1:1" s="447" customFormat="1" ht="12" hidden="1" customHeight="1">
      <c r="A17431" s="446"/>
    </row>
    <row r="17432" spans="1:1" s="447" customFormat="1" ht="12" hidden="1" customHeight="1">
      <c r="A17432" s="446"/>
    </row>
    <row r="17433" spans="1:1" s="447" customFormat="1" ht="12" hidden="1" customHeight="1">
      <c r="A17433" s="446"/>
    </row>
    <row r="17434" spans="1:1" s="447" customFormat="1" ht="12" hidden="1" customHeight="1">
      <c r="A17434" s="446"/>
    </row>
    <row r="17435" spans="1:1" s="447" customFormat="1" ht="12" hidden="1" customHeight="1">
      <c r="A17435" s="446"/>
    </row>
    <row r="17436" spans="1:1" s="447" customFormat="1" ht="12" hidden="1" customHeight="1">
      <c r="A17436" s="446"/>
    </row>
    <row r="17437" spans="1:1" s="447" customFormat="1" ht="12" hidden="1" customHeight="1">
      <c r="A17437" s="446"/>
    </row>
    <row r="17438" spans="1:1" s="447" customFormat="1" ht="12" hidden="1" customHeight="1">
      <c r="A17438" s="446"/>
    </row>
    <row r="17439" spans="1:1" s="447" customFormat="1" ht="12" hidden="1" customHeight="1">
      <c r="A17439" s="446"/>
    </row>
    <row r="17440" spans="1:1" s="447" customFormat="1" ht="12" hidden="1" customHeight="1">
      <c r="A17440" s="446"/>
    </row>
    <row r="17441" spans="1:1" s="447" customFormat="1" ht="12" hidden="1" customHeight="1">
      <c r="A17441" s="446"/>
    </row>
    <row r="17442" spans="1:1" s="447" customFormat="1" ht="12" hidden="1" customHeight="1">
      <c r="A17442" s="446"/>
    </row>
    <row r="17443" spans="1:1" s="447" customFormat="1" ht="12" hidden="1" customHeight="1">
      <c r="A17443" s="446"/>
    </row>
    <row r="17444" spans="1:1" s="447" customFormat="1" ht="12" hidden="1" customHeight="1">
      <c r="A17444" s="446"/>
    </row>
    <row r="17445" spans="1:1" s="447" customFormat="1" ht="12" hidden="1" customHeight="1">
      <c r="A17445" s="446"/>
    </row>
    <row r="17446" spans="1:1" s="447" customFormat="1" ht="12" hidden="1" customHeight="1">
      <c r="A17446" s="446"/>
    </row>
    <row r="17447" spans="1:1" s="447" customFormat="1" ht="12" hidden="1" customHeight="1">
      <c r="A17447" s="446"/>
    </row>
    <row r="17448" spans="1:1" s="447" customFormat="1" ht="12" hidden="1" customHeight="1">
      <c r="A17448" s="446"/>
    </row>
    <row r="17449" spans="1:1" s="447" customFormat="1" ht="12" hidden="1" customHeight="1">
      <c r="A17449" s="446"/>
    </row>
    <row r="17450" spans="1:1" s="447" customFormat="1" ht="12" hidden="1" customHeight="1">
      <c r="A17450" s="446"/>
    </row>
    <row r="17451" spans="1:1" s="447" customFormat="1" ht="12" hidden="1" customHeight="1">
      <c r="A17451" s="446"/>
    </row>
    <row r="17452" spans="1:1" s="447" customFormat="1" ht="12" hidden="1" customHeight="1">
      <c r="A17452" s="446"/>
    </row>
    <row r="17453" spans="1:1" s="447" customFormat="1" ht="12" hidden="1" customHeight="1">
      <c r="A17453" s="446"/>
    </row>
    <row r="17454" spans="1:1" s="447" customFormat="1" ht="12" hidden="1" customHeight="1">
      <c r="A17454" s="446"/>
    </row>
    <row r="17455" spans="1:1" s="447" customFormat="1" ht="12" hidden="1" customHeight="1">
      <c r="A17455" s="446"/>
    </row>
    <row r="17456" spans="1:1" s="447" customFormat="1" ht="12" hidden="1" customHeight="1">
      <c r="A17456" s="446"/>
    </row>
    <row r="17457" spans="1:1" s="447" customFormat="1" ht="12" hidden="1" customHeight="1">
      <c r="A17457" s="446"/>
    </row>
    <row r="17458" spans="1:1" s="447" customFormat="1" ht="12" hidden="1" customHeight="1">
      <c r="A17458" s="446"/>
    </row>
    <row r="17459" spans="1:1" s="447" customFormat="1" ht="12" hidden="1" customHeight="1">
      <c r="A17459" s="446"/>
    </row>
    <row r="17460" spans="1:1" s="447" customFormat="1" ht="12" hidden="1" customHeight="1">
      <c r="A17460" s="446"/>
    </row>
    <row r="17461" spans="1:1" s="447" customFormat="1" ht="12" hidden="1" customHeight="1">
      <c r="A17461" s="446"/>
    </row>
    <row r="17462" spans="1:1" s="447" customFormat="1" ht="12" hidden="1" customHeight="1">
      <c r="A17462" s="446"/>
    </row>
    <row r="17463" spans="1:1" s="447" customFormat="1" ht="12" hidden="1" customHeight="1">
      <c r="A17463" s="446"/>
    </row>
    <row r="17464" spans="1:1" s="447" customFormat="1" ht="12" hidden="1" customHeight="1">
      <c r="A17464" s="446"/>
    </row>
    <row r="17465" spans="1:1" s="447" customFormat="1" ht="12" hidden="1" customHeight="1">
      <c r="A17465" s="446"/>
    </row>
    <row r="17466" spans="1:1" s="447" customFormat="1" ht="12" hidden="1" customHeight="1">
      <c r="A17466" s="446"/>
    </row>
    <row r="17467" spans="1:1" s="447" customFormat="1" ht="12" hidden="1" customHeight="1">
      <c r="A17467" s="446"/>
    </row>
    <row r="17468" spans="1:1" s="447" customFormat="1" ht="12" hidden="1" customHeight="1">
      <c r="A17468" s="446"/>
    </row>
    <row r="17469" spans="1:1" s="447" customFormat="1" ht="12" hidden="1" customHeight="1">
      <c r="A17469" s="446"/>
    </row>
    <row r="17470" spans="1:1" s="447" customFormat="1" ht="12" hidden="1" customHeight="1">
      <c r="A17470" s="446"/>
    </row>
    <row r="17471" spans="1:1" s="447" customFormat="1" ht="12" hidden="1" customHeight="1">
      <c r="A17471" s="446"/>
    </row>
    <row r="17472" spans="1:1" s="447" customFormat="1" ht="12" hidden="1" customHeight="1">
      <c r="A17472" s="446"/>
    </row>
    <row r="17473" spans="1:1" s="447" customFormat="1" ht="12" hidden="1" customHeight="1">
      <c r="A17473" s="446"/>
    </row>
    <row r="17474" spans="1:1" s="447" customFormat="1" ht="12" hidden="1" customHeight="1">
      <c r="A17474" s="446"/>
    </row>
    <row r="17475" spans="1:1" s="447" customFormat="1" ht="12" hidden="1" customHeight="1">
      <c r="A17475" s="446"/>
    </row>
    <row r="17476" spans="1:1" s="447" customFormat="1" ht="12" hidden="1" customHeight="1">
      <c r="A17476" s="446"/>
    </row>
    <row r="17477" spans="1:1" s="447" customFormat="1" ht="12" hidden="1" customHeight="1">
      <c r="A17477" s="446"/>
    </row>
    <row r="17478" spans="1:1" s="447" customFormat="1" ht="12" hidden="1" customHeight="1">
      <c r="A17478" s="446"/>
    </row>
    <row r="17479" spans="1:1" s="447" customFormat="1" ht="12" hidden="1" customHeight="1">
      <c r="A17479" s="446"/>
    </row>
    <row r="17480" spans="1:1" s="447" customFormat="1" ht="12" hidden="1" customHeight="1">
      <c r="A17480" s="446"/>
    </row>
    <row r="17481" spans="1:1" s="447" customFormat="1" ht="12" hidden="1" customHeight="1">
      <c r="A17481" s="446"/>
    </row>
    <row r="17482" spans="1:1" s="447" customFormat="1" ht="12" hidden="1" customHeight="1">
      <c r="A17482" s="446"/>
    </row>
    <row r="17483" spans="1:1" s="447" customFormat="1" ht="12" hidden="1" customHeight="1">
      <c r="A17483" s="446"/>
    </row>
    <row r="17484" spans="1:1" s="447" customFormat="1" ht="12" hidden="1" customHeight="1">
      <c r="A17484" s="446"/>
    </row>
    <row r="17485" spans="1:1" s="447" customFormat="1" ht="12" hidden="1" customHeight="1">
      <c r="A17485" s="446"/>
    </row>
    <row r="17486" spans="1:1" s="447" customFormat="1" ht="12" hidden="1" customHeight="1">
      <c r="A17486" s="446"/>
    </row>
    <row r="17487" spans="1:1" s="447" customFormat="1" ht="12" hidden="1" customHeight="1">
      <c r="A17487" s="446"/>
    </row>
    <row r="17488" spans="1:1" s="447" customFormat="1" ht="12" hidden="1" customHeight="1">
      <c r="A17488" s="446"/>
    </row>
    <row r="17489" spans="1:1" s="447" customFormat="1" ht="12" hidden="1" customHeight="1">
      <c r="A17489" s="446"/>
    </row>
    <row r="17490" spans="1:1" s="447" customFormat="1" ht="12" hidden="1" customHeight="1">
      <c r="A17490" s="446"/>
    </row>
    <row r="17491" spans="1:1" s="447" customFormat="1" ht="12" hidden="1" customHeight="1">
      <c r="A17491" s="446"/>
    </row>
    <row r="17492" spans="1:1" s="447" customFormat="1" ht="12" hidden="1" customHeight="1">
      <c r="A17492" s="446"/>
    </row>
    <row r="17493" spans="1:1" s="447" customFormat="1" ht="12" hidden="1" customHeight="1">
      <c r="A17493" s="446"/>
    </row>
    <row r="17494" spans="1:1" s="447" customFormat="1" ht="12" hidden="1" customHeight="1">
      <c r="A17494" s="446"/>
    </row>
    <row r="17495" spans="1:1" s="447" customFormat="1" ht="12" hidden="1" customHeight="1">
      <c r="A17495" s="446"/>
    </row>
    <row r="17496" spans="1:1" s="447" customFormat="1" ht="12" hidden="1" customHeight="1">
      <c r="A17496" s="446"/>
    </row>
    <row r="17497" spans="1:1" s="447" customFormat="1" ht="12" hidden="1" customHeight="1">
      <c r="A17497" s="446"/>
    </row>
    <row r="17498" spans="1:1" s="447" customFormat="1" ht="12" hidden="1" customHeight="1">
      <c r="A17498" s="446"/>
    </row>
    <row r="17499" spans="1:1" s="447" customFormat="1" ht="12" hidden="1" customHeight="1">
      <c r="A17499" s="446"/>
    </row>
    <row r="17500" spans="1:1" s="447" customFormat="1" ht="12" hidden="1" customHeight="1">
      <c r="A17500" s="446"/>
    </row>
    <row r="17501" spans="1:1" s="447" customFormat="1" ht="12" hidden="1" customHeight="1">
      <c r="A17501" s="446"/>
    </row>
    <row r="17502" spans="1:1" s="447" customFormat="1" ht="12" hidden="1" customHeight="1">
      <c r="A17502" s="446"/>
    </row>
    <row r="17503" spans="1:1" s="447" customFormat="1" ht="12" hidden="1" customHeight="1">
      <c r="A17503" s="446"/>
    </row>
    <row r="17504" spans="1:1" s="447" customFormat="1" ht="12" hidden="1" customHeight="1">
      <c r="A17504" s="446"/>
    </row>
    <row r="17505" spans="1:1" s="447" customFormat="1" ht="12" hidden="1" customHeight="1">
      <c r="A17505" s="446"/>
    </row>
    <row r="17506" spans="1:1" s="447" customFormat="1" ht="12" hidden="1" customHeight="1">
      <c r="A17506" s="446"/>
    </row>
    <row r="17507" spans="1:1" s="447" customFormat="1" ht="12" hidden="1" customHeight="1">
      <c r="A17507" s="446"/>
    </row>
    <row r="17508" spans="1:1" s="447" customFormat="1" ht="12" hidden="1" customHeight="1">
      <c r="A17508" s="446"/>
    </row>
    <row r="17509" spans="1:1" s="447" customFormat="1" ht="12" hidden="1" customHeight="1">
      <c r="A17509" s="446"/>
    </row>
    <row r="17510" spans="1:1" s="447" customFormat="1" ht="12" hidden="1" customHeight="1">
      <c r="A17510" s="446"/>
    </row>
    <row r="17511" spans="1:1" s="447" customFormat="1" ht="12" hidden="1" customHeight="1">
      <c r="A17511" s="446"/>
    </row>
    <row r="17512" spans="1:1" s="447" customFormat="1" ht="12" hidden="1" customHeight="1">
      <c r="A17512" s="446"/>
    </row>
    <row r="17513" spans="1:1" s="447" customFormat="1" ht="12" hidden="1" customHeight="1">
      <c r="A17513" s="446"/>
    </row>
    <row r="17514" spans="1:1" s="447" customFormat="1" ht="12" hidden="1" customHeight="1">
      <c r="A17514" s="446"/>
    </row>
    <row r="17515" spans="1:1" s="447" customFormat="1" ht="12" hidden="1" customHeight="1">
      <c r="A17515" s="446"/>
    </row>
    <row r="17516" spans="1:1" s="447" customFormat="1" ht="12" hidden="1" customHeight="1">
      <c r="A17516" s="446"/>
    </row>
    <row r="17517" spans="1:1" s="447" customFormat="1" ht="12" hidden="1" customHeight="1">
      <c r="A17517" s="446"/>
    </row>
    <row r="17518" spans="1:1" s="447" customFormat="1" ht="12" hidden="1" customHeight="1">
      <c r="A17518" s="446"/>
    </row>
    <row r="17519" spans="1:1" s="447" customFormat="1" ht="12" hidden="1" customHeight="1">
      <c r="A17519" s="446"/>
    </row>
    <row r="17520" spans="1:1" s="447" customFormat="1" ht="12" hidden="1" customHeight="1">
      <c r="A17520" s="446"/>
    </row>
    <row r="17521" spans="1:1" s="447" customFormat="1" ht="12" hidden="1" customHeight="1">
      <c r="A17521" s="446"/>
    </row>
    <row r="17522" spans="1:1" s="447" customFormat="1" ht="12" hidden="1" customHeight="1">
      <c r="A17522" s="446"/>
    </row>
    <row r="17523" spans="1:1" s="447" customFormat="1" ht="12" hidden="1" customHeight="1">
      <c r="A17523" s="446"/>
    </row>
    <row r="17524" spans="1:1" s="447" customFormat="1" ht="12" hidden="1" customHeight="1">
      <c r="A17524" s="446"/>
    </row>
    <row r="17525" spans="1:1" s="447" customFormat="1" ht="12" hidden="1" customHeight="1">
      <c r="A17525" s="446"/>
    </row>
    <row r="17526" spans="1:1" s="447" customFormat="1" ht="12" hidden="1" customHeight="1">
      <c r="A17526" s="446"/>
    </row>
    <row r="17527" spans="1:1" s="447" customFormat="1" ht="12" hidden="1" customHeight="1">
      <c r="A17527" s="446"/>
    </row>
    <row r="17528" spans="1:1" s="447" customFormat="1" ht="12" hidden="1" customHeight="1">
      <c r="A17528" s="446"/>
    </row>
    <row r="17529" spans="1:1" s="447" customFormat="1" ht="12" hidden="1" customHeight="1">
      <c r="A17529" s="446"/>
    </row>
    <row r="17530" spans="1:1" s="447" customFormat="1" ht="12" hidden="1" customHeight="1">
      <c r="A17530" s="446"/>
    </row>
    <row r="17531" spans="1:1" s="447" customFormat="1" ht="12" hidden="1" customHeight="1">
      <c r="A17531" s="446"/>
    </row>
    <row r="17532" spans="1:1" s="447" customFormat="1" ht="12" hidden="1" customHeight="1">
      <c r="A17532" s="446"/>
    </row>
    <row r="17533" spans="1:1" s="447" customFormat="1" ht="12" hidden="1" customHeight="1">
      <c r="A17533" s="446"/>
    </row>
    <row r="17534" spans="1:1" s="447" customFormat="1" ht="12" hidden="1" customHeight="1">
      <c r="A17534" s="446"/>
    </row>
    <row r="17535" spans="1:1" s="447" customFormat="1" ht="12" hidden="1" customHeight="1">
      <c r="A17535" s="446"/>
    </row>
    <row r="17536" spans="1:1" s="447" customFormat="1" ht="12" hidden="1" customHeight="1">
      <c r="A17536" s="446"/>
    </row>
    <row r="17537" spans="1:1" s="447" customFormat="1" ht="12" hidden="1" customHeight="1">
      <c r="A17537" s="446"/>
    </row>
    <row r="17538" spans="1:1" s="447" customFormat="1" ht="12" hidden="1" customHeight="1">
      <c r="A17538" s="446"/>
    </row>
    <row r="17539" spans="1:1" s="447" customFormat="1" ht="12" hidden="1" customHeight="1">
      <c r="A17539" s="446"/>
    </row>
    <row r="17540" spans="1:1" s="447" customFormat="1" ht="12" hidden="1" customHeight="1">
      <c r="A17540" s="446"/>
    </row>
    <row r="17541" spans="1:1" s="447" customFormat="1" ht="12" hidden="1" customHeight="1">
      <c r="A17541" s="446"/>
    </row>
    <row r="17542" spans="1:1" s="447" customFormat="1" ht="12" hidden="1" customHeight="1">
      <c r="A17542" s="446"/>
    </row>
    <row r="17543" spans="1:1" s="447" customFormat="1" ht="12" hidden="1" customHeight="1">
      <c r="A17543" s="446"/>
    </row>
    <row r="17544" spans="1:1" s="447" customFormat="1" ht="12" hidden="1" customHeight="1">
      <c r="A17544" s="446"/>
    </row>
    <row r="17545" spans="1:1" s="447" customFormat="1" ht="12" hidden="1" customHeight="1">
      <c r="A17545" s="446"/>
    </row>
    <row r="17546" spans="1:1" s="447" customFormat="1" ht="12" hidden="1" customHeight="1">
      <c r="A17546" s="446"/>
    </row>
    <row r="17547" spans="1:1" s="447" customFormat="1" ht="12" hidden="1" customHeight="1">
      <c r="A17547" s="446"/>
    </row>
    <row r="17548" spans="1:1" s="447" customFormat="1" ht="12" hidden="1" customHeight="1">
      <c r="A17548" s="446"/>
    </row>
    <row r="17549" spans="1:1" s="447" customFormat="1" ht="12" hidden="1" customHeight="1">
      <c r="A17549" s="446"/>
    </row>
    <row r="17550" spans="1:1" s="447" customFormat="1" ht="12" hidden="1" customHeight="1">
      <c r="A17550" s="446"/>
    </row>
    <row r="17551" spans="1:1" s="447" customFormat="1" ht="12" hidden="1" customHeight="1">
      <c r="A17551" s="446"/>
    </row>
    <row r="17552" spans="1:1" s="447" customFormat="1" ht="12" hidden="1" customHeight="1">
      <c r="A17552" s="446"/>
    </row>
    <row r="17553" spans="1:1" s="447" customFormat="1" ht="12" hidden="1" customHeight="1">
      <c r="A17553" s="446"/>
    </row>
    <row r="17554" spans="1:1" s="447" customFormat="1" ht="12" hidden="1" customHeight="1">
      <c r="A17554" s="446"/>
    </row>
    <row r="17555" spans="1:1" s="447" customFormat="1" ht="12" hidden="1" customHeight="1">
      <c r="A17555" s="446"/>
    </row>
    <row r="17556" spans="1:1" s="447" customFormat="1" ht="12" hidden="1" customHeight="1">
      <c r="A17556" s="446"/>
    </row>
    <row r="17557" spans="1:1" s="447" customFormat="1" ht="12" hidden="1" customHeight="1">
      <c r="A17557" s="446"/>
    </row>
    <row r="17558" spans="1:1" s="447" customFormat="1" ht="12" hidden="1" customHeight="1">
      <c r="A17558" s="446"/>
    </row>
    <row r="17559" spans="1:1" s="447" customFormat="1" ht="12" hidden="1" customHeight="1">
      <c r="A17559" s="446"/>
    </row>
    <row r="17560" spans="1:1" s="447" customFormat="1" ht="12" hidden="1" customHeight="1">
      <c r="A17560" s="446"/>
    </row>
    <row r="17561" spans="1:1" s="447" customFormat="1" ht="12" hidden="1" customHeight="1">
      <c r="A17561" s="446"/>
    </row>
    <row r="17562" spans="1:1" s="447" customFormat="1" ht="12" hidden="1" customHeight="1">
      <c r="A17562" s="446"/>
    </row>
    <row r="17563" spans="1:1" s="447" customFormat="1" ht="12" hidden="1" customHeight="1">
      <c r="A17563" s="446"/>
    </row>
    <row r="17564" spans="1:1" s="447" customFormat="1" ht="12" hidden="1" customHeight="1">
      <c r="A17564" s="446"/>
    </row>
    <row r="17565" spans="1:1" s="447" customFormat="1" ht="12" hidden="1" customHeight="1">
      <c r="A17565" s="446"/>
    </row>
    <row r="17566" spans="1:1" s="447" customFormat="1" ht="12" hidden="1" customHeight="1">
      <c r="A17566" s="446"/>
    </row>
    <row r="17567" spans="1:1" s="447" customFormat="1" ht="12" hidden="1" customHeight="1">
      <c r="A17567" s="446"/>
    </row>
    <row r="17568" spans="1:1" s="447" customFormat="1" ht="12" hidden="1" customHeight="1">
      <c r="A17568" s="446"/>
    </row>
    <row r="17569" spans="1:1" s="447" customFormat="1" ht="12" hidden="1" customHeight="1">
      <c r="A17569" s="446"/>
    </row>
    <row r="17570" spans="1:1" s="447" customFormat="1" ht="12" hidden="1" customHeight="1">
      <c r="A17570" s="446"/>
    </row>
    <row r="17571" spans="1:1" s="447" customFormat="1" ht="12" hidden="1" customHeight="1">
      <c r="A17571" s="446"/>
    </row>
    <row r="17572" spans="1:1" s="447" customFormat="1" ht="12" hidden="1" customHeight="1">
      <c r="A17572" s="446"/>
    </row>
    <row r="17573" spans="1:1" s="447" customFormat="1" ht="12" hidden="1" customHeight="1">
      <c r="A17573" s="446"/>
    </row>
    <row r="17574" spans="1:1" s="447" customFormat="1" ht="12" hidden="1" customHeight="1">
      <c r="A17574" s="446"/>
    </row>
    <row r="17575" spans="1:1" s="447" customFormat="1" ht="12" hidden="1" customHeight="1">
      <c r="A17575" s="446"/>
    </row>
    <row r="17576" spans="1:1" s="447" customFormat="1" ht="12" hidden="1" customHeight="1">
      <c r="A17576" s="446"/>
    </row>
    <row r="17577" spans="1:1" s="447" customFormat="1" ht="12" hidden="1" customHeight="1">
      <c r="A17577" s="446"/>
    </row>
    <row r="17578" spans="1:1" s="447" customFormat="1" ht="12" hidden="1" customHeight="1">
      <c r="A17578" s="446"/>
    </row>
    <row r="17579" spans="1:1" s="447" customFormat="1" ht="12" hidden="1" customHeight="1">
      <c r="A17579" s="446"/>
    </row>
    <row r="17580" spans="1:1" s="447" customFormat="1" ht="12" hidden="1" customHeight="1">
      <c r="A17580" s="446"/>
    </row>
    <row r="17581" spans="1:1" s="447" customFormat="1" ht="12" hidden="1" customHeight="1">
      <c r="A17581" s="446"/>
    </row>
    <row r="17582" spans="1:1" s="447" customFormat="1" ht="12" hidden="1" customHeight="1">
      <c r="A17582" s="446"/>
    </row>
    <row r="17583" spans="1:1" s="447" customFormat="1" ht="12" hidden="1" customHeight="1">
      <c r="A17583" s="446"/>
    </row>
    <row r="17584" spans="1:1" s="447" customFormat="1" ht="12" hidden="1" customHeight="1">
      <c r="A17584" s="446"/>
    </row>
    <row r="17585" spans="1:1" s="447" customFormat="1" ht="12" hidden="1" customHeight="1">
      <c r="A17585" s="446"/>
    </row>
    <row r="17586" spans="1:1" s="447" customFormat="1" ht="12" hidden="1" customHeight="1">
      <c r="A17586" s="446"/>
    </row>
    <row r="17587" spans="1:1" s="447" customFormat="1" ht="12" hidden="1" customHeight="1">
      <c r="A17587" s="446"/>
    </row>
    <row r="17588" spans="1:1" s="447" customFormat="1" ht="12" hidden="1" customHeight="1">
      <c r="A17588" s="446"/>
    </row>
    <row r="17589" spans="1:1" s="447" customFormat="1" ht="12" hidden="1" customHeight="1">
      <c r="A17589" s="446"/>
    </row>
    <row r="17590" spans="1:1" s="447" customFormat="1" ht="12" hidden="1" customHeight="1">
      <c r="A17590" s="446"/>
    </row>
    <row r="17591" spans="1:1" s="447" customFormat="1" ht="12" hidden="1" customHeight="1">
      <c r="A17591" s="446"/>
    </row>
    <row r="17592" spans="1:1" s="447" customFormat="1" ht="12" hidden="1" customHeight="1">
      <c r="A17592" s="446"/>
    </row>
    <row r="17593" spans="1:1" s="447" customFormat="1" ht="12" hidden="1" customHeight="1">
      <c r="A17593" s="446"/>
    </row>
    <row r="17594" spans="1:1" s="447" customFormat="1" ht="12" hidden="1" customHeight="1">
      <c r="A17594" s="446"/>
    </row>
    <row r="17595" spans="1:1" s="447" customFormat="1" ht="12" hidden="1" customHeight="1">
      <c r="A17595" s="446"/>
    </row>
    <row r="17596" spans="1:1" s="447" customFormat="1" ht="12" hidden="1" customHeight="1">
      <c r="A17596" s="446"/>
    </row>
    <row r="17597" spans="1:1" s="447" customFormat="1" ht="12" hidden="1" customHeight="1">
      <c r="A17597" s="446"/>
    </row>
    <row r="17598" spans="1:1" s="447" customFormat="1" ht="12" hidden="1" customHeight="1">
      <c r="A17598" s="446"/>
    </row>
    <row r="17599" spans="1:1" s="447" customFormat="1" ht="12" hidden="1" customHeight="1">
      <c r="A17599" s="446"/>
    </row>
    <row r="17600" spans="1:1" s="447" customFormat="1" ht="12" hidden="1" customHeight="1">
      <c r="A17600" s="446"/>
    </row>
    <row r="17601" spans="1:1" s="447" customFormat="1" ht="12" hidden="1" customHeight="1">
      <c r="A17601" s="446"/>
    </row>
    <row r="17602" spans="1:1" s="447" customFormat="1" ht="12" hidden="1" customHeight="1">
      <c r="A17602" s="446"/>
    </row>
    <row r="17603" spans="1:1" s="447" customFormat="1" ht="12" hidden="1" customHeight="1">
      <c r="A17603" s="446"/>
    </row>
    <row r="17604" spans="1:1" s="447" customFormat="1" ht="12" hidden="1" customHeight="1">
      <c r="A17604" s="446"/>
    </row>
    <row r="17605" spans="1:1" s="447" customFormat="1" ht="12" hidden="1" customHeight="1">
      <c r="A17605" s="446"/>
    </row>
    <row r="17606" spans="1:1" s="447" customFormat="1" ht="12" hidden="1" customHeight="1">
      <c r="A17606" s="446"/>
    </row>
    <row r="17607" spans="1:1" s="447" customFormat="1" ht="12" hidden="1" customHeight="1">
      <c r="A17607" s="446"/>
    </row>
    <row r="17608" spans="1:1" s="447" customFormat="1" ht="12" hidden="1" customHeight="1">
      <c r="A17608" s="446"/>
    </row>
    <row r="17609" spans="1:1" s="447" customFormat="1" ht="12" hidden="1" customHeight="1">
      <c r="A17609" s="446"/>
    </row>
    <row r="17610" spans="1:1" s="447" customFormat="1" ht="12" hidden="1" customHeight="1">
      <c r="A17610" s="446"/>
    </row>
    <row r="17611" spans="1:1" s="447" customFormat="1" ht="12" hidden="1" customHeight="1">
      <c r="A17611" s="446"/>
    </row>
    <row r="17612" spans="1:1" s="447" customFormat="1" ht="12" hidden="1" customHeight="1">
      <c r="A17612" s="446"/>
    </row>
    <row r="17613" spans="1:1" s="447" customFormat="1" ht="12" hidden="1" customHeight="1">
      <c r="A17613" s="446"/>
    </row>
    <row r="17614" spans="1:1" s="447" customFormat="1" ht="12" hidden="1" customHeight="1">
      <c r="A17614" s="446"/>
    </row>
    <row r="17615" spans="1:1" s="447" customFormat="1" ht="12" hidden="1" customHeight="1">
      <c r="A17615" s="446"/>
    </row>
    <row r="17616" spans="1:1" s="447" customFormat="1" ht="12" hidden="1" customHeight="1">
      <c r="A17616" s="446"/>
    </row>
    <row r="17617" spans="1:1" s="447" customFormat="1" ht="12" hidden="1" customHeight="1">
      <c r="A17617" s="446"/>
    </row>
    <row r="17618" spans="1:1" s="447" customFormat="1" ht="12" hidden="1" customHeight="1">
      <c r="A17618" s="446"/>
    </row>
    <row r="17619" spans="1:1" s="447" customFormat="1" ht="12" hidden="1" customHeight="1">
      <c r="A17619" s="446"/>
    </row>
    <row r="17620" spans="1:1" s="447" customFormat="1" ht="12" hidden="1" customHeight="1">
      <c r="A17620" s="446"/>
    </row>
    <row r="17621" spans="1:1" s="447" customFormat="1" ht="12" hidden="1" customHeight="1">
      <c r="A17621" s="446"/>
    </row>
    <row r="17622" spans="1:1" s="447" customFormat="1" ht="12" hidden="1" customHeight="1">
      <c r="A17622" s="446"/>
    </row>
    <row r="17623" spans="1:1" s="447" customFormat="1" ht="12" hidden="1" customHeight="1">
      <c r="A17623" s="446"/>
    </row>
    <row r="17624" spans="1:1" s="447" customFormat="1" ht="12" hidden="1" customHeight="1">
      <c r="A17624" s="446"/>
    </row>
    <row r="17625" spans="1:1" s="447" customFormat="1" ht="12" hidden="1" customHeight="1">
      <c r="A17625" s="446"/>
    </row>
    <row r="17626" spans="1:1" s="447" customFormat="1" ht="12" hidden="1" customHeight="1">
      <c r="A17626" s="446"/>
    </row>
    <row r="17627" spans="1:1" s="447" customFormat="1" ht="12" hidden="1" customHeight="1">
      <c r="A17627" s="446"/>
    </row>
    <row r="17628" spans="1:1" s="447" customFormat="1" ht="12" hidden="1" customHeight="1">
      <c r="A17628" s="446"/>
    </row>
    <row r="17629" spans="1:1" s="447" customFormat="1" ht="12" hidden="1" customHeight="1">
      <c r="A17629" s="446"/>
    </row>
    <row r="17630" spans="1:1" s="447" customFormat="1" ht="12" hidden="1" customHeight="1">
      <c r="A17630" s="446"/>
    </row>
    <row r="17631" spans="1:1" s="447" customFormat="1" ht="12" hidden="1" customHeight="1">
      <c r="A17631" s="446"/>
    </row>
    <row r="17632" spans="1:1" s="447" customFormat="1" ht="12" hidden="1" customHeight="1">
      <c r="A17632" s="446"/>
    </row>
    <row r="17633" spans="1:1" s="447" customFormat="1" ht="12" hidden="1" customHeight="1">
      <c r="A17633" s="446"/>
    </row>
    <row r="17634" spans="1:1" s="447" customFormat="1" ht="12" hidden="1" customHeight="1">
      <c r="A17634" s="446"/>
    </row>
    <row r="17635" spans="1:1" s="447" customFormat="1" ht="12" hidden="1" customHeight="1">
      <c r="A17635" s="446"/>
    </row>
    <row r="17636" spans="1:1" s="447" customFormat="1" ht="12" hidden="1" customHeight="1">
      <c r="A17636" s="446"/>
    </row>
    <row r="17637" spans="1:1" s="447" customFormat="1" ht="12" hidden="1" customHeight="1">
      <c r="A17637" s="446"/>
    </row>
    <row r="17638" spans="1:1" s="447" customFormat="1" ht="12" hidden="1" customHeight="1">
      <c r="A17638" s="446"/>
    </row>
    <row r="17639" spans="1:1" s="447" customFormat="1" ht="12" hidden="1" customHeight="1">
      <c r="A17639" s="446"/>
    </row>
    <row r="17640" spans="1:1" s="447" customFormat="1" ht="12" hidden="1" customHeight="1">
      <c r="A17640" s="446"/>
    </row>
    <row r="17641" spans="1:1" s="447" customFormat="1" ht="12" hidden="1" customHeight="1">
      <c r="A17641" s="446"/>
    </row>
    <row r="17642" spans="1:1" s="447" customFormat="1" ht="12" hidden="1" customHeight="1">
      <c r="A17642" s="446"/>
    </row>
    <row r="17643" spans="1:1" s="447" customFormat="1" ht="12" hidden="1" customHeight="1">
      <c r="A17643" s="446"/>
    </row>
    <row r="17644" spans="1:1" s="447" customFormat="1" ht="12" hidden="1" customHeight="1">
      <c r="A17644" s="446"/>
    </row>
    <row r="17645" spans="1:1" s="447" customFormat="1" ht="12" hidden="1" customHeight="1">
      <c r="A17645" s="446"/>
    </row>
    <row r="17646" spans="1:1" s="447" customFormat="1" ht="12" hidden="1" customHeight="1">
      <c r="A17646" s="446"/>
    </row>
    <row r="17647" spans="1:1" s="447" customFormat="1" ht="12" hidden="1" customHeight="1">
      <c r="A17647" s="446"/>
    </row>
    <row r="17648" spans="1:1" s="447" customFormat="1" ht="12" hidden="1" customHeight="1">
      <c r="A17648" s="446"/>
    </row>
    <row r="17649" spans="1:1" s="447" customFormat="1" ht="12" hidden="1" customHeight="1">
      <c r="A17649" s="446"/>
    </row>
    <row r="17650" spans="1:1" s="447" customFormat="1" ht="12" hidden="1" customHeight="1">
      <c r="A17650" s="446"/>
    </row>
    <row r="17651" spans="1:1" s="447" customFormat="1" ht="12" hidden="1" customHeight="1">
      <c r="A17651" s="446"/>
    </row>
    <row r="17652" spans="1:1" s="447" customFormat="1" ht="12" hidden="1" customHeight="1">
      <c r="A17652" s="446"/>
    </row>
    <row r="17653" spans="1:1" s="447" customFormat="1" ht="12" hidden="1" customHeight="1">
      <c r="A17653" s="446"/>
    </row>
    <row r="17654" spans="1:1" s="447" customFormat="1" ht="12" hidden="1" customHeight="1">
      <c r="A17654" s="446"/>
    </row>
    <row r="17655" spans="1:1" s="447" customFormat="1" ht="12" hidden="1" customHeight="1">
      <c r="A17655" s="446"/>
    </row>
    <row r="17656" spans="1:1" s="447" customFormat="1" ht="12" hidden="1" customHeight="1">
      <c r="A17656" s="446"/>
    </row>
    <row r="17657" spans="1:1" s="447" customFormat="1" ht="12" hidden="1" customHeight="1">
      <c r="A17657" s="446"/>
    </row>
    <row r="17658" spans="1:1" s="447" customFormat="1" ht="12" hidden="1" customHeight="1">
      <c r="A17658" s="446"/>
    </row>
    <row r="17659" spans="1:1" s="447" customFormat="1" ht="12" hidden="1" customHeight="1">
      <c r="A17659" s="446"/>
    </row>
    <row r="17660" spans="1:1" s="447" customFormat="1" ht="12" hidden="1" customHeight="1">
      <c r="A17660" s="446"/>
    </row>
    <row r="17661" spans="1:1" s="447" customFormat="1" ht="12" hidden="1" customHeight="1">
      <c r="A17661" s="446"/>
    </row>
    <row r="17662" spans="1:1" s="447" customFormat="1" ht="12" hidden="1" customHeight="1">
      <c r="A17662" s="446"/>
    </row>
    <row r="17663" spans="1:1" s="447" customFormat="1" ht="12" hidden="1" customHeight="1">
      <c r="A17663" s="446"/>
    </row>
    <row r="17664" spans="1:1" s="447" customFormat="1" ht="12" hidden="1" customHeight="1">
      <c r="A17664" s="446"/>
    </row>
    <row r="17665" spans="1:1" s="447" customFormat="1" ht="12" hidden="1" customHeight="1">
      <c r="A17665" s="446"/>
    </row>
    <row r="17666" spans="1:1" s="447" customFormat="1" ht="12" hidden="1" customHeight="1">
      <c r="A17666" s="446"/>
    </row>
    <row r="17667" spans="1:1" s="447" customFormat="1" ht="12" hidden="1" customHeight="1">
      <c r="A17667" s="446"/>
    </row>
    <row r="17668" spans="1:1" s="447" customFormat="1" ht="12" hidden="1" customHeight="1">
      <c r="A17668" s="446"/>
    </row>
    <row r="17669" spans="1:1" s="447" customFormat="1" ht="12" hidden="1" customHeight="1">
      <c r="A17669" s="446"/>
    </row>
    <row r="17670" spans="1:1" s="447" customFormat="1" ht="12" hidden="1" customHeight="1">
      <c r="A17670" s="446"/>
    </row>
    <row r="17671" spans="1:1" s="447" customFormat="1" ht="12" hidden="1" customHeight="1">
      <c r="A17671" s="446"/>
    </row>
    <row r="17672" spans="1:1" s="447" customFormat="1" ht="12" hidden="1" customHeight="1">
      <c r="A17672" s="446"/>
    </row>
    <row r="17673" spans="1:1" s="447" customFormat="1" ht="12" hidden="1" customHeight="1">
      <c r="A17673" s="446"/>
    </row>
    <row r="17674" spans="1:1" s="447" customFormat="1" ht="12" hidden="1" customHeight="1">
      <c r="A17674" s="446"/>
    </row>
    <row r="17675" spans="1:1" s="447" customFormat="1" ht="12" hidden="1" customHeight="1">
      <c r="A17675" s="446"/>
    </row>
    <row r="17676" spans="1:1" s="447" customFormat="1" ht="12" hidden="1" customHeight="1">
      <c r="A17676" s="446"/>
    </row>
    <row r="17677" spans="1:1" s="447" customFormat="1" ht="12" hidden="1" customHeight="1">
      <c r="A17677" s="446"/>
    </row>
    <row r="17678" spans="1:1" s="447" customFormat="1" ht="12" hidden="1" customHeight="1">
      <c r="A17678" s="446"/>
    </row>
    <row r="17679" spans="1:1" s="447" customFormat="1" ht="12" hidden="1" customHeight="1">
      <c r="A17679" s="446"/>
    </row>
    <row r="17680" spans="1:1" s="447" customFormat="1" ht="12" hidden="1" customHeight="1">
      <c r="A17680" s="446"/>
    </row>
    <row r="17681" spans="1:1" s="447" customFormat="1" ht="12" hidden="1" customHeight="1">
      <c r="A17681" s="446"/>
    </row>
    <row r="17682" spans="1:1" s="447" customFormat="1" ht="12" hidden="1" customHeight="1">
      <c r="A17682" s="446"/>
    </row>
    <row r="17683" spans="1:1" s="447" customFormat="1" ht="12" hidden="1" customHeight="1">
      <c r="A17683" s="446"/>
    </row>
    <row r="17684" spans="1:1" s="447" customFormat="1" ht="12" hidden="1" customHeight="1">
      <c r="A17684" s="446"/>
    </row>
    <row r="17685" spans="1:1" s="447" customFormat="1" ht="12" hidden="1" customHeight="1">
      <c r="A17685" s="446"/>
    </row>
    <row r="17686" spans="1:1" s="447" customFormat="1" ht="12" hidden="1" customHeight="1">
      <c r="A17686" s="446"/>
    </row>
    <row r="17687" spans="1:1" s="447" customFormat="1" ht="12" hidden="1" customHeight="1">
      <c r="A17687" s="446"/>
    </row>
    <row r="17688" spans="1:1" s="447" customFormat="1" ht="12" hidden="1" customHeight="1">
      <c r="A17688" s="446"/>
    </row>
    <row r="17689" spans="1:1" s="447" customFormat="1" ht="12" hidden="1" customHeight="1">
      <c r="A17689" s="446"/>
    </row>
    <row r="17690" spans="1:1" s="447" customFormat="1" ht="12" hidden="1" customHeight="1">
      <c r="A17690" s="446"/>
    </row>
    <row r="17691" spans="1:1" s="447" customFormat="1" ht="12" hidden="1" customHeight="1">
      <c r="A17691" s="446"/>
    </row>
    <row r="17692" spans="1:1" s="447" customFormat="1" ht="12" hidden="1" customHeight="1">
      <c r="A17692" s="446"/>
    </row>
    <row r="17693" spans="1:1" s="447" customFormat="1" ht="12" hidden="1" customHeight="1">
      <c r="A17693" s="446"/>
    </row>
    <row r="17694" spans="1:1" s="447" customFormat="1" ht="12" hidden="1" customHeight="1">
      <c r="A17694" s="446"/>
    </row>
    <row r="17695" spans="1:1" s="447" customFormat="1" ht="12" hidden="1" customHeight="1">
      <c r="A17695" s="446"/>
    </row>
    <row r="17696" spans="1:1" s="447" customFormat="1" ht="12" hidden="1" customHeight="1">
      <c r="A17696" s="446"/>
    </row>
    <row r="17697" spans="1:1" s="447" customFormat="1" ht="12" hidden="1" customHeight="1">
      <c r="A17697" s="446"/>
    </row>
    <row r="17698" spans="1:1" s="447" customFormat="1" ht="12" hidden="1" customHeight="1">
      <c r="A17698" s="446"/>
    </row>
    <row r="17699" spans="1:1" s="447" customFormat="1" ht="12" hidden="1" customHeight="1">
      <c r="A17699" s="446"/>
    </row>
    <row r="17700" spans="1:1" s="447" customFormat="1" ht="12" hidden="1" customHeight="1">
      <c r="A17700" s="446"/>
    </row>
    <row r="17701" spans="1:1" s="447" customFormat="1" ht="12" hidden="1" customHeight="1">
      <c r="A17701" s="446"/>
    </row>
    <row r="17702" spans="1:1" s="447" customFormat="1" ht="12" hidden="1" customHeight="1">
      <c r="A17702" s="446"/>
    </row>
    <row r="17703" spans="1:1" s="447" customFormat="1" ht="12" hidden="1" customHeight="1">
      <c r="A17703" s="446"/>
    </row>
    <row r="17704" spans="1:1" s="447" customFormat="1" ht="12" hidden="1" customHeight="1">
      <c r="A17704" s="446"/>
    </row>
    <row r="17705" spans="1:1" s="447" customFormat="1" ht="12" hidden="1" customHeight="1">
      <c r="A17705" s="446"/>
    </row>
    <row r="17706" spans="1:1" s="447" customFormat="1" ht="12" hidden="1" customHeight="1">
      <c r="A17706" s="446"/>
    </row>
    <row r="17707" spans="1:1" s="447" customFormat="1" ht="12" hidden="1" customHeight="1">
      <c r="A17707" s="446"/>
    </row>
    <row r="17708" spans="1:1" s="447" customFormat="1" ht="12" hidden="1" customHeight="1">
      <c r="A17708" s="446"/>
    </row>
    <row r="17709" spans="1:1" s="447" customFormat="1" ht="12" hidden="1" customHeight="1">
      <c r="A17709" s="446"/>
    </row>
    <row r="17710" spans="1:1" s="447" customFormat="1" ht="12" hidden="1" customHeight="1">
      <c r="A17710" s="446"/>
    </row>
    <row r="17711" spans="1:1" s="447" customFormat="1" ht="12" hidden="1" customHeight="1">
      <c r="A17711" s="446"/>
    </row>
    <row r="17712" spans="1:1" s="447" customFormat="1" ht="12" hidden="1" customHeight="1">
      <c r="A17712" s="446"/>
    </row>
    <row r="17713" spans="1:1" s="447" customFormat="1" ht="12" hidden="1" customHeight="1">
      <c r="A17713" s="446"/>
    </row>
    <row r="17714" spans="1:1" s="447" customFormat="1" ht="12" hidden="1" customHeight="1">
      <c r="A17714" s="446"/>
    </row>
    <row r="17715" spans="1:1" s="447" customFormat="1" ht="12" hidden="1" customHeight="1">
      <c r="A17715" s="446"/>
    </row>
    <row r="17716" spans="1:1" s="447" customFormat="1" ht="12" hidden="1" customHeight="1">
      <c r="A17716" s="446"/>
    </row>
    <row r="17717" spans="1:1" s="447" customFormat="1" ht="12" hidden="1" customHeight="1">
      <c r="A17717" s="446"/>
    </row>
    <row r="17718" spans="1:1" s="447" customFormat="1" ht="12" hidden="1" customHeight="1">
      <c r="A17718" s="446"/>
    </row>
    <row r="17719" spans="1:1" s="447" customFormat="1" ht="12" hidden="1" customHeight="1">
      <c r="A17719" s="446"/>
    </row>
    <row r="17720" spans="1:1" s="447" customFormat="1" ht="12" hidden="1" customHeight="1">
      <c r="A17720" s="446"/>
    </row>
    <row r="17721" spans="1:1" s="447" customFormat="1" ht="12" hidden="1" customHeight="1">
      <c r="A17721" s="446"/>
    </row>
    <row r="17722" spans="1:1" s="447" customFormat="1" ht="12" hidden="1" customHeight="1">
      <c r="A17722" s="446"/>
    </row>
    <row r="17723" spans="1:1" s="447" customFormat="1" ht="12" hidden="1" customHeight="1">
      <c r="A17723" s="446"/>
    </row>
    <row r="17724" spans="1:1" s="447" customFormat="1" ht="12" hidden="1" customHeight="1">
      <c r="A17724" s="446"/>
    </row>
    <row r="17725" spans="1:1" s="447" customFormat="1" ht="12" hidden="1" customHeight="1">
      <c r="A17725" s="446"/>
    </row>
    <row r="17726" spans="1:1" s="447" customFormat="1" ht="12" hidden="1" customHeight="1">
      <c r="A17726" s="446"/>
    </row>
    <row r="17727" spans="1:1" s="447" customFormat="1" ht="12" hidden="1" customHeight="1">
      <c r="A17727" s="446"/>
    </row>
    <row r="17728" spans="1:1" s="447" customFormat="1" ht="12" hidden="1" customHeight="1">
      <c r="A17728" s="446"/>
    </row>
    <row r="17729" spans="1:1" s="447" customFormat="1" ht="12" hidden="1" customHeight="1">
      <c r="A17729" s="446"/>
    </row>
    <row r="17730" spans="1:1" s="447" customFormat="1" ht="12" hidden="1" customHeight="1">
      <c r="A17730" s="446"/>
    </row>
    <row r="17731" spans="1:1" s="447" customFormat="1" ht="12" hidden="1" customHeight="1">
      <c r="A17731" s="446"/>
    </row>
    <row r="17732" spans="1:1" s="447" customFormat="1" ht="12" hidden="1" customHeight="1">
      <c r="A17732" s="446"/>
    </row>
    <row r="17733" spans="1:1" s="447" customFormat="1" ht="12" hidden="1" customHeight="1">
      <c r="A17733" s="446"/>
    </row>
    <row r="17734" spans="1:1" s="447" customFormat="1" ht="12" hidden="1" customHeight="1">
      <c r="A17734" s="446"/>
    </row>
    <row r="17735" spans="1:1" s="447" customFormat="1" ht="12" hidden="1" customHeight="1">
      <c r="A17735" s="446"/>
    </row>
    <row r="17736" spans="1:1" s="447" customFormat="1" ht="12" hidden="1" customHeight="1">
      <c r="A17736" s="446"/>
    </row>
    <row r="17737" spans="1:1" s="447" customFormat="1" ht="12" hidden="1" customHeight="1">
      <c r="A17737" s="446"/>
    </row>
    <row r="17738" spans="1:1" s="447" customFormat="1" ht="12" hidden="1" customHeight="1">
      <c r="A17738" s="446"/>
    </row>
    <row r="17739" spans="1:1" s="447" customFormat="1" ht="12" hidden="1" customHeight="1">
      <c r="A17739" s="446"/>
    </row>
    <row r="17740" spans="1:1" s="447" customFormat="1" ht="12" hidden="1" customHeight="1">
      <c r="A17740" s="446"/>
    </row>
    <row r="17741" spans="1:1" s="447" customFormat="1" ht="12" hidden="1" customHeight="1">
      <c r="A17741" s="446"/>
    </row>
    <row r="17742" spans="1:1" s="447" customFormat="1" ht="12" hidden="1" customHeight="1">
      <c r="A17742" s="446"/>
    </row>
    <row r="17743" spans="1:1" s="447" customFormat="1" ht="12" hidden="1" customHeight="1">
      <c r="A17743" s="446"/>
    </row>
    <row r="17744" spans="1:1" s="447" customFormat="1" ht="12" hidden="1" customHeight="1">
      <c r="A17744" s="446"/>
    </row>
    <row r="17745" spans="1:1" s="447" customFormat="1" ht="12" hidden="1" customHeight="1">
      <c r="A17745" s="446"/>
    </row>
    <row r="17746" spans="1:1" s="447" customFormat="1" ht="12" hidden="1" customHeight="1">
      <c r="A17746" s="446"/>
    </row>
    <row r="17747" spans="1:1" s="447" customFormat="1" ht="12" hidden="1" customHeight="1">
      <c r="A17747" s="446"/>
    </row>
    <row r="17748" spans="1:1" s="447" customFormat="1" ht="12" hidden="1" customHeight="1">
      <c r="A17748" s="446"/>
    </row>
    <row r="17749" spans="1:1" s="447" customFormat="1" ht="12" hidden="1" customHeight="1">
      <c r="A17749" s="446"/>
    </row>
    <row r="17750" spans="1:1" s="447" customFormat="1" ht="12" hidden="1" customHeight="1">
      <c r="A17750" s="446"/>
    </row>
    <row r="17751" spans="1:1" s="447" customFormat="1" ht="12" hidden="1" customHeight="1">
      <c r="A17751" s="446"/>
    </row>
    <row r="17752" spans="1:1" s="447" customFormat="1" ht="12" hidden="1" customHeight="1">
      <c r="A17752" s="446"/>
    </row>
    <row r="17753" spans="1:1" s="447" customFormat="1" ht="12" hidden="1" customHeight="1">
      <c r="A17753" s="446"/>
    </row>
    <row r="17754" spans="1:1" s="447" customFormat="1" ht="12" hidden="1" customHeight="1">
      <c r="A17754" s="446"/>
    </row>
    <row r="17755" spans="1:1" s="447" customFormat="1" ht="12" hidden="1" customHeight="1">
      <c r="A17755" s="446"/>
    </row>
    <row r="17756" spans="1:1" s="447" customFormat="1" ht="12" hidden="1" customHeight="1">
      <c r="A17756" s="446"/>
    </row>
    <row r="17757" spans="1:1" s="447" customFormat="1" ht="12" hidden="1" customHeight="1">
      <c r="A17757" s="446"/>
    </row>
    <row r="17758" spans="1:1" s="447" customFormat="1" ht="12" hidden="1" customHeight="1">
      <c r="A17758" s="446"/>
    </row>
    <row r="17759" spans="1:1" s="447" customFormat="1" ht="12" hidden="1" customHeight="1">
      <c r="A17759" s="446"/>
    </row>
    <row r="17760" spans="1:1" s="447" customFormat="1" ht="12" hidden="1" customHeight="1">
      <c r="A17760" s="446"/>
    </row>
    <row r="17761" spans="1:1" s="447" customFormat="1" ht="12" hidden="1" customHeight="1">
      <c r="A17761" s="446"/>
    </row>
    <row r="17762" spans="1:1" s="447" customFormat="1" ht="12" hidden="1" customHeight="1">
      <c r="A17762" s="446"/>
    </row>
    <row r="17763" spans="1:1" s="447" customFormat="1" ht="12" hidden="1" customHeight="1">
      <c r="A17763" s="446"/>
    </row>
    <row r="17764" spans="1:1" s="447" customFormat="1" ht="12" hidden="1" customHeight="1">
      <c r="A17764" s="446"/>
    </row>
    <row r="17765" spans="1:1" s="447" customFormat="1" ht="12" hidden="1" customHeight="1">
      <c r="A17765" s="446"/>
    </row>
    <row r="17766" spans="1:1" s="447" customFormat="1" ht="12" hidden="1" customHeight="1">
      <c r="A17766" s="446"/>
    </row>
    <row r="17767" spans="1:1" s="447" customFormat="1" ht="12" hidden="1" customHeight="1">
      <c r="A17767" s="446"/>
    </row>
    <row r="17768" spans="1:1" s="447" customFormat="1" ht="12" hidden="1" customHeight="1">
      <c r="A17768" s="446"/>
    </row>
    <row r="17769" spans="1:1" s="447" customFormat="1" ht="12" hidden="1" customHeight="1">
      <c r="A17769" s="446"/>
    </row>
    <row r="17770" spans="1:1" s="447" customFormat="1" ht="12" hidden="1" customHeight="1">
      <c r="A17770" s="446"/>
    </row>
    <row r="17771" spans="1:1" s="447" customFormat="1" ht="12" hidden="1" customHeight="1">
      <c r="A17771" s="446"/>
    </row>
    <row r="17772" spans="1:1" s="447" customFormat="1" ht="12" hidden="1" customHeight="1">
      <c r="A17772" s="446"/>
    </row>
    <row r="17773" spans="1:1" s="447" customFormat="1" ht="12" hidden="1" customHeight="1">
      <c r="A17773" s="446"/>
    </row>
    <row r="17774" spans="1:1" s="447" customFormat="1" ht="12" hidden="1" customHeight="1">
      <c r="A17774" s="446"/>
    </row>
    <row r="17775" spans="1:1" s="447" customFormat="1" ht="12" hidden="1" customHeight="1">
      <c r="A17775" s="446"/>
    </row>
    <row r="17776" spans="1:1" s="447" customFormat="1" ht="12" hidden="1" customHeight="1">
      <c r="A17776" s="446"/>
    </row>
    <row r="17777" spans="1:1" s="447" customFormat="1" ht="12" hidden="1" customHeight="1">
      <c r="A17777" s="446"/>
    </row>
    <row r="17778" spans="1:1" s="447" customFormat="1" ht="12" hidden="1" customHeight="1">
      <c r="A17778" s="446"/>
    </row>
    <row r="17779" spans="1:1" s="447" customFormat="1" ht="12" hidden="1" customHeight="1">
      <c r="A17779" s="446"/>
    </row>
    <row r="17780" spans="1:1" s="447" customFormat="1" ht="12" hidden="1" customHeight="1">
      <c r="A17780" s="446"/>
    </row>
    <row r="17781" spans="1:1" s="447" customFormat="1" ht="12" hidden="1" customHeight="1">
      <c r="A17781" s="446"/>
    </row>
    <row r="17782" spans="1:1" s="447" customFormat="1" ht="12" hidden="1" customHeight="1">
      <c r="A17782" s="446"/>
    </row>
    <row r="17783" spans="1:1" s="447" customFormat="1" ht="12" hidden="1" customHeight="1">
      <c r="A17783" s="446"/>
    </row>
    <row r="17784" spans="1:1" s="447" customFormat="1" ht="12" hidden="1" customHeight="1">
      <c r="A17784" s="446"/>
    </row>
    <row r="17785" spans="1:1" s="447" customFormat="1" ht="12" hidden="1" customHeight="1">
      <c r="A17785" s="446"/>
    </row>
    <row r="17786" spans="1:1" s="447" customFormat="1" ht="12" hidden="1" customHeight="1">
      <c r="A17786" s="446"/>
    </row>
    <row r="17787" spans="1:1" s="447" customFormat="1" ht="12" hidden="1" customHeight="1">
      <c r="A17787" s="446"/>
    </row>
    <row r="17788" spans="1:1" s="447" customFormat="1" ht="12" hidden="1" customHeight="1">
      <c r="A17788" s="446"/>
    </row>
    <row r="17789" spans="1:1" s="447" customFormat="1" ht="12" hidden="1" customHeight="1">
      <c r="A17789" s="446"/>
    </row>
    <row r="17790" spans="1:1" s="447" customFormat="1" ht="12" hidden="1" customHeight="1">
      <c r="A17790" s="446"/>
    </row>
    <row r="17791" spans="1:1" s="447" customFormat="1" ht="12" hidden="1" customHeight="1">
      <c r="A17791" s="446"/>
    </row>
    <row r="17792" spans="1:1" s="447" customFormat="1" ht="12" hidden="1" customHeight="1">
      <c r="A17792" s="446"/>
    </row>
    <row r="17793" spans="1:1" s="447" customFormat="1" ht="12" hidden="1" customHeight="1">
      <c r="A17793" s="446"/>
    </row>
    <row r="17794" spans="1:1" s="447" customFormat="1" ht="12" hidden="1" customHeight="1">
      <c r="A17794" s="446"/>
    </row>
    <row r="17795" spans="1:1" s="447" customFormat="1" ht="12" hidden="1" customHeight="1">
      <c r="A17795" s="446"/>
    </row>
    <row r="17796" spans="1:1" s="447" customFormat="1" ht="12" hidden="1" customHeight="1">
      <c r="A17796" s="446"/>
    </row>
    <row r="17797" spans="1:1" s="447" customFormat="1" ht="12" hidden="1" customHeight="1">
      <c r="A17797" s="446"/>
    </row>
    <row r="17798" spans="1:1" s="447" customFormat="1" ht="12" hidden="1" customHeight="1">
      <c r="A17798" s="446"/>
    </row>
    <row r="17799" spans="1:1" s="447" customFormat="1" ht="12" hidden="1" customHeight="1">
      <c r="A17799" s="446"/>
    </row>
    <row r="17800" spans="1:1" s="447" customFormat="1" ht="12" hidden="1" customHeight="1">
      <c r="A17800" s="446"/>
    </row>
    <row r="17801" spans="1:1" s="447" customFormat="1" ht="12" hidden="1" customHeight="1">
      <c r="A17801" s="446"/>
    </row>
    <row r="17802" spans="1:1" s="447" customFormat="1" ht="12" hidden="1" customHeight="1">
      <c r="A17802" s="446"/>
    </row>
    <row r="17803" spans="1:1" s="447" customFormat="1" ht="12" hidden="1" customHeight="1">
      <c r="A17803" s="446"/>
    </row>
    <row r="17804" spans="1:1" s="447" customFormat="1" ht="12" hidden="1" customHeight="1">
      <c r="A17804" s="446"/>
    </row>
    <row r="17805" spans="1:1" s="447" customFormat="1" ht="12" hidden="1" customHeight="1">
      <c r="A17805" s="446"/>
    </row>
    <row r="17806" spans="1:1" s="447" customFormat="1" ht="12" hidden="1" customHeight="1">
      <c r="A17806" s="446"/>
    </row>
    <row r="17807" spans="1:1" s="447" customFormat="1" ht="12" hidden="1" customHeight="1">
      <c r="A17807" s="446"/>
    </row>
    <row r="17808" spans="1:1" s="447" customFormat="1" ht="12" hidden="1" customHeight="1">
      <c r="A17808" s="446"/>
    </row>
    <row r="17809" spans="1:1" s="447" customFormat="1" ht="12" hidden="1" customHeight="1">
      <c r="A17809" s="446"/>
    </row>
    <row r="17810" spans="1:1" s="447" customFormat="1" ht="12" hidden="1" customHeight="1">
      <c r="A17810" s="446"/>
    </row>
    <row r="17811" spans="1:1" s="447" customFormat="1" ht="12" hidden="1" customHeight="1">
      <c r="A17811" s="446"/>
    </row>
    <row r="17812" spans="1:1" s="447" customFormat="1" ht="12" hidden="1" customHeight="1">
      <c r="A17812" s="446"/>
    </row>
    <row r="17813" spans="1:1" s="447" customFormat="1" ht="12" hidden="1" customHeight="1">
      <c r="A17813" s="446"/>
    </row>
    <row r="17814" spans="1:1" s="447" customFormat="1" ht="12" hidden="1" customHeight="1">
      <c r="A17814" s="446"/>
    </row>
    <row r="17815" spans="1:1" s="447" customFormat="1" ht="12" hidden="1" customHeight="1">
      <c r="A17815" s="446"/>
    </row>
    <row r="17816" spans="1:1" s="447" customFormat="1" ht="12" hidden="1" customHeight="1">
      <c r="A17816" s="446"/>
    </row>
    <row r="17817" spans="1:1" s="447" customFormat="1" ht="12" hidden="1" customHeight="1">
      <c r="A17817" s="446"/>
    </row>
    <row r="17818" spans="1:1" s="447" customFormat="1" ht="12" hidden="1" customHeight="1">
      <c r="A17818" s="446"/>
    </row>
    <row r="17819" spans="1:1" s="447" customFormat="1" ht="12" hidden="1" customHeight="1">
      <c r="A17819" s="446"/>
    </row>
    <row r="17820" spans="1:1" s="447" customFormat="1" ht="12" hidden="1" customHeight="1">
      <c r="A17820" s="446"/>
    </row>
    <row r="17821" spans="1:1" s="447" customFormat="1" ht="12" hidden="1" customHeight="1">
      <c r="A17821" s="446"/>
    </row>
    <row r="17822" spans="1:1" s="447" customFormat="1" ht="12" hidden="1" customHeight="1">
      <c r="A17822" s="446"/>
    </row>
    <row r="17823" spans="1:1" s="447" customFormat="1" ht="12" hidden="1" customHeight="1">
      <c r="A17823" s="446"/>
    </row>
    <row r="17824" spans="1:1" s="447" customFormat="1" ht="12" hidden="1" customHeight="1">
      <c r="A17824" s="446"/>
    </row>
    <row r="17825" spans="1:1" s="447" customFormat="1" ht="12" hidden="1" customHeight="1">
      <c r="A17825" s="446"/>
    </row>
    <row r="17826" spans="1:1" s="447" customFormat="1" ht="12" hidden="1" customHeight="1">
      <c r="A17826" s="446"/>
    </row>
    <row r="17827" spans="1:1" s="447" customFormat="1" ht="12" hidden="1" customHeight="1">
      <c r="A17827" s="446"/>
    </row>
    <row r="17828" spans="1:1" s="447" customFormat="1" ht="12" hidden="1" customHeight="1">
      <c r="A17828" s="446"/>
    </row>
    <row r="17829" spans="1:1" s="447" customFormat="1" ht="12" hidden="1" customHeight="1">
      <c r="A17829" s="446"/>
    </row>
    <row r="17830" spans="1:1" s="447" customFormat="1" ht="12" hidden="1" customHeight="1">
      <c r="A17830" s="446"/>
    </row>
    <row r="17831" spans="1:1" s="447" customFormat="1" ht="12" hidden="1" customHeight="1">
      <c r="A17831" s="446"/>
    </row>
    <row r="17832" spans="1:1" s="447" customFormat="1" ht="12" hidden="1" customHeight="1">
      <c r="A17832" s="446"/>
    </row>
    <row r="17833" spans="1:1" s="447" customFormat="1" ht="12" hidden="1" customHeight="1">
      <c r="A17833" s="446"/>
    </row>
    <row r="17834" spans="1:1" s="447" customFormat="1" ht="12" hidden="1" customHeight="1">
      <c r="A17834" s="446"/>
    </row>
    <row r="17835" spans="1:1" s="447" customFormat="1" ht="12" hidden="1" customHeight="1">
      <c r="A17835" s="446"/>
    </row>
    <row r="17836" spans="1:1" s="447" customFormat="1" ht="12" hidden="1" customHeight="1">
      <c r="A17836" s="446"/>
    </row>
    <row r="17837" spans="1:1" s="447" customFormat="1" ht="12" hidden="1" customHeight="1">
      <c r="A17837" s="446"/>
    </row>
    <row r="17838" spans="1:1" s="447" customFormat="1" ht="12" hidden="1" customHeight="1">
      <c r="A17838" s="446"/>
    </row>
    <row r="17839" spans="1:1" s="447" customFormat="1" ht="12" hidden="1" customHeight="1">
      <c r="A17839" s="446"/>
    </row>
    <row r="17840" spans="1:1" s="447" customFormat="1" ht="12" hidden="1" customHeight="1">
      <c r="A17840" s="446"/>
    </row>
    <row r="17841" spans="1:1" s="447" customFormat="1" ht="12" hidden="1" customHeight="1">
      <c r="A17841" s="446"/>
    </row>
    <row r="17842" spans="1:1" s="447" customFormat="1" ht="12" hidden="1" customHeight="1">
      <c r="A17842" s="446"/>
    </row>
    <row r="17843" spans="1:1" s="447" customFormat="1" ht="12" hidden="1" customHeight="1">
      <c r="A17843" s="446"/>
    </row>
    <row r="17844" spans="1:1" s="447" customFormat="1" ht="12" hidden="1" customHeight="1">
      <c r="A17844" s="446"/>
    </row>
    <row r="17845" spans="1:1" s="447" customFormat="1" ht="12" hidden="1" customHeight="1">
      <c r="A17845" s="446"/>
    </row>
    <row r="17846" spans="1:1" s="447" customFormat="1" ht="12" hidden="1" customHeight="1">
      <c r="A17846" s="446"/>
    </row>
    <row r="17847" spans="1:1" s="447" customFormat="1" ht="12" hidden="1" customHeight="1">
      <c r="A17847" s="446"/>
    </row>
    <row r="17848" spans="1:1" s="447" customFormat="1" ht="12" hidden="1" customHeight="1">
      <c r="A17848" s="446"/>
    </row>
    <row r="17849" spans="1:1" s="447" customFormat="1" ht="12" hidden="1" customHeight="1">
      <c r="A17849" s="446"/>
    </row>
    <row r="17850" spans="1:1" s="447" customFormat="1" ht="12" hidden="1" customHeight="1">
      <c r="A17850" s="446"/>
    </row>
    <row r="17851" spans="1:1" s="447" customFormat="1" ht="12" hidden="1" customHeight="1">
      <c r="A17851" s="446"/>
    </row>
    <row r="17852" spans="1:1" s="447" customFormat="1" ht="12" hidden="1" customHeight="1">
      <c r="A17852" s="446"/>
    </row>
    <row r="17853" spans="1:1" s="447" customFormat="1" ht="12" hidden="1" customHeight="1">
      <c r="A17853" s="446"/>
    </row>
    <row r="17854" spans="1:1" s="447" customFormat="1" ht="12" hidden="1" customHeight="1">
      <c r="A17854" s="446"/>
    </row>
    <row r="17855" spans="1:1" s="447" customFormat="1" ht="12" hidden="1" customHeight="1">
      <c r="A17855" s="446"/>
    </row>
    <row r="17856" spans="1:1" s="447" customFormat="1" ht="12" hidden="1" customHeight="1">
      <c r="A17856" s="446"/>
    </row>
    <row r="17857" spans="1:1" s="447" customFormat="1" ht="12" hidden="1" customHeight="1">
      <c r="A17857" s="446"/>
    </row>
    <row r="17858" spans="1:1" s="447" customFormat="1" ht="12" hidden="1" customHeight="1">
      <c r="A17858" s="446"/>
    </row>
    <row r="17859" spans="1:1" s="447" customFormat="1" ht="12" hidden="1" customHeight="1">
      <c r="A17859" s="446"/>
    </row>
    <row r="17860" spans="1:1" s="447" customFormat="1" ht="12" hidden="1" customHeight="1">
      <c r="A17860" s="446"/>
    </row>
    <row r="17861" spans="1:1" s="447" customFormat="1" ht="12" hidden="1" customHeight="1">
      <c r="A17861" s="446"/>
    </row>
    <row r="17862" spans="1:1" s="447" customFormat="1" ht="12" hidden="1" customHeight="1">
      <c r="A17862" s="446"/>
    </row>
    <row r="17863" spans="1:1" s="447" customFormat="1" ht="12" hidden="1" customHeight="1">
      <c r="A17863" s="446"/>
    </row>
    <row r="17864" spans="1:1" s="447" customFormat="1" ht="12" hidden="1" customHeight="1">
      <c r="A17864" s="446"/>
    </row>
    <row r="17865" spans="1:1" s="447" customFormat="1" ht="12" hidden="1" customHeight="1">
      <c r="A17865" s="446"/>
    </row>
    <row r="17866" spans="1:1" s="447" customFormat="1" ht="12" hidden="1" customHeight="1">
      <c r="A17866" s="446"/>
    </row>
    <row r="17867" spans="1:1" s="447" customFormat="1" ht="12" hidden="1" customHeight="1">
      <c r="A17867" s="446"/>
    </row>
    <row r="17868" spans="1:1" s="447" customFormat="1" ht="12" hidden="1" customHeight="1">
      <c r="A17868" s="446"/>
    </row>
    <row r="17869" spans="1:1" s="447" customFormat="1" ht="12" hidden="1" customHeight="1">
      <c r="A17869" s="446"/>
    </row>
    <row r="17870" spans="1:1" s="447" customFormat="1" ht="12" hidden="1" customHeight="1">
      <c r="A17870" s="446"/>
    </row>
    <row r="17871" spans="1:1" s="447" customFormat="1" ht="12" hidden="1" customHeight="1">
      <c r="A17871" s="446"/>
    </row>
    <row r="17872" spans="1:1" s="447" customFormat="1" ht="12" hidden="1" customHeight="1">
      <c r="A17872" s="446"/>
    </row>
    <row r="17873" spans="1:1" s="447" customFormat="1" ht="12" hidden="1" customHeight="1">
      <c r="A17873" s="446"/>
    </row>
    <row r="17874" spans="1:1" s="447" customFormat="1" ht="12" hidden="1" customHeight="1">
      <c r="A17874" s="446"/>
    </row>
    <row r="17875" spans="1:1" s="447" customFormat="1" ht="12" hidden="1" customHeight="1">
      <c r="A17875" s="446"/>
    </row>
    <row r="17876" spans="1:1" s="447" customFormat="1" ht="12" hidden="1" customHeight="1">
      <c r="A17876" s="446"/>
    </row>
    <row r="17877" spans="1:1" s="447" customFormat="1" ht="12" hidden="1" customHeight="1">
      <c r="A17877" s="446"/>
    </row>
    <row r="17878" spans="1:1" s="447" customFormat="1" ht="12" hidden="1" customHeight="1">
      <c r="A17878" s="446"/>
    </row>
    <row r="17879" spans="1:1" s="447" customFormat="1" ht="12" hidden="1" customHeight="1">
      <c r="A17879" s="446"/>
    </row>
    <row r="17880" spans="1:1" s="447" customFormat="1" ht="12" hidden="1" customHeight="1">
      <c r="A17880" s="446"/>
    </row>
    <row r="17881" spans="1:1" s="447" customFormat="1" ht="12" hidden="1" customHeight="1">
      <c r="A17881" s="446"/>
    </row>
    <row r="17882" spans="1:1" s="447" customFormat="1" ht="12" hidden="1" customHeight="1">
      <c r="A17882" s="446"/>
    </row>
    <row r="17883" spans="1:1" s="447" customFormat="1" ht="12" hidden="1" customHeight="1">
      <c r="A17883" s="446"/>
    </row>
    <row r="17884" spans="1:1" s="447" customFormat="1" ht="12" hidden="1" customHeight="1">
      <c r="A17884" s="446"/>
    </row>
    <row r="17885" spans="1:1" s="447" customFormat="1" ht="12" hidden="1" customHeight="1">
      <c r="A17885" s="446"/>
    </row>
    <row r="17886" spans="1:1" s="447" customFormat="1" ht="12" hidden="1" customHeight="1">
      <c r="A17886" s="446"/>
    </row>
    <row r="17887" spans="1:1" s="447" customFormat="1" ht="12" hidden="1" customHeight="1">
      <c r="A17887" s="446"/>
    </row>
    <row r="17888" spans="1:1" s="447" customFormat="1" ht="12" hidden="1" customHeight="1">
      <c r="A17888" s="446"/>
    </row>
    <row r="17889" spans="1:1" s="447" customFormat="1" ht="12" hidden="1" customHeight="1">
      <c r="A17889" s="446"/>
    </row>
    <row r="17890" spans="1:1" s="447" customFormat="1" ht="12" hidden="1" customHeight="1">
      <c r="A17890" s="446"/>
    </row>
    <row r="17891" spans="1:1" s="447" customFormat="1" ht="12" hidden="1" customHeight="1">
      <c r="A17891" s="446"/>
    </row>
    <row r="17892" spans="1:1" s="447" customFormat="1" ht="12" hidden="1" customHeight="1">
      <c r="A17892" s="446"/>
    </row>
    <row r="17893" spans="1:1" s="447" customFormat="1" ht="12" hidden="1" customHeight="1">
      <c r="A17893" s="446"/>
    </row>
    <row r="17894" spans="1:1" s="447" customFormat="1" ht="12" hidden="1" customHeight="1">
      <c r="A17894" s="446"/>
    </row>
    <row r="17895" spans="1:1" s="447" customFormat="1" ht="12" hidden="1" customHeight="1">
      <c r="A17895" s="446"/>
    </row>
    <row r="17896" spans="1:1" s="447" customFormat="1" ht="12" hidden="1" customHeight="1">
      <c r="A17896" s="446"/>
    </row>
    <row r="17897" spans="1:1" s="447" customFormat="1" ht="12" hidden="1" customHeight="1">
      <c r="A17897" s="446"/>
    </row>
    <row r="17898" spans="1:1" s="447" customFormat="1" ht="12" hidden="1" customHeight="1">
      <c r="A17898" s="446"/>
    </row>
    <row r="17899" spans="1:1" s="447" customFormat="1" ht="12" hidden="1" customHeight="1">
      <c r="A17899" s="446"/>
    </row>
    <row r="17900" spans="1:1" s="447" customFormat="1" ht="12" hidden="1" customHeight="1">
      <c r="A17900" s="446"/>
    </row>
    <row r="17901" spans="1:1" s="447" customFormat="1" ht="12" hidden="1" customHeight="1">
      <c r="A17901" s="446"/>
    </row>
    <row r="17902" spans="1:1" s="447" customFormat="1" ht="12" hidden="1" customHeight="1">
      <c r="A17902" s="446"/>
    </row>
    <row r="17903" spans="1:1" s="447" customFormat="1" ht="12" hidden="1" customHeight="1">
      <c r="A17903" s="446"/>
    </row>
    <row r="17904" spans="1:1" s="447" customFormat="1" ht="12" hidden="1" customHeight="1">
      <c r="A17904" s="446"/>
    </row>
    <row r="17905" spans="1:1" s="447" customFormat="1" ht="12" hidden="1" customHeight="1">
      <c r="A17905" s="446"/>
    </row>
    <row r="17906" spans="1:1" s="447" customFormat="1" ht="12" hidden="1" customHeight="1">
      <c r="A17906" s="446"/>
    </row>
    <row r="17907" spans="1:1" s="447" customFormat="1" ht="12" hidden="1" customHeight="1">
      <c r="A17907" s="446"/>
    </row>
    <row r="17908" spans="1:1" s="447" customFormat="1" ht="12" hidden="1" customHeight="1">
      <c r="A17908" s="446"/>
    </row>
    <row r="17909" spans="1:1" s="447" customFormat="1" ht="12" hidden="1" customHeight="1">
      <c r="A17909" s="446"/>
    </row>
    <row r="17910" spans="1:1" s="447" customFormat="1" ht="12" hidden="1" customHeight="1">
      <c r="A17910" s="446"/>
    </row>
    <row r="17911" spans="1:1" s="447" customFormat="1" ht="12" hidden="1" customHeight="1">
      <c r="A17911" s="446"/>
    </row>
    <row r="17912" spans="1:1" s="447" customFormat="1" ht="12" hidden="1" customHeight="1">
      <c r="A17912" s="446"/>
    </row>
    <row r="17913" spans="1:1" s="447" customFormat="1" ht="12" hidden="1" customHeight="1">
      <c r="A17913" s="446"/>
    </row>
    <row r="17914" spans="1:1" s="447" customFormat="1" ht="12" hidden="1" customHeight="1">
      <c r="A17914" s="446"/>
    </row>
    <row r="17915" spans="1:1" s="447" customFormat="1" ht="12" hidden="1" customHeight="1">
      <c r="A17915" s="446"/>
    </row>
    <row r="17916" spans="1:1" s="447" customFormat="1" ht="12" hidden="1" customHeight="1">
      <c r="A17916" s="446"/>
    </row>
    <row r="17917" spans="1:1" s="447" customFormat="1" ht="12" hidden="1" customHeight="1">
      <c r="A17917" s="446"/>
    </row>
    <row r="17918" spans="1:1" s="447" customFormat="1" ht="12" hidden="1" customHeight="1">
      <c r="A17918" s="446"/>
    </row>
    <row r="17919" spans="1:1" s="447" customFormat="1" ht="12" hidden="1" customHeight="1">
      <c r="A17919" s="446"/>
    </row>
    <row r="17920" spans="1:1" s="447" customFormat="1" ht="12" hidden="1" customHeight="1">
      <c r="A17920" s="446"/>
    </row>
    <row r="17921" spans="1:1" s="447" customFormat="1" ht="12" hidden="1" customHeight="1">
      <c r="A17921" s="446"/>
    </row>
    <row r="17922" spans="1:1" s="447" customFormat="1" ht="12" hidden="1" customHeight="1">
      <c r="A17922" s="446"/>
    </row>
    <row r="17923" spans="1:1" s="447" customFormat="1" ht="12" hidden="1" customHeight="1">
      <c r="A17923" s="446"/>
    </row>
    <row r="17924" spans="1:1" s="447" customFormat="1" ht="12" hidden="1" customHeight="1">
      <c r="A17924" s="446"/>
    </row>
    <row r="17925" spans="1:1" s="447" customFormat="1" ht="12" hidden="1" customHeight="1">
      <c r="A17925" s="446"/>
    </row>
    <row r="17926" spans="1:1" s="447" customFormat="1" ht="12" hidden="1" customHeight="1">
      <c r="A17926" s="446"/>
    </row>
    <row r="17927" spans="1:1" s="447" customFormat="1" ht="12" hidden="1" customHeight="1">
      <c r="A17927" s="446"/>
    </row>
    <row r="17928" spans="1:1" s="447" customFormat="1" ht="12" hidden="1" customHeight="1">
      <c r="A17928" s="446"/>
    </row>
    <row r="17929" spans="1:1" s="447" customFormat="1" ht="12" hidden="1" customHeight="1">
      <c r="A17929" s="446"/>
    </row>
    <row r="17930" spans="1:1" s="447" customFormat="1" ht="12" hidden="1" customHeight="1">
      <c r="A17930" s="446"/>
    </row>
    <row r="17931" spans="1:1" s="447" customFormat="1" ht="12" hidden="1" customHeight="1">
      <c r="A17931" s="446"/>
    </row>
    <row r="17932" spans="1:1" s="447" customFormat="1" ht="12" hidden="1" customHeight="1">
      <c r="A17932" s="446"/>
    </row>
    <row r="17933" spans="1:1" s="447" customFormat="1" ht="12" hidden="1" customHeight="1">
      <c r="A17933" s="446"/>
    </row>
    <row r="17934" spans="1:1" s="447" customFormat="1" ht="12" hidden="1" customHeight="1">
      <c r="A17934" s="446"/>
    </row>
    <row r="17935" spans="1:1" s="447" customFormat="1" ht="12" hidden="1" customHeight="1">
      <c r="A17935" s="446"/>
    </row>
    <row r="17936" spans="1:1" s="447" customFormat="1" ht="12" hidden="1" customHeight="1">
      <c r="A17936" s="446"/>
    </row>
    <row r="17937" spans="1:1" s="447" customFormat="1" ht="12" hidden="1" customHeight="1">
      <c r="A17937" s="446"/>
    </row>
    <row r="17938" spans="1:1" s="447" customFormat="1" ht="12" hidden="1" customHeight="1">
      <c r="A17938" s="446"/>
    </row>
    <row r="17939" spans="1:1" s="447" customFormat="1" ht="12" hidden="1" customHeight="1">
      <c r="A17939" s="446"/>
    </row>
    <row r="17940" spans="1:1" s="447" customFormat="1" ht="12" hidden="1" customHeight="1">
      <c r="A17940" s="446"/>
    </row>
    <row r="17941" spans="1:1" s="447" customFormat="1" ht="12" hidden="1" customHeight="1">
      <c r="A17941" s="446"/>
    </row>
    <row r="17942" spans="1:1" s="447" customFormat="1" ht="12" hidden="1" customHeight="1">
      <c r="A17942" s="446"/>
    </row>
    <row r="17943" spans="1:1" s="447" customFormat="1" ht="12" hidden="1" customHeight="1">
      <c r="A17943" s="446"/>
    </row>
    <row r="17944" spans="1:1" s="447" customFormat="1" ht="12" hidden="1" customHeight="1">
      <c r="A17944" s="446"/>
    </row>
    <row r="17945" spans="1:1" s="447" customFormat="1" ht="12" hidden="1" customHeight="1">
      <c r="A17945" s="446"/>
    </row>
    <row r="17946" spans="1:1" s="447" customFormat="1" ht="12" hidden="1" customHeight="1">
      <c r="A17946" s="446"/>
    </row>
    <row r="17947" spans="1:1" s="447" customFormat="1" ht="12" hidden="1" customHeight="1">
      <c r="A17947" s="446"/>
    </row>
    <row r="17948" spans="1:1" s="447" customFormat="1" ht="12" hidden="1" customHeight="1">
      <c r="A17948" s="446"/>
    </row>
    <row r="17949" spans="1:1" s="447" customFormat="1" ht="12" hidden="1" customHeight="1">
      <c r="A17949" s="446"/>
    </row>
    <row r="17950" spans="1:1" s="447" customFormat="1" ht="12" hidden="1" customHeight="1">
      <c r="A17950" s="446"/>
    </row>
    <row r="17951" spans="1:1" s="447" customFormat="1" ht="12" hidden="1" customHeight="1">
      <c r="A17951" s="446"/>
    </row>
    <row r="17952" spans="1:1" s="447" customFormat="1" ht="12" hidden="1" customHeight="1">
      <c r="A17952" s="446"/>
    </row>
    <row r="17953" spans="1:1" s="447" customFormat="1" ht="12" hidden="1" customHeight="1">
      <c r="A17953" s="446"/>
    </row>
    <row r="17954" spans="1:1" s="447" customFormat="1" ht="12" hidden="1" customHeight="1">
      <c r="A17954" s="446"/>
    </row>
    <row r="17955" spans="1:1" s="447" customFormat="1" ht="12" hidden="1" customHeight="1">
      <c r="A17955" s="446"/>
    </row>
    <row r="17956" spans="1:1" s="447" customFormat="1" ht="12" hidden="1" customHeight="1">
      <c r="A17956" s="446"/>
    </row>
    <row r="17957" spans="1:1" s="447" customFormat="1" ht="12" hidden="1" customHeight="1">
      <c r="A17957" s="446"/>
    </row>
    <row r="17958" spans="1:1" s="447" customFormat="1" ht="12" hidden="1" customHeight="1">
      <c r="A17958" s="446"/>
    </row>
    <row r="17959" spans="1:1" s="447" customFormat="1" ht="12" hidden="1" customHeight="1">
      <c r="A17959" s="446"/>
    </row>
    <row r="17960" spans="1:1" s="447" customFormat="1" ht="12" hidden="1" customHeight="1">
      <c r="A17960" s="446"/>
    </row>
    <row r="17961" spans="1:1" s="447" customFormat="1" ht="12" hidden="1" customHeight="1">
      <c r="A17961" s="446"/>
    </row>
    <row r="17962" spans="1:1" s="447" customFormat="1" ht="12" hidden="1" customHeight="1">
      <c r="A17962" s="446"/>
    </row>
    <row r="17963" spans="1:1" s="447" customFormat="1" ht="12" hidden="1" customHeight="1">
      <c r="A17963" s="446"/>
    </row>
    <row r="17964" spans="1:1" s="447" customFormat="1" ht="12" hidden="1" customHeight="1">
      <c r="A17964" s="446"/>
    </row>
    <row r="17965" spans="1:1" s="447" customFormat="1" ht="12" hidden="1" customHeight="1">
      <c r="A17965" s="446"/>
    </row>
    <row r="17966" spans="1:1" s="447" customFormat="1" ht="12" hidden="1" customHeight="1">
      <c r="A17966" s="446"/>
    </row>
    <row r="17967" spans="1:1" s="447" customFormat="1" ht="12" hidden="1" customHeight="1">
      <c r="A17967" s="446"/>
    </row>
    <row r="17968" spans="1:1" s="447" customFormat="1" ht="12" hidden="1" customHeight="1">
      <c r="A17968" s="446"/>
    </row>
    <row r="17969" spans="1:1" s="447" customFormat="1" ht="12" hidden="1" customHeight="1">
      <c r="A17969" s="446"/>
    </row>
    <row r="17970" spans="1:1" s="447" customFormat="1" ht="12" hidden="1" customHeight="1">
      <c r="A17970" s="446"/>
    </row>
    <row r="17971" spans="1:1" s="447" customFormat="1" ht="12" hidden="1" customHeight="1">
      <c r="A17971" s="446"/>
    </row>
    <row r="17972" spans="1:1" s="447" customFormat="1" ht="12" hidden="1" customHeight="1">
      <c r="A17972" s="446"/>
    </row>
    <row r="17973" spans="1:1" s="447" customFormat="1" ht="12" hidden="1" customHeight="1">
      <c r="A17973" s="446"/>
    </row>
    <row r="17974" spans="1:1" s="447" customFormat="1" ht="12" hidden="1" customHeight="1">
      <c r="A17974" s="446"/>
    </row>
    <row r="17975" spans="1:1" s="447" customFormat="1" ht="12" hidden="1" customHeight="1">
      <c r="A17975" s="446"/>
    </row>
    <row r="17976" spans="1:1" s="447" customFormat="1" ht="12" hidden="1" customHeight="1">
      <c r="A17976" s="446"/>
    </row>
    <row r="17977" spans="1:1" s="447" customFormat="1" ht="12" hidden="1" customHeight="1">
      <c r="A17977" s="446"/>
    </row>
    <row r="17978" spans="1:1" s="447" customFormat="1" ht="12" hidden="1" customHeight="1">
      <c r="A17978" s="446"/>
    </row>
    <row r="17979" spans="1:1" s="447" customFormat="1" ht="12" hidden="1" customHeight="1">
      <c r="A17979" s="446"/>
    </row>
    <row r="17980" spans="1:1" s="447" customFormat="1" ht="12" hidden="1" customHeight="1">
      <c r="A17980" s="446"/>
    </row>
    <row r="17981" spans="1:1" s="447" customFormat="1" ht="12" hidden="1" customHeight="1">
      <c r="A17981" s="446"/>
    </row>
    <row r="17982" spans="1:1" s="447" customFormat="1" ht="12" hidden="1" customHeight="1">
      <c r="A17982" s="446"/>
    </row>
    <row r="17983" spans="1:1" s="447" customFormat="1" ht="12" hidden="1" customHeight="1">
      <c r="A17983" s="446"/>
    </row>
    <row r="17984" spans="1:1" s="447" customFormat="1" ht="12" hidden="1" customHeight="1">
      <c r="A17984" s="446"/>
    </row>
    <row r="17985" spans="1:1" s="447" customFormat="1" ht="12" hidden="1" customHeight="1">
      <c r="A17985" s="446"/>
    </row>
    <row r="17986" spans="1:1" s="447" customFormat="1" ht="12" hidden="1" customHeight="1">
      <c r="A17986" s="446"/>
    </row>
    <row r="17987" spans="1:1" s="447" customFormat="1" ht="12" hidden="1" customHeight="1">
      <c r="A17987" s="446"/>
    </row>
    <row r="17988" spans="1:1" s="447" customFormat="1" ht="12" hidden="1" customHeight="1">
      <c r="A17988" s="446"/>
    </row>
    <row r="17989" spans="1:1" s="447" customFormat="1" ht="12" hidden="1" customHeight="1">
      <c r="A17989" s="446"/>
    </row>
    <row r="17990" spans="1:1" s="447" customFormat="1" ht="12" hidden="1" customHeight="1">
      <c r="A17990" s="446"/>
    </row>
    <row r="17991" spans="1:1" s="447" customFormat="1" ht="12" hidden="1" customHeight="1">
      <c r="A17991" s="446"/>
    </row>
    <row r="17992" spans="1:1" s="447" customFormat="1" ht="12" hidden="1" customHeight="1">
      <c r="A17992" s="446"/>
    </row>
    <row r="17993" spans="1:1" s="447" customFormat="1" ht="12" hidden="1" customHeight="1">
      <c r="A17993" s="446"/>
    </row>
    <row r="17994" spans="1:1" s="447" customFormat="1" ht="12" hidden="1" customHeight="1">
      <c r="A17994" s="446"/>
    </row>
    <row r="17995" spans="1:1" s="447" customFormat="1" ht="12" hidden="1" customHeight="1">
      <c r="A17995" s="446"/>
    </row>
    <row r="17996" spans="1:1" s="447" customFormat="1" ht="12" hidden="1" customHeight="1">
      <c r="A17996" s="446"/>
    </row>
    <row r="17997" spans="1:1" s="447" customFormat="1" ht="12" hidden="1" customHeight="1">
      <c r="A17997" s="446"/>
    </row>
    <row r="17998" spans="1:1" s="447" customFormat="1" ht="12" hidden="1" customHeight="1">
      <c r="A17998" s="446"/>
    </row>
    <row r="17999" spans="1:1" s="447" customFormat="1" ht="12" hidden="1" customHeight="1">
      <c r="A17999" s="446"/>
    </row>
    <row r="18000" spans="1:1" s="447" customFormat="1" ht="12" hidden="1" customHeight="1">
      <c r="A18000" s="446"/>
    </row>
    <row r="18001" spans="1:1" s="447" customFormat="1" ht="12" hidden="1" customHeight="1">
      <c r="A18001" s="446"/>
    </row>
    <row r="18002" spans="1:1" s="447" customFormat="1" ht="12" hidden="1" customHeight="1">
      <c r="A18002" s="446"/>
    </row>
    <row r="18003" spans="1:1" s="447" customFormat="1" ht="12" hidden="1" customHeight="1">
      <c r="A18003" s="446"/>
    </row>
    <row r="18004" spans="1:1" s="447" customFormat="1" ht="12" hidden="1" customHeight="1">
      <c r="A18004" s="446"/>
    </row>
    <row r="18005" spans="1:1" s="447" customFormat="1" ht="12" hidden="1" customHeight="1">
      <c r="A18005" s="446"/>
    </row>
    <row r="18006" spans="1:1" s="447" customFormat="1" ht="12" hidden="1" customHeight="1">
      <c r="A18006" s="446"/>
    </row>
    <row r="18007" spans="1:1" s="447" customFormat="1" ht="12" hidden="1" customHeight="1">
      <c r="A18007" s="446"/>
    </row>
    <row r="18008" spans="1:1" s="447" customFormat="1" ht="12" hidden="1" customHeight="1">
      <c r="A18008" s="446"/>
    </row>
    <row r="18009" spans="1:1" s="447" customFormat="1" ht="12" hidden="1" customHeight="1">
      <c r="A18009" s="446"/>
    </row>
    <row r="18010" spans="1:1" s="447" customFormat="1" ht="12" hidden="1" customHeight="1">
      <c r="A18010" s="446"/>
    </row>
    <row r="18011" spans="1:1" s="447" customFormat="1" ht="12" hidden="1" customHeight="1">
      <c r="A18011" s="446"/>
    </row>
    <row r="18012" spans="1:1" s="447" customFormat="1" ht="12" hidden="1" customHeight="1">
      <c r="A18012" s="446"/>
    </row>
    <row r="18013" spans="1:1" s="447" customFormat="1" ht="12" hidden="1" customHeight="1">
      <c r="A18013" s="446"/>
    </row>
    <row r="18014" spans="1:1" s="447" customFormat="1" ht="12" hidden="1" customHeight="1">
      <c r="A18014" s="446"/>
    </row>
    <row r="18015" spans="1:1" s="447" customFormat="1" ht="12" hidden="1" customHeight="1">
      <c r="A18015" s="446"/>
    </row>
    <row r="18016" spans="1:1" s="447" customFormat="1" ht="12" hidden="1" customHeight="1">
      <c r="A18016" s="446"/>
    </row>
    <row r="18017" spans="1:1" s="447" customFormat="1" ht="12" hidden="1" customHeight="1">
      <c r="A18017" s="446"/>
    </row>
    <row r="18018" spans="1:1" s="447" customFormat="1" ht="12" hidden="1" customHeight="1">
      <c r="A18018" s="446"/>
    </row>
    <row r="18019" spans="1:1" s="447" customFormat="1" ht="12" hidden="1" customHeight="1">
      <c r="A18019" s="446"/>
    </row>
    <row r="18020" spans="1:1" s="447" customFormat="1" ht="12" hidden="1" customHeight="1">
      <c r="A18020" s="446"/>
    </row>
    <row r="18021" spans="1:1" s="447" customFormat="1" ht="12" hidden="1" customHeight="1">
      <c r="A18021" s="446"/>
    </row>
    <row r="18022" spans="1:1" s="447" customFormat="1" ht="12" hidden="1" customHeight="1">
      <c r="A18022" s="446"/>
    </row>
    <row r="18023" spans="1:1" s="447" customFormat="1" ht="12" hidden="1" customHeight="1">
      <c r="A18023" s="446"/>
    </row>
    <row r="18024" spans="1:1" s="447" customFormat="1" ht="12" hidden="1" customHeight="1">
      <c r="A18024" s="446"/>
    </row>
    <row r="18025" spans="1:1" s="447" customFormat="1" ht="12" hidden="1" customHeight="1">
      <c r="A18025" s="446"/>
    </row>
    <row r="18026" spans="1:1" s="447" customFormat="1" ht="12" hidden="1" customHeight="1">
      <c r="A18026" s="446"/>
    </row>
    <row r="18027" spans="1:1" s="447" customFormat="1" ht="12" hidden="1" customHeight="1">
      <c r="A18027" s="446"/>
    </row>
    <row r="18028" spans="1:1" s="447" customFormat="1" ht="12" hidden="1" customHeight="1">
      <c r="A18028" s="446"/>
    </row>
    <row r="18029" spans="1:1" s="447" customFormat="1" ht="12" hidden="1" customHeight="1">
      <c r="A18029" s="446"/>
    </row>
    <row r="18030" spans="1:1" s="447" customFormat="1" ht="12" hidden="1" customHeight="1">
      <c r="A18030" s="446"/>
    </row>
    <row r="18031" spans="1:1" s="447" customFormat="1" ht="12" hidden="1" customHeight="1">
      <c r="A18031" s="446"/>
    </row>
    <row r="18032" spans="1:1" s="447" customFormat="1" ht="12" hidden="1" customHeight="1">
      <c r="A18032" s="446"/>
    </row>
    <row r="18033" spans="1:1" s="447" customFormat="1" ht="12" hidden="1" customHeight="1">
      <c r="A18033" s="446"/>
    </row>
    <row r="18034" spans="1:1" s="447" customFormat="1" ht="12" hidden="1" customHeight="1">
      <c r="A18034" s="446"/>
    </row>
    <row r="18035" spans="1:1" s="447" customFormat="1" ht="12" hidden="1" customHeight="1">
      <c r="A18035" s="446"/>
    </row>
    <row r="18036" spans="1:1" s="447" customFormat="1" ht="12" hidden="1" customHeight="1">
      <c r="A18036" s="446"/>
    </row>
    <row r="18037" spans="1:1" s="447" customFormat="1" ht="12" hidden="1" customHeight="1">
      <c r="A18037" s="446"/>
    </row>
    <row r="18038" spans="1:1" s="447" customFormat="1" ht="12" hidden="1" customHeight="1">
      <c r="A18038" s="446"/>
    </row>
    <row r="18039" spans="1:1" s="447" customFormat="1" ht="12" hidden="1" customHeight="1">
      <c r="A18039" s="446"/>
    </row>
    <row r="18040" spans="1:1" s="447" customFormat="1" ht="12" hidden="1" customHeight="1">
      <c r="A18040" s="446"/>
    </row>
    <row r="18041" spans="1:1" s="447" customFormat="1" ht="12" hidden="1" customHeight="1">
      <c r="A18041" s="446"/>
    </row>
    <row r="18042" spans="1:1" s="447" customFormat="1" ht="12" hidden="1" customHeight="1">
      <c r="A18042" s="446"/>
    </row>
    <row r="18043" spans="1:1" s="447" customFormat="1" ht="12" hidden="1" customHeight="1">
      <c r="A18043" s="446"/>
    </row>
    <row r="18044" spans="1:1" s="447" customFormat="1" ht="12" hidden="1" customHeight="1">
      <c r="A18044" s="446"/>
    </row>
    <row r="18045" spans="1:1" s="447" customFormat="1" ht="12" hidden="1" customHeight="1">
      <c r="A18045" s="446"/>
    </row>
    <row r="18046" spans="1:1" s="447" customFormat="1" ht="12" hidden="1" customHeight="1">
      <c r="A18046" s="446"/>
    </row>
    <row r="18047" spans="1:1" s="447" customFormat="1" ht="12" hidden="1" customHeight="1">
      <c r="A18047" s="446"/>
    </row>
    <row r="18048" spans="1:1" s="447" customFormat="1" ht="12" hidden="1" customHeight="1">
      <c r="A18048" s="446"/>
    </row>
    <row r="18049" spans="1:1" s="447" customFormat="1" ht="12" hidden="1" customHeight="1">
      <c r="A18049" s="446"/>
    </row>
    <row r="18050" spans="1:1" s="447" customFormat="1" ht="12" hidden="1" customHeight="1">
      <c r="A18050" s="446"/>
    </row>
    <row r="18051" spans="1:1" s="447" customFormat="1" ht="12" hidden="1" customHeight="1">
      <c r="A18051" s="446"/>
    </row>
    <row r="18052" spans="1:1" s="447" customFormat="1" ht="12" hidden="1" customHeight="1">
      <c r="A18052" s="446"/>
    </row>
    <row r="18053" spans="1:1" s="447" customFormat="1" ht="12" hidden="1" customHeight="1">
      <c r="A18053" s="446"/>
    </row>
    <row r="18054" spans="1:1" s="447" customFormat="1" ht="12" hidden="1" customHeight="1">
      <c r="A18054" s="446"/>
    </row>
    <row r="18055" spans="1:1" s="447" customFormat="1" ht="12" hidden="1" customHeight="1">
      <c r="A18055" s="446"/>
    </row>
    <row r="18056" spans="1:1" s="447" customFormat="1" ht="12" hidden="1" customHeight="1">
      <c r="A18056" s="446"/>
    </row>
    <row r="18057" spans="1:1" s="447" customFormat="1" ht="12" hidden="1" customHeight="1">
      <c r="A18057" s="446"/>
    </row>
    <row r="18058" spans="1:1" s="447" customFormat="1" ht="12" hidden="1" customHeight="1">
      <c r="A18058" s="446"/>
    </row>
    <row r="18059" spans="1:1" s="447" customFormat="1" ht="12" hidden="1" customHeight="1">
      <c r="A18059" s="446"/>
    </row>
    <row r="18060" spans="1:1" s="447" customFormat="1" ht="12" hidden="1" customHeight="1">
      <c r="A18060" s="446"/>
    </row>
    <row r="18061" spans="1:1" s="447" customFormat="1" ht="12" hidden="1" customHeight="1">
      <c r="A18061" s="446"/>
    </row>
    <row r="18062" spans="1:1" s="447" customFormat="1" ht="12" hidden="1" customHeight="1">
      <c r="A18062" s="446"/>
    </row>
    <row r="18063" spans="1:1" s="447" customFormat="1" ht="12" hidden="1" customHeight="1">
      <c r="A18063" s="446"/>
    </row>
    <row r="18064" spans="1:1" s="447" customFormat="1" ht="12" hidden="1" customHeight="1">
      <c r="A18064" s="446"/>
    </row>
    <row r="18065" spans="1:1" s="447" customFormat="1" ht="12" hidden="1" customHeight="1">
      <c r="A18065" s="446"/>
    </row>
    <row r="18066" spans="1:1" s="447" customFormat="1" ht="12" hidden="1" customHeight="1">
      <c r="A18066" s="446"/>
    </row>
    <row r="18067" spans="1:1" s="447" customFormat="1" ht="12" hidden="1" customHeight="1">
      <c r="A18067" s="446"/>
    </row>
    <row r="18068" spans="1:1" s="447" customFormat="1" ht="12" hidden="1" customHeight="1">
      <c r="A18068" s="446"/>
    </row>
    <row r="18069" spans="1:1" s="447" customFormat="1" ht="12" hidden="1" customHeight="1">
      <c r="A18069" s="446"/>
    </row>
    <row r="18070" spans="1:1" s="447" customFormat="1" ht="12" hidden="1" customHeight="1">
      <c r="A18070" s="446"/>
    </row>
    <row r="18071" spans="1:1" s="447" customFormat="1" ht="12" hidden="1" customHeight="1">
      <c r="A18071" s="446"/>
    </row>
    <row r="18072" spans="1:1" s="447" customFormat="1" ht="12" hidden="1" customHeight="1">
      <c r="A18072" s="446"/>
    </row>
    <row r="18073" spans="1:1" s="447" customFormat="1" ht="12" hidden="1" customHeight="1">
      <c r="A18073" s="446"/>
    </row>
    <row r="18074" spans="1:1" s="447" customFormat="1" ht="12" hidden="1" customHeight="1">
      <c r="A18074" s="446"/>
    </row>
    <row r="18075" spans="1:1" s="447" customFormat="1" ht="12" hidden="1" customHeight="1">
      <c r="A18075" s="446"/>
    </row>
    <row r="18076" spans="1:1" s="447" customFormat="1" ht="12" hidden="1" customHeight="1">
      <c r="A18076" s="446"/>
    </row>
    <row r="18077" spans="1:1" s="447" customFormat="1" ht="12" hidden="1" customHeight="1">
      <c r="A18077" s="446"/>
    </row>
    <row r="18078" spans="1:1" s="447" customFormat="1" ht="12" hidden="1" customHeight="1">
      <c r="A18078" s="446"/>
    </row>
    <row r="18079" spans="1:1" s="447" customFormat="1" ht="12" hidden="1" customHeight="1">
      <c r="A18079" s="446"/>
    </row>
    <row r="18080" spans="1:1" s="447" customFormat="1" ht="12" hidden="1" customHeight="1">
      <c r="A18080" s="446"/>
    </row>
    <row r="18081" spans="1:1" s="447" customFormat="1" ht="12" hidden="1" customHeight="1">
      <c r="A18081" s="446"/>
    </row>
    <row r="18082" spans="1:1" s="447" customFormat="1" ht="12" hidden="1" customHeight="1">
      <c r="A18082" s="446"/>
    </row>
    <row r="18083" spans="1:1" s="447" customFormat="1" ht="12" hidden="1" customHeight="1">
      <c r="A18083" s="446"/>
    </row>
    <row r="18084" spans="1:1" s="447" customFormat="1" ht="12" hidden="1" customHeight="1">
      <c r="A18084" s="446"/>
    </row>
    <row r="18085" spans="1:1" s="447" customFormat="1" ht="12" hidden="1" customHeight="1">
      <c r="A18085" s="446"/>
    </row>
    <row r="18086" spans="1:1" s="447" customFormat="1" ht="12" hidden="1" customHeight="1">
      <c r="A18086" s="446"/>
    </row>
    <row r="18087" spans="1:1" s="447" customFormat="1" ht="12" hidden="1" customHeight="1">
      <c r="A18087" s="446"/>
    </row>
    <row r="18088" spans="1:1" s="447" customFormat="1" ht="12" hidden="1" customHeight="1">
      <c r="A18088" s="446"/>
    </row>
    <row r="18089" spans="1:1" s="447" customFormat="1" ht="12" hidden="1" customHeight="1">
      <c r="A18089" s="446"/>
    </row>
    <row r="18090" spans="1:1" s="447" customFormat="1" ht="12" hidden="1" customHeight="1">
      <c r="A18090" s="446"/>
    </row>
    <row r="18091" spans="1:1" s="447" customFormat="1" ht="12" hidden="1" customHeight="1">
      <c r="A18091" s="446"/>
    </row>
    <row r="18092" spans="1:1" s="447" customFormat="1" ht="12" hidden="1" customHeight="1">
      <c r="A18092" s="446"/>
    </row>
    <row r="18093" spans="1:1" s="447" customFormat="1" ht="12" hidden="1" customHeight="1">
      <c r="A18093" s="446"/>
    </row>
    <row r="18094" spans="1:1" s="447" customFormat="1" ht="12" hidden="1" customHeight="1">
      <c r="A18094" s="446"/>
    </row>
    <row r="18095" spans="1:1" s="447" customFormat="1" ht="12" hidden="1" customHeight="1">
      <c r="A18095" s="446"/>
    </row>
    <row r="18096" spans="1:1" s="447" customFormat="1" ht="12" hidden="1" customHeight="1">
      <c r="A18096" s="446"/>
    </row>
    <row r="18097" spans="1:1" s="447" customFormat="1" ht="12" hidden="1" customHeight="1">
      <c r="A18097" s="446"/>
    </row>
    <row r="18098" spans="1:1" s="447" customFormat="1" ht="12" hidden="1" customHeight="1">
      <c r="A18098" s="446"/>
    </row>
    <row r="18099" spans="1:1" s="447" customFormat="1" ht="12" hidden="1" customHeight="1">
      <c r="A18099" s="446"/>
    </row>
    <row r="18100" spans="1:1" s="447" customFormat="1" ht="12" hidden="1" customHeight="1">
      <c r="A18100" s="446"/>
    </row>
    <row r="18101" spans="1:1" s="447" customFormat="1" ht="12" hidden="1" customHeight="1">
      <c r="A18101" s="446"/>
    </row>
    <row r="18102" spans="1:1" s="447" customFormat="1" ht="12" hidden="1" customHeight="1">
      <c r="A18102" s="446"/>
    </row>
    <row r="18103" spans="1:1" s="447" customFormat="1" ht="12" hidden="1" customHeight="1">
      <c r="A18103" s="446"/>
    </row>
    <row r="18104" spans="1:1" s="447" customFormat="1" ht="12" hidden="1" customHeight="1">
      <c r="A18104" s="446"/>
    </row>
    <row r="18105" spans="1:1" s="447" customFormat="1" ht="12" hidden="1" customHeight="1">
      <c r="A18105" s="446"/>
    </row>
    <row r="18106" spans="1:1" s="447" customFormat="1" ht="12" hidden="1" customHeight="1">
      <c r="A18106" s="446"/>
    </row>
    <row r="18107" spans="1:1" s="447" customFormat="1" ht="12" hidden="1" customHeight="1">
      <c r="A18107" s="446"/>
    </row>
    <row r="18108" spans="1:1" s="447" customFormat="1" ht="12" hidden="1" customHeight="1">
      <c r="A18108" s="446"/>
    </row>
    <row r="18109" spans="1:1" s="447" customFormat="1" ht="12" hidden="1" customHeight="1">
      <c r="A18109" s="446"/>
    </row>
    <row r="18110" spans="1:1" s="447" customFormat="1" ht="12" hidden="1" customHeight="1">
      <c r="A18110" s="446"/>
    </row>
    <row r="18111" spans="1:1" s="447" customFormat="1" ht="12" hidden="1" customHeight="1">
      <c r="A18111" s="446"/>
    </row>
    <row r="18112" spans="1:1" s="447" customFormat="1" ht="12" hidden="1" customHeight="1">
      <c r="A18112" s="446"/>
    </row>
    <row r="18113" spans="1:1" s="447" customFormat="1" ht="12" hidden="1" customHeight="1">
      <c r="A18113" s="446"/>
    </row>
    <row r="18114" spans="1:1" s="447" customFormat="1" ht="12" hidden="1" customHeight="1">
      <c r="A18114" s="446"/>
    </row>
    <row r="18115" spans="1:1" s="447" customFormat="1" ht="12" hidden="1" customHeight="1">
      <c r="A18115" s="446"/>
    </row>
    <row r="18116" spans="1:1" s="447" customFormat="1" ht="12" hidden="1" customHeight="1">
      <c r="A18116" s="446"/>
    </row>
    <row r="18117" spans="1:1" s="447" customFormat="1" ht="12" hidden="1" customHeight="1">
      <c r="A18117" s="446"/>
    </row>
    <row r="18118" spans="1:1" s="447" customFormat="1" ht="12" hidden="1" customHeight="1">
      <c r="A18118" s="446"/>
    </row>
    <row r="18119" spans="1:1" s="447" customFormat="1" ht="12" hidden="1" customHeight="1">
      <c r="A18119" s="446"/>
    </row>
    <row r="18120" spans="1:1" s="447" customFormat="1" ht="12" hidden="1" customHeight="1">
      <c r="A18120" s="446"/>
    </row>
    <row r="18121" spans="1:1" s="447" customFormat="1" ht="12" hidden="1" customHeight="1">
      <c r="A18121" s="446"/>
    </row>
    <row r="18122" spans="1:1" s="447" customFormat="1" ht="12" hidden="1" customHeight="1">
      <c r="A18122" s="446"/>
    </row>
    <row r="18123" spans="1:1" s="447" customFormat="1" ht="12" hidden="1" customHeight="1">
      <c r="A18123" s="446"/>
    </row>
    <row r="18124" spans="1:1" s="447" customFormat="1" ht="12" hidden="1" customHeight="1">
      <c r="A18124" s="446"/>
    </row>
    <row r="18125" spans="1:1" s="447" customFormat="1" ht="12" hidden="1" customHeight="1">
      <c r="A18125" s="446"/>
    </row>
    <row r="18126" spans="1:1" s="447" customFormat="1" ht="12" hidden="1" customHeight="1">
      <c r="A18126" s="446"/>
    </row>
    <row r="18127" spans="1:1" s="447" customFormat="1" ht="12" hidden="1" customHeight="1">
      <c r="A18127" s="446"/>
    </row>
    <row r="18128" spans="1:1" s="447" customFormat="1" ht="12" hidden="1" customHeight="1">
      <c r="A18128" s="446"/>
    </row>
    <row r="18129" spans="1:1" s="447" customFormat="1" ht="12" hidden="1" customHeight="1">
      <c r="A18129" s="446"/>
    </row>
    <row r="18130" spans="1:1" s="447" customFormat="1" ht="12" hidden="1" customHeight="1">
      <c r="A18130" s="446"/>
    </row>
    <row r="18131" spans="1:1" s="447" customFormat="1" ht="12" hidden="1" customHeight="1">
      <c r="A18131" s="446"/>
    </row>
    <row r="18132" spans="1:1" s="447" customFormat="1" ht="12" hidden="1" customHeight="1">
      <c r="A18132" s="446"/>
    </row>
    <row r="18133" spans="1:1" s="447" customFormat="1" ht="12" hidden="1" customHeight="1">
      <c r="A18133" s="446"/>
    </row>
    <row r="18134" spans="1:1" s="447" customFormat="1" ht="12" hidden="1" customHeight="1">
      <c r="A18134" s="446"/>
    </row>
    <row r="18135" spans="1:1" s="447" customFormat="1" ht="12" hidden="1" customHeight="1">
      <c r="A18135" s="446"/>
    </row>
    <row r="18136" spans="1:1" s="447" customFormat="1" ht="12" hidden="1" customHeight="1">
      <c r="A18136" s="446"/>
    </row>
    <row r="18137" spans="1:1" s="447" customFormat="1" ht="12" hidden="1" customHeight="1">
      <c r="A18137" s="446"/>
    </row>
    <row r="18138" spans="1:1" s="447" customFormat="1" ht="12" hidden="1" customHeight="1">
      <c r="A18138" s="446"/>
    </row>
    <row r="18139" spans="1:1" s="447" customFormat="1" ht="12" hidden="1" customHeight="1">
      <c r="A18139" s="446"/>
    </row>
    <row r="18140" spans="1:1" s="447" customFormat="1" ht="12" hidden="1" customHeight="1">
      <c r="A18140" s="446"/>
    </row>
    <row r="18141" spans="1:1" s="447" customFormat="1" ht="12" hidden="1" customHeight="1">
      <c r="A18141" s="446"/>
    </row>
    <row r="18142" spans="1:1" s="447" customFormat="1" ht="12" hidden="1" customHeight="1">
      <c r="A18142" s="446"/>
    </row>
    <row r="18143" spans="1:1" s="447" customFormat="1" ht="12" hidden="1" customHeight="1">
      <c r="A18143" s="446"/>
    </row>
    <row r="18144" spans="1:1" s="447" customFormat="1" ht="12" hidden="1" customHeight="1">
      <c r="A18144" s="446"/>
    </row>
    <row r="18145" spans="1:1" s="447" customFormat="1" ht="12" hidden="1" customHeight="1">
      <c r="A18145" s="446"/>
    </row>
    <row r="18146" spans="1:1" s="447" customFormat="1" ht="12" hidden="1" customHeight="1">
      <c r="A18146" s="446"/>
    </row>
    <row r="18147" spans="1:1" s="447" customFormat="1" ht="12" hidden="1" customHeight="1">
      <c r="A18147" s="446"/>
    </row>
    <row r="18148" spans="1:1" s="447" customFormat="1" ht="12" hidden="1" customHeight="1">
      <c r="A18148" s="446"/>
    </row>
    <row r="18149" spans="1:1" s="447" customFormat="1" ht="12" hidden="1" customHeight="1">
      <c r="A18149" s="446"/>
    </row>
    <row r="18150" spans="1:1" s="447" customFormat="1" ht="12" hidden="1" customHeight="1">
      <c r="A18150" s="446"/>
    </row>
    <row r="18151" spans="1:1" s="447" customFormat="1" ht="12" hidden="1" customHeight="1">
      <c r="A18151" s="446"/>
    </row>
    <row r="18152" spans="1:1" s="447" customFormat="1" ht="12" hidden="1" customHeight="1">
      <c r="A18152" s="446"/>
    </row>
    <row r="18153" spans="1:1" s="447" customFormat="1" ht="12" hidden="1" customHeight="1">
      <c r="A18153" s="446"/>
    </row>
    <row r="18154" spans="1:1" s="447" customFormat="1" ht="12" hidden="1" customHeight="1">
      <c r="A18154" s="446"/>
    </row>
    <row r="18155" spans="1:1" s="447" customFormat="1" ht="12" hidden="1" customHeight="1">
      <c r="A18155" s="446"/>
    </row>
    <row r="18156" spans="1:1" s="447" customFormat="1" ht="12" hidden="1" customHeight="1">
      <c r="A18156" s="446"/>
    </row>
    <row r="18157" spans="1:1" s="447" customFormat="1" ht="12" hidden="1" customHeight="1">
      <c r="A18157" s="446"/>
    </row>
    <row r="18158" spans="1:1" s="447" customFormat="1" ht="12" hidden="1" customHeight="1">
      <c r="A18158" s="446"/>
    </row>
    <row r="18159" spans="1:1" s="447" customFormat="1" ht="12" hidden="1" customHeight="1">
      <c r="A18159" s="446"/>
    </row>
    <row r="18160" spans="1:1" s="447" customFormat="1" ht="12" hidden="1" customHeight="1">
      <c r="A18160" s="446"/>
    </row>
    <row r="18161" spans="1:1" s="447" customFormat="1" ht="12" hidden="1" customHeight="1">
      <c r="A18161" s="446"/>
    </row>
    <row r="18162" spans="1:1" s="447" customFormat="1" ht="12" hidden="1" customHeight="1">
      <c r="A18162" s="446"/>
    </row>
    <row r="18163" spans="1:1" s="447" customFormat="1" ht="12" hidden="1" customHeight="1">
      <c r="A18163" s="446"/>
    </row>
    <row r="18164" spans="1:1" s="447" customFormat="1" ht="12" hidden="1" customHeight="1">
      <c r="A18164" s="446"/>
    </row>
    <row r="18165" spans="1:1" s="447" customFormat="1" ht="12" hidden="1" customHeight="1">
      <c r="A18165" s="446"/>
    </row>
    <row r="18166" spans="1:1" s="447" customFormat="1" ht="12" hidden="1" customHeight="1">
      <c r="A18166" s="446"/>
    </row>
    <row r="18167" spans="1:1" s="447" customFormat="1" ht="12" hidden="1" customHeight="1">
      <c r="A18167" s="446"/>
    </row>
    <row r="18168" spans="1:1" s="447" customFormat="1" ht="12" hidden="1" customHeight="1">
      <c r="A18168" s="446"/>
    </row>
    <row r="18169" spans="1:1" s="447" customFormat="1" ht="12" hidden="1" customHeight="1">
      <c r="A18169" s="446"/>
    </row>
    <row r="18170" spans="1:1" s="447" customFormat="1" ht="12" hidden="1" customHeight="1">
      <c r="A18170" s="446"/>
    </row>
    <row r="18171" spans="1:1" s="447" customFormat="1" ht="12" hidden="1" customHeight="1">
      <c r="A18171" s="446"/>
    </row>
    <row r="18172" spans="1:1" s="447" customFormat="1" ht="12" hidden="1" customHeight="1">
      <c r="A18172" s="446"/>
    </row>
    <row r="18173" spans="1:1" s="447" customFormat="1" ht="12" hidden="1" customHeight="1">
      <c r="A18173" s="446"/>
    </row>
    <row r="18174" spans="1:1" s="447" customFormat="1" ht="12" hidden="1" customHeight="1">
      <c r="A18174" s="446"/>
    </row>
    <row r="18175" spans="1:1" s="447" customFormat="1" ht="12" hidden="1" customHeight="1">
      <c r="A18175" s="446"/>
    </row>
    <row r="18176" spans="1:1" s="447" customFormat="1" ht="12" hidden="1" customHeight="1">
      <c r="A18176" s="446"/>
    </row>
    <row r="18177" spans="1:1" s="447" customFormat="1" ht="12" hidden="1" customHeight="1">
      <c r="A18177" s="446"/>
    </row>
    <row r="18178" spans="1:1" s="447" customFormat="1" ht="12" hidden="1" customHeight="1">
      <c r="A18178" s="446"/>
    </row>
    <row r="18179" spans="1:1" s="447" customFormat="1" ht="12" hidden="1" customHeight="1">
      <c r="A18179" s="446"/>
    </row>
    <row r="18180" spans="1:1" s="447" customFormat="1" ht="12" hidden="1" customHeight="1">
      <c r="A18180" s="446"/>
    </row>
    <row r="18181" spans="1:1" s="447" customFormat="1" ht="12" hidden="1" customHeight="1">
      <c r="A18181" s="446"/>
    </row>
    <row r="18182" spans="1:1" s="447" customFormat="1" ht="12" hidden="1" customHeight="1">
      <c r="A18182" s="446"/>
    </row>
    <row r="18183" spans="1:1" s="447" customFormat="1" ht="12" hidden="1" customHeight="1">
      <c r="A18183" s="446"/>
    </row>
    <row r="18184" spans="1:1" s="447" customFormat="1" ht="12" hidden="1" customHeight="1">
      <c r="A18184" s="446"/>
    </row>
    <row r="18185" spans="1:1" s="447" customFormat="1" ht="12" hidden="1" customHeight="1">
      <c r="A18185" s="446"/>
    </row>
    <row r="18186" spans="1:1" s="447" customFormat="1" ht="12" hidden="1" customHeight="1">
      <c r="A18186" s="446"/>
    </row>
    <row r="18187" spans="1:1" s="447" customFormat="1" ht="12" hidden="1" customHeight="1">
      <c r="A18187" s="446"/>
    </row>
    <row r="18188" spans="1:1" s="447" customFormat="1" ht="12" hidden="1" customHeight="1">
      <c r="A18188" s="446"/>
    </row>
    <row r="18189" spans="1:1" s="447" customFormat="1" ht="12" hidden="1" customHeight="1">
      <c r="A18189" s="446"/>
    </row>
    <row r="18190" spans="1:1" s="447" customFormat="1" ht="12" hidden="1" customHeight="1">
      <c r="A18190" s="446"/>
    </row>
    <row r="18191" spans="1:1" s="447" customFormat="1" ht="12" hidden="1" customHeight="1">
      <c r="A18191" s="446"/>
    </row>
    <row r="18192" spans="1:1" s="447" customFormat="1" ht="12" hidden="1" customHeight="1">
      <c r="A18192" s="446"/>
    </row>
    <row r="18193" spans="1:1" s="447" customFormat="1" ht="12" hidden="1" customHeight="1">
      <c r="A18193" s="446"/>
    </row>
    <row r="18194" spans="1:1" s="447" customFormat="1" ht="12" hidden="1" customHeight="1">
      <c r="A18194" s="446"/>
    </row>
    <row r="18195" spans="1:1" s="447" customFormat="1" ht="12" hidden="1" customHeight="1">
      <c r="A18195" s="446"/>
    </row>
    <row r="18196" spans="1:1" s="447" customFormat="1" ht="12" hidden="1" customHeight="1">
      <c r="A18196" s="446"/>
    </row>
    <row r="18197" spans="1:1" s="447" customFormat="1" ht="12" hidden="1" customHeight="1">
      <c r="A18197" s="446"/>
    </row>
    <row r="18198" spans="1:1" s="447" customFormat="1" ht="12" hidden="1" customHeight="1">
      <c r="A18198" s="446"/>
    </row>
    <row r="18199" spans="1:1" s="447" customFormat="1" ht="12" hidden="1" customHeight="1">
      <c r="A18199" s="446"/>
    </row>
    <row r="18200" spans="1:1" s="447" customFormat="1" ht="12" hidden="1" customHeight="1">
      <c r="A18200" s="446"/>
    </row>
    <row r="18201" spans="1:1" s="447" customFormat="1" ht="12" hidden="1" customHeight="1">
      <c r="A18201" s="446"/>
    </row>
    <row r="18202" spans="1:1" s="447" customFormat="1" ht="12" hidden="1" customHeight="1">
      <c r="A18202" s="446"/>
    </row>
    <row r="18203" spans="1:1" s="447" customFormat="1" ht="12" hidden="1" customHeight="1">
      <c r="A18203" s="446"/>
    </row>
    <row r="18204" spans="1:1" s="447" customFormat="1" ht="12" hidden="1" customHeight="1">
      <c r="A18204" s="446"/>
    </row>
    <row r="18205" spans="1:1" s="447" customFormat="1" ht="12" hidden="1" customHeight="1">
      <c r="A18205" s="446"/>
    </row>
    <row r="18206" spans="1:1" s="447" customFormat="1" ht="12" hidden="1" customHeight="1">
      <c r="A18206" s="446"/>
    </row>
    <row r="18207" spans="1:1" s="447" customFormat="1" ht="12" hidden="1" customHeight="1">
      <c r="A18207" s="446"/>
    </row>
    <row r="18208" spans="1:1" s="447" customFormat="1" ht="12" hidden="1" customHeight="1">
      <c r="A18208" s="446"/>
    </row>
    <row r="18209" spans="1:1" s="447" customFormat="1" ht="12" hidden="1" customHeight="1">
      <c r="A18209" s="446"/>
    </row>
    <row r="18210" spans="1:1" s="447" customFormat="1" ht="12" hidden="1" customHeight="1">
      <c r="A18210" s="446"/>
    </row>
    <row r="18211" spans="1:1" s="447" customFormat="1" ht="12" hidden="1" customHeight="1">
      <c r="A18211" s="446"/>
    </row>
    <row r="18212" spans="1:1" s="447" customFormat="1" ht="12" hidden="1" customHeight="1">
      <c r="A18212" s="446"/>
    </row>
    <row r="18213" spans="1:1" s="447" customFormat="1" ht="12" hidden="1" customHeight="1">
      <c r="A18213" s="446"/>
    </row>
    <row r="18214" spans="1:1" s="447" customFormat="1" ht="12" hidden="1" customHeight="1">
      <c r="A18214" s="446"/>
    </row>
    <row r="18215" spans="1:1" s="447" customFormat="1" ht="12" hidden="1" customHeight="1">
      <c r="A18215" s="446"/>
    </row>
    <row r="18216" spans="1:1" s="447" customFormat="1" ht="12" hidden="1" customHeight="1">
      <c r="A18216" s="446"/>
    </row>
    <row r="18217" spans="1:1" s="447" customFormat="1" ht="12" hidden="1" customHeight="1">
      <c r="A18217" s="446"/>
    </row>
    <row r="18218" spans="1:1" s="447" customFormat="1" ht="12" hidden="1" customHeight="1">
      <c r="A18218" s="446"/>
    </row>
    <row r="18219" spans="1:1" s="447" customFormat="1" ht="12" hidden="1" customHeight="1">
      <c r="A18219" s="446"/>
    </row>
    <row r="18220" spans="1:1" s="447" customFormat="1" ht="12" hidden="1" customHeight="1">
      <c r="A18220" s="446"/>
    </row>
    <row r="18221" spans="1:1" s="447" customFormat="1" ht="12" hidden="1" customHeight="1">
      <c r="A18221" s="446"/>
    </row>
    <row r="18222" spans="1:1" s="447" customFormat="1" ht="12" hidden="1" customHeight="1">
      <c r="A18222" s="446"/>
    </row>
    <row r="18223" spans="1:1" s="447" customFormat="1" ht="12" hidden="1" customHeight="1">
      <c r="A18223" s="446"/>
    </row>
    <row r="18224" spans="1:1" s="447" customFormat="1" ht="12" hidden="1" customHeight="1">
      <c r="A18224" s="446"/>
    </row>
    <row r="18225" spans="1:1" s="447" customFormat="1" ht="12" hidden="1" customHeight="1">
      <c r="A18225" s="446"/>
    </row>
    <row r="18226" spans="1:1" s="447" customFormat="1" ht="12" hidden="1" customHeight="1">
      <c r="A18226" s="446"/>
    </row>
    <row r="18227" spans="1:1" s="447" customFormat="1" ht="12" hidden="1" customHeight="1">
      <c r="A18227" s="446"/>
    </row>
    <row r="18228" spans="1:1" s="447" customFormat="1" ht="12" hidden="1" customHeight="1">
      <c r="A18228" s="446"/>
    </row>
    <row r="18229" spans="1:1" s="447" customFormat="1" ht="12" hidden="1" customHeight="1">
      <c r="A18229" s="446"/>
    </row>
    <row r="18230" spans="1:1" s="447" customFormat="1" ht="12" hidden="1" customHeight="1">
      <c r="A18230" s="446"/>
    </row>
    <row r="18231" spans="1:1" s="447" customFormat="1" ht="12" hidden="1" customHeight="1">
      <c r="A18231" s="446"/>
    </row>
    <row r="18232" spans="1:1" s="447" customFormat="1" ht="12" hidden="1" customHeight="1">
      <c r="A18232" s="446"/>
    </row>
    <row r="18233" spans="1:1" s="447" customFormat="1" ht="12" hidden="1" customHeight="1">
      <c r="A18233" s="446"/>
    </row>
    <row r="18234" spans="1:1" s="447" customFormat="1" ht="12" hidden="1" customHeight="1">
      <c r="A18234" s="446"/>
    </row>
    <row r="18235" spans="1:1" s="447" customFormat="1" ht="12" hidden="1" customHeight="1">
      <c r="A18235" s="446"/>
    </row>
    <row r="18236" spans="1:1" s="447" customFormat="1" ht="12" hidden="1" customHeight="1">
      <c r="A18236" s="446"/>
    </row>
    <row r="18237" spans="1:1" s="447" customFormat="1" ht="12" hidden="1" customHeight="1">
      <c r="A18237" s="446"/>
    </row>
    <row r="18238" spans="1:1" s="447" customFormat="1" ht="12" hidden="1" customHeight="1">
      <c r="A18238" s="446"/>
    </row>
    <row r="18239" spans="1:1" s="447" customFormat="1" ht="12" hidden="1" customHeight="1">
      <c r="A18239" s="446"/>
    </row>
    <row r="18240" spans="1:1" s="447" customFormat="1" ht="12" hidden="1" customHeight="1">
      <c r="A18240" s="446"/>
    </row>
    <row r="18241" spans="1:1" s="447" customFormat="1" ht="12" hidden="1" customHeight="1">
      <c r="A18241" s="446"/>
    </row>
    <row r="18242" spans="1:1" s="447" customFormat="1" ht="12" hidden="1" customHeight="1">
      <c r="A18242" s="446"/>
    </row>
    <row r="18243" spans="1:1" s="447" customFormat="1" ht="12" hidden="1" customHeight="1">
      <c r="A18243" s="446"/>
    </row>
    <row r="18244" spans="1:1" s="447" customFormat="1" ht="12" hidden="1" customHeight="1">
      <c r="A18244" s="446"/>
    </row>
    <row r="18245" spans="1:1" s="447" customFormat="1" ht="12" hidden="1" customHeight="1">
      <c r="A18245" s="446"/>
    </row>
    <row r="18246" spans="1:1" s="447" customFormat="1" ht="12" hidden="1" customHeight="1">
      <c r="A18246" s="446"/>
    </row>
    <row r="18247" spans="1:1" s="447" customFormat="1" ht="12" hidden="1" customHeight="1">
      <c r="A18247" s="446"/>
    </row>
    <row r="18248" spans="1:1" s="447" customFormat="1" ht="12" hidden="1" customHeight="1">
      <c r="A18248" s="446"/>
    </row>
    <row r="18249" spans="1:1" s="447" customFormat="1" ht="12" hidden="1" customHeight="1">
      <c r="A18249" s="446"/>
    </row>
    <row r="18250" spans="1:1" s="447" customFormat="1" ht="12" hidden="1" customHeight="1">
      <c r="A18250" s="446"/>
    </row>
    <row r="18251" spans="1:1" s="447" customFormat="1" ht="12" hidden="1" customHeight="1">
      <c r="A18251" s="446"/>
    </row>
    <row r="18252" spans="1:1" s="447" customFormat="1" ht="12" hidden="1" customHeight="1">
      <c r="A18252" s="446"/>
    </row>
    <row r="18253" spans="1:1" s="447" customFormat="1" ht="12" hidden="1" customHeight="1">
      <c r="A18253" s="446"/>
    </row>
    <row r="18254" spans="1:1" s="447" customFormat="1" ht="12" hidden="1" customHeight="1">
      <c r="A18254" s="446"/>
    </row>
    <row r="18255" spans="1:1" s="447" customFormat="1" ht="12" hidden="1" customHeight="1">
      <c r="A18255" s="446"/>
    </row>
    <row r="18256" spans="1:1" s="447" customFormat="1" ht="12" hidden="1" customHeight="1">
      <c r="A18256" s="446"/>
    </row>
    <row r="18257" spans="1:1" s="447" customFormat="1" ht="12" hidden="1" customHeight="1">
      <c r="A18257" s="446"/>
    </row>
    <row r="18258" spans="1:1" s="447" customFormat="1" ht="12" hidden="1" customHeight="1">
      <c r="A18258" s="446"/>
    </row>
    <row r="18259" spans="1:1" s="447" customFormat="1" ht="12" hidden="1" customHeight="1">
      <c r="A18259" s="446"/>
    </row>
    <row r="18260" spans="1:1" s="447" customFormat="1" ht="12" hidden="1" customHeight="1">
      <c r="A18260" s="446"/>
    </row>
    <row r="18261" spans="1:1" s="447" customFormat="1" ht="12" hidden="1" customHeight="1">
      <c r="A18261" s="446"/>
    </row>
    <row r="18262" spans="1:1" s="447" customFormat="1" ht="12" hidden="1" customHeight="1">
      <c r="A18262" s="446"/>
    </row>
    <row r="18263" spans="1:1" s="447" customFormat="1" ht="12" hidden="1" customHeight="1">
      <c r="A18263" s="446"/>
    </row>
    <row r="18264" spans="1:1" s="447" customFormat="1" ht="12" hidden="1" customHeight="1">
      <c r="A18264" s="446"/>
    </row>
    <row r="18265" spans="1:1" s="447" customFormat="1" ht="12" hidden="1" customHeight="1">
      <c r="A18265" s="446"/>
    </row>
    <row r="18266" spans="1:1" s="447" customFormat="1" ht="12" hidden="1" customHeight="1">
      <c r="A18266" s="446"/>
    </row>
    <row r="18267" spans="1:1" s="447" customFormat="1" ht="12" hidden="1" customHeight="1">
      <c r="A18267" s="446"/>
    </row>
    <row r="18268" spans="1:1" s="447" customFormat="1" ht="12" hidden="1" customHeight="1">
      <c r="A18268" s="446"/>
    </row>
    <row r="18269" spans="1:1" s="447" customFormat="1" ht="12" hidden="1" customHeight="1">
      <c r="A18269" s="446"/>
    </row>
    <row r="18270" spans="1:1" s="447" customFormat="1" ht="12" hidden="1" customHeight="1">
      <c r="A18270" s="446"/>
    </row>
    <row r="18271" spans="1:1" s="447" customFormat="1" ht="12" hidden="1" customHeight="1">
      <c r="A18271" s="446"/>
    </row>
    <row r="18272" spans="1:1" s="447" customFormat="1" ht="12" hidden="1" customHeight="1">
      <c r="A18272" s="446"/>
    </row>
    <row r="18273" spans="1:1" s="447" customFormat="1" ht="12" hidden="1" customHeight="1">
      <c r="A18273" s="446"/>
    </row>
    <row r="18274" spans="1:1" s="447" customFormat="1" ht="12" hidden="1" customHeight="1">
      <c r="A18274" s="446"/>
    </row>
    <row r="18275" spans="1:1" s="447" customFormat="1" ht="12" hidden="1" customHeight="1">
      <c r="A18275" s="446"/>
    </row>
    <row r="18276" spans="1:1" s="447" customFormat="1" ht="12" hidden="1" customHeight="1">
      <c r="A18276" s="446"/>
    </row>
    <row r="18277" spans="1:1" s="447" customFormat="1" ht="12" hidden="1" customHeight="1">
      <c r="A18277" s="446"/>
    </row>
    <row r="18278" spans="1:1" s="447" customFormat="1" ht="12" hidden="1" customHeight="1">
      <c r="A18278" s="446"/>
    </row>
    <row r="18279" spans="1:1" s="447" customFormat="1" ht="12" hidden="1" customHeight="1">
      <c r="A18279" s="446"/>
    </row>
    <row r="18280" spans="1:1" s="447" customFormat="1" ht="12" hidden="1" customHeight="1">
      <c r="A18280" s="446"/>
    </row>
    <row r="18281" spans="1:1" s="447" customFormat="1" ht="12" hidden="1" customHeight="1">
      <c r="A18281" s="446"/>
    </row>
    <row r="18282" spans="1:1" s="447" customFormat="1" ht="12" hidden="1" customHeight="1">
      <c r="A18282" s="446"/>
    </row>
    <row r="18283" spans="1:1" s="447" customFormat="1" ht="12" hidden="1" customHeight="1">
      <c r="A18283" s="446"/>
    </row>
    <row r="18284" spans="1:1" s="447" customFormat="1" ht="12" hidden="1" customHeight="1">
      <c r="A18284" s="446"/>
    </row>
    <row r="18285" spans="1:1" s="447" customFormat="1" ht="12" hidden="1" customHeight="1">
      <c r="A18285" s="446"/>
    </row>
    <row r="18286" spans="1:1" s="447" customFormat="1" ht="12" hidden="1" customHeight="1">
      <c r="A18286" s="446"/>
    </row>
    <row r="18287" spans="1:1" s="447" customFormat="1" ht="12" hidden="1" customHeight="1">
      <c r="A18287" s="446"/>
    </row>
    <row r="18288" spans="1:1" s="447" customFormat="1" ht="12" hidden="1" customHeight="1">
      <c r="A18288" s="446"/>
    </row>
    <row r="18289" spans="1:1" s="447" customFormat="1" ht="12" hidden="1" customHeight="1">
      <c r="A18289" s="446"/>
    </row>
    <row r="18290" spans="1:1" s="447" customFormat="1" ht="12" hidden="1" customHeight="1">
      <c r="A18290" s="446"/>
    </row>
    <row r="18291" spans="1:1" s="447" customFormat="1" ht="12" hidden="1" customHeight="1">
      <c r="A18291" s="446"/>
    </row>
    <row r="18292" spans="1:1" s="447" customFormat="1" ht="12" hidden="1" customHeight="1">
      <c r="A18292" s="446"/>
    </row>
    <row r="18293" spans="1:1" s="447" customFormat="1" ht="12" hidden="1" customHeight="1">
      <c r="A18293" s="446"/>
    </row>
    <row r="18294" spans="1:1" s="447" customFormat="1" ht="12" hidden="1" customHeight="1">
      <c r="A18294" s="446"/>
    </row>
    <row r="18295" spans="1:1" s="447" customFormat="1" ht="12" hidden="1" customHeight="1">
      <c r="A18295" s="446"/>
    </row>
    <row r="18296" spans="1:1" s="447" customFormat="1" ht="12" hidden="1" customHeight="1">
      <c r="A18296" s="446"/>
    </row>
    <row r="18297" spans="1:1" s="447" customFormat="1" ht="12" hidden="1" customHeight="1">
      <c r="A18297" s="446"/>
    </row>
    <row r="18298" spans="1:1" s="447" customFormat="1" ht="12" hidden="1" customHeight="1">
      <c r="A18298" s="446"/>
    </row>
    <row r="18299" spans="1:1" s="447" customFormat="1" ht="12" hidden="1" customHeight="1">
      <c r="A18299" s="446"/>
    </row>
    <row r="18300" spans="1:1" s="447" customFormat="1" ht="12" hidden="1" customHeight="1">
      <c r="A18300" s="446"/>
    </row>
    <row r="18301" spans="1:1" s="447" customFormat="1" ht="12" hidden="1" customHeight="1">
      <c r="A18301" s="446"/>
    </row>
    <row r="18302" spans="1:1" s="447" customFormat="1" ht="12" hidden="1" customHeight="1">
      <c r="A18302" s="446"/>
    </row>
    <row r="18303" spans="1:1" s="447" customFormat="1" ht="12" hidden="1" customHeight="1">
      <c r="A18303" s="446"/>
    </row>
    <row r="18304" spans="1:1" s="447" customFormat="1" ht="12" hidden="1" customHeight="1">
      <c r="A18304" s="446"/>
    </row>
    <row r="18305" spans="1:1" s="447" customFormat="1" ht="12" hidden="1" customHeight="1">
      <c r="A18305" s="446"/>
    </row>
    <row r="18306" spans="1:1" s="447" customFormat="1" ht="12" hidden="1" customHeight="1">
      <c r="A18306" s="446"/>
    </row>
    <row r="18307" spans="1:1" s="447" customFormat="1" ht="12" hidden="1" customHeight="1">
      <c r="A18307" s="446"/>
    </row>
    <row r="18308" spans="1:1" s="447" customFormat="1" ht="12" hidden="1" customHeight="1">
      <c r="A18308" s="446"/>
    </row>
    <row r="18309" spans="1:1" s="447" customFormat="1" ht="12" hidden="1" customHeight="1">
      <c r="A18309" s="446"/>
    </row>
    <row r="18310" spans="1:1" s="447" customFormat="1" ht="12" hidden="1" customHeight="1">
      <c r="A18310" s="446"/>
    </row>
    <row r="18311" spans="1:1" s="447" customFormat="1" ht="12" hidden="1" customHeight="1">
      <c r="A18311" s="446"/>
    </row>
    <row r="18312" spans="1:1" s="447" customFormat="1" ht="12" hidden="1" customHeight="1">
      <c r="A18312" s="446"/>
    </row>
    <row r="18313" spans="1:1" s="447" customFormat="1" ht="12" hidden="1" customHeight="1">
      <c r="A18313" s="446"/>
    </row>
    <row r="18314" spans="1:1" s="447" customFormat="1" ht="12" hidden="1" customHeight="1">
      <c r="A18314" s="446"/>
    </row>
    <row r="18315" spans="1:1" s="447" customFormat="1" ht="12" hidden="1" customHeight="1">
      <c r="A18315" s="446"/>
    </row>
    <row r="18316" spans="1:1" s="447" customFormat="1" ht="12" hidden="1" customHeight="1">
      <c r="A18316" s="446"/>
    </row>
    <row r="18317" spans="1:1" s="447" customFormat="1" ht="12" hidden="1" customHeight="1">
      <c r="A18317" s="446"/>
    </row>
    <row r="18318" spans="1:1" s="447" customFormat="1" ht="12" hidden="1" customHeight="1">
      <c r="A18318" s="446"/>
    </row>
    <row r="18319" spans="1:1" s="447" customFormat="1" ht="12" hidden="1" customHeight="1">
      <c r="A18319" s="446"/>
    </row>
    <row r="18320" spans="1:1" s="447" customFormat="1" ht="12" hidden="1" customHeight="1">
      <c r="A18320" s="446"/>
    </row>
    <row r="18321" spans="1:1" s="447" customFormat="1" ht="12" hidden="1" customHeight="1">
      <c r="A18321" s="446"/>
    </row>
    <row r="18322" spans="1:1" s="447" customFormat="1" ht="12" hidden="1" customHeight="1">
      <c r="A18322" s="446"/>
    </row>
    <row r="18323" spans="1:1" s="447" customFormat="1" ht="12" hidden="1" customHeight="1">
      <c r="A18323" s="446"/>
    </row>
    <row r="18324" spans="1:1" s="447" customFormat="1" ht="12" hidden="1" customHeight="1">
      <c r="A18324" s="446"/>
    </row>
    <row r="18325" spans="1:1" s="447" customFormat="1" ht="12" hidden="1" customHeight="1">
      <c r="A18325" s="446"/>
    </row>
    <row r="18326" spans="1:1" s="447" customFormat="1" ht="12" hidden="1" customHeight="1">
      <c r="A18326" s="446"/>
    </row>
    <row r="18327" spans="1:1" s="447" customFormat="1" ht="12" hidden="1" customHeight="1">
      <c r="A18327" s="446"/>
    </row>
    <row r="18328" spans="1:1" s="447" customFormat="1" ht="12" hidden="1" customHeight="1">
      <c r="A18328" s="446"/>
    </row>
    <row r="18329" spans="1:1" s="447" customFormat="1" ht="12" hidden="1" customHeight="1">
      <c r="A18329" s="446"/>
    </row>
    <row r="18330" spans="1:1" s="447" customFormat="1" ht="12" hidden="1" customHeight="1">
      <c r="A18330" s="446"/>
    </row>
    <row r="18331" spans="1:1" s="447" customFormat="1" ht="12" hidden="1" customHeight="1">
      <c r="A18331" s="446"/>
    </row>
    <row r="18332" spans="1:1" s="447" customFormat="1" ht="12" hidden="1" customHeight="1">
      <c r="A18332" s="446"/>
    </row>
    <row r="18333" spans="1:1" s="447" customFormat="1" ht="12" hidden="1" customHeight="1">
      <c r="A18333" s="446"/>
    </row>
    <row r="18334" spans="1:1" s="447" customFormat="1" ht="12" hidden="1" customHeight="1">
      <c r="A18334" s="446"/>
    </row>
    <row r="18335" spans="1:1" s="447" customFormat="1" ht="12" hidden="1" customHeight="1">
      <c r="A18335" s="446"/>
    </row>
    <row r="18336" spans="1:1" s="447" customFormat="1" ht="12" hidden="1" customHeight="1">
      <c r="A18336" s="446"/>
    </row>
    <row r="18337" spans="1:1" s="447" customFormat="1" ht="12" hidden="1" customHeight="1">
      <c r="A18337" s="446"/>
    </row>
    <row r="18338" spans="1:1" s="447" customFormat="1" ht="12" hidden="1" customHeight="1">
      <c r="A18338" s="446"/>
    </row>
    <row r="18339" spans="1:1" s="447" customFormat="1" ht="12" hidden="1" customHeight="1">
      <c r="A18339" s="446"/>
    </row>
    <row r="18340" spans="1:1" s="447" customFormat="1" ht="12" hidden="1" customHeight="1">
      <c r="A18340" s="446"/>
    </row>
    <row r="18341" spans="1:1" s="447" customFormat="1" ht="12" hidden="1" customHeight="1">
      <c r="A18341" s="446"/>
    </row>
    <row r="18342" spans="1:1" s="447" customFormat="1" ht="12" hidden="1" customHeight="1">
      <c r="A18342" s="446"/>
    </row>
    <row r="18343" spans="1:1" s="447" customFormat="1" ht="12" hidden="1" customHeight="1">
      <c r="A18343" s="446"/>
    </row>
    <row r="18344" spans="1:1" s="447" customFormat="1" ht="12" hidden="1" customHeight="1">
      <c r="A18344" s="446"/>
    </row>
    <row r="18345" spans="1:1" s="447" customFormat="1" ht="12" hidden="1" customHeight="1">
      <c r="A18345" s="446"/>
    </row>
    <row r="18346" spans="1:1" s="447" customFormat="1" ht="12" hidden="1" customHeight="1">
      <c r="A18346" s="446"/>
    </row>
    <row r="18347" spans="1:1" s="447" customFormat="1" ht="12" hidden="1" customHeight="1">
      <c r="A18347" s="446"/>
    </row>
    <row r="18348" spans="1:1" s="447" customFormat="1" ht="12" hidden="1" customHeight="1">
      <c r="A18348" s="446"/>
    </row>
    <row r="18349" spans="1:1" s="447" customFormat="1" ht="12" hidden="1" customHeight="1">
      <c r="A18349" s="446"/>
    </row>
    <row r="18350" spans="1:1" s="447" customFormat="1" ht="12" hidden="1" customHeight="1">
      <c r="A18350" s="446"/>
    </row>
    <row r="18351" spans="1:1" s="447" customFormat="1" ht="12" hidden="1" customHeight="1">
      <c r="A18351" s="446"/>
    </row>
    <row r="18352" spans="1:1" s="447" customFormat="1" ht="12" hidden="1" customHeight="1">
      <c r="A18352" s="446"/>
    </row>
    <row r="18353" spans="1:1" s="447" customFormat="1" ht="12" hidden="1" customHeight="1">
      <c r="A18353" s="446"/>
    </row>
    <row r="18354" spans="1:1" s="447" customFormat="1" ht="12" hidden="1" customHeight="1">
      <c r="A18354" s="446"/>
    </row>
    <row r="18355" spans="1:1" s="447" customFormat="1" ht="12" hidden="1" customHeight="1">
      <c r="A18355" s="446"/>
    </row>
    <row r="18356" spans="1:1" s="447" customFormat="1" ht="12" hidden="1" customHeight="1">
      <c r="A18356" s="446"/>
    </row>
    <row r="18357" spans="1:1" s="447" customFormat="1" ht="12" hidden="1" customHeight="1">
      <c r="A18357" s="446"/>
    </row>
    <row r="18358" spans="1:1" s="447" customFormat="1" ht="12" hidden="1" customHeight="1">
      <c r="A18358" s="446"/>
    </row>
    <row r="18359" spans="1:1" s="447" customFormat="1" ht="12" hidden="1" customHeight="1">
      <c r="A18359" s="446"/>
    </row>
    <row r="18360" spans="1:1" s="447" customFormat="1" ht="12" hidden="1" customHeight="1">
      <c r="A18360" s="446"/>
    </row>
    <row r="18361" spans="1:1" s="447" customFormat="1" ht="12" hidden="1" customHeight="1">
      <c r="A18361" s="446"/>
    </row>
    <row r="18362" spans="1:1" s="447" customFormat="1" ht="12" hidden="1" customHeight="1">
      <c r="A18362" s="446"/>
    </row>
    <row r="18363" spans="1:1" s="447" customFormat="1" ht="12" hidden="1" customHeight="1">
      <c r="A18363" s="446"/>
    </row>
    <row r="18364" spans="1:1" s="447" customFormat="1" ht="12" hidden="1" customHeight="1">
      <c r="A18364" s="446"/>
    </row>
    <row r="18365" spans="1:1" s="447" customFormat="1" ht="12" hidden="1" customHeight="1">
      <c r="A18365" s="446"/>
    </row>
    <row r="18366" spans="1:1" s="447" customFormat="1" ht="12" hidden="1" customHeight="1">
      <c r="A18366" s="446"/>
    </row>
    <row r="18367" spans="1:1" s="447" customFormat="1" ht="12" hidden="1" customHeight="1">
      <c r="A18367" s="446"/>
    </row>
    <row r="18368" spans="1:1" s="447" customFormat="1" ht="12" hidden="1" customHeight="1">
      <c r="A18368" s="446"/>
    </row>
    <row r="18369" spans="1:1" s="447" customFormat="1" ht="12" hidden="1" customHeight="1">
      <c r="A18369" s="446"/>
    </row>
    <row r="18370" spans="1:1" s="447" customFormat="1" ht="12" hidden="1" customHeight="1">
      <c r="A18370" s="446"/>
    </row>
    <row r="18371" spans="1:1" s="447" customFormat="1" ht="12" hidden="1" customHeight="1">
      <c r="A18371" s="446"/>
    </row>
    <row r="18372" spans="1:1" s="447" customFormat="1" ht="12" hidden="1" customHeight="1">
      <c r="A18372" s="446"/>
    </row>
    <row r="18373" spans="1:1" s="447" customFormat="1" ht="12" hidden="1" customHeight="1">
      <c r="A18373" s="446"/>
    </row>
    <row r="18374" spans="1:1" s="447" customFormat="1" ht="12" hidden="1" customHeight="1">
      <c r="A18374" s="446"/>
    </row>
    <row r="18375" spans="1:1" s="447" customFormat="1" ht="12" hidden="1" customHeight="1">
      <c r="A18375" s="446"/>
    </row>
    <row r="18376" spans="1:1" s="447" customFormat="1" ht="12" hidden="1" customHeight="1">
      <c r="A18376" s="446"/>
    </row>
    <row r="18377" spans="1:1" s="447" customFormat="1" ht="12" hidden="1" customHeight="1">
      <c r="A18377" s="446"/>
    </row>
    <row r="18378" spans="1:1" s="447" customFormat="1" ht="12" hidden="1" customHeight="1">
      <c r="A18378" s="446"/>
    </row>
    <row r="18379" spans="1:1" s="447" customFormat="1" ht="12" hidden="1" customHeight="1">
      <c r="A18379" s="446"/>
    </row>
    <row r="18380" spans="1:1" s="447" customFormat="1" ht="12" hidden="1" customHeight="1">
      <c r="A18380" s="446"/>
    </row>
    <row r="18381" spans="1:1" s="447" customFormat="1" ht="12" hidden="1" customHeight="1">
      <c r="A18381" s="446"/>
    </row>
    <row r="18382" spans="1:1" s="447" customFormat="1" ht="12" hidden="1" customHeight="1">
      <c r="A18382" s="446"/>
    </row>
    <row r="18383" spans="1:1" s="447" customFormat="1" ht="12" hidden="1" customHeight="1">
      <c r="A18383" s="446"/>
    </row>
    <row r="18384" spans="1:1" s="447" customFormat="1" ht="12" hidden="1" customHeight="1">
      <c r="A18384" s="446"/>
    </row>
    <row r="18385" spans="1:1" s="447" customFormat="1" ht="12" hidden="1" customHeight="1">
      <c r="A18385" s="446"/>
    </row>
    <row r="18386" spans="1:1" s="447" customFormat="1" ht="12" hidden="1" customHeight="1">
      <c r="A18386" s="446"/>
    </row>
    <row r="18387" spans="1:1" s="447" customFormat="1" ht="12" hidden="1" customHeight="1">
      <c r="A18387" s="446"/>
    </row>
    <row r="18388" spans="1:1" s="447" customFormat="1" ht="12" hidden="1" customHeight="1">
      <c r="A18388" s="446"/>
    </row>
    <row r="18389" spans="1:1" s="447" customFormat="1" ht="12" hidden="1" customHeight="1">
      <c r="A18389" s="446"/>
    </row>
    <row r="18390" spans="1:1" s="447" customFormat="1" ht="12" hidden="1" customHeight="1">
      <c r="A18390" s="446"/>
    </row>
    <row r="18391" spans="1:1" s="447" customFormat="1" ht="12" hidden="1" customHeight="1">
      <c r="A18391" s="446"/>
    </row>
    <row r="18392" spans="1:1" s="447" customFormat="1" ht="12" hidden="1" customHeight="1">
      <c r="A18392" s="446"/>
    </row>
    <row r="18393" spans="1:1" s="447" customFormat="1" ht="12" hidden="1" customHeight="1">
      <c r="A18393" s="446"/>
    </row>
    <row r="18394" spans="1:1" s="447" customFormat="1" ht="12" hidden="1" customHeight="1">
      <c r="A18394" s="446"/>
    </row>
    <row r="18395" spans="1:1" s="447" customFormat="1" ht="12" hidden="1" customHeight="1">
      <c r="A18395" s="446"/>
    </row>
    <row r="18396" spans="1:1" s="447" customFormat="1" ht="12" hidden="1" customHeight="1">
      <c r="A18396" s="446"/>
    </row>
    <row r="18397" spans="1:1" s="447" customFormat="1" ht="12" hidden="1" customHeight="1">
      <c r="A18397" s="446"/>
    </row>
    <row r="18398" spans="1:1" s="447" customFormat="1" ht="12" hidden="1" customHeight="1">
      <c r="A18398" s="446"/>
    </row>
    <row r="18399" spans="1:1" s="447" customFormat="1" ht="12" hidden="1" customHeight="1">
      <c r="A18399" s="446"/>
    </row>
    <row r="18400" spans="1:1" s="447" customFormat="1" ht="12" hidden="1" customHeight="1">
      <c r="A18400" s="446"/>
    </row>
    <row r="18401" spans="1:1" s="447" customFormat="1" ht="12" hidden="1" customHeight="1">
      <c r="A18401" s="446"/>
    </row>
    <row r="18402" spans="1:1" s="447" customFormat="1" ht="12" hidden="1" customHeight="1">
      <c r="A18402" s="446"/>
    </row>
    <row r="18403" spans="1:1" s="447" customFormat="1" ht="12" hidden="1" customHeight="1">
      <c r="A18403" s="446"/>
    </row>
    <row r="18404" spans="1:1" s="447" customFormat="1" ht="12" hidden="1" customHeight="1">
      <c r="A18404" s="446"/>
    </row>
    <row r="18405" spans="1:1" s="447" customFormat="1" ht="12" hidden="1" customHeight="1">
      <c r="A18405" s="446"/>
    </row>
    <row r="18406" spans="1:1" s="447" customFormat="1" ht="12" hidden="1" customHeight="1">
      <c r="A18406" s="446"/>
    </row>
    <row r="18407" spans="1:1" s="447" customFormat="1" ht="12" hidden="1" customHeight="1">
      <c r="A18407" s="446"/>
    </row>
    <row r="18408" spans="1:1" s="447" customFormat="1" ht="12" hidden="1" customHeight="1">
      <c r="A18408" s="446"/>
    </row>
    <row r="18409" spans="1:1" s="447" customFormat="1" ht="12" hidden="1" customHeight="1">
      <c r="A18409" s="446"/>
    </row>
    <row r="18410" spans="1:1" s="447" customFormat="1" ht="12" hidden="1" customHeight="1">
      <c r="A18410" s="446"/>
    </row>
    <row r="18411" spans="1:1" s="447" customFormat="1" ht="12" hidden="1" customHeight="1">
      <c r="A18411" s="446"/>
    </row>
    <row r="18412" spans="1:1" s="447" customFormat="1" ht="12" hidden="1" customHeight="1">
      <c r="A18412" s="446"/>
    </row>
    <row r="18413" spans="1:1" s="447" customFormat="1" ht="12" hidden="1" customHeight="1">
      <c r="A18413" s="446"/>
    </row>
    <row r="18414" spans="1:1" s="447" customFormat="1" ht="12" hidden="1" customHeight="1">
      <c r="A18414" s="446"/>
    </row>
    <row r="18415" spans="1:1" s="447" customFormat="1" ht="12" hidden="1" customHeight="1">
      <c r="A18415" s="446"/>
    </row>
    <row r="18416" spans="1:1" s="447" customFormat="1" ht="12" hidden="1" customHeight="1">
      <c r="A18416" s="446"/>
    </row>
    <row r="18417" spans="1:1" s="447" customFormat="1" ht="12" hidden="1" customHeight="1">
      <c r="A18417" s="446"/>
    </row>
    <row r="18418" spans="1:1" s="447" customFormat="1" ht="12" hidden="1" customHeight="1">
      <c r="A18418" s="446"/>
    </row>
    <row r="18419" spans="1:1" s="447" customFormat="1" ht="12" hidden="1" customHeight="1">
      <c r="A18419" s="446"/>
    </row>
    <row r="18420" spans="1:1" s="447" customFormat="1" ht="12" hidden="1" customHeight="1">
      <c r="A18420" s="446"/>
    </row>
    <row r="18421" spans="1:1" s="447" customFormat="1" ht="12" hidden="1" customHeight="1">
      <c r="A18421" s="446"/>
    </row>
    <row r="18422" spans="1:1" s="447" customFormat="1" ht="12" hidden="1" customHeight="1">
      <c r="A18422" s="446"/>
    </row>
    <row r="18423" spans="1:1" s="447" customFormat="1" ht="12" hidden="1" customHeight="1">
      <c r="A18423" s="446"/>
    </row>
    <row r="18424" spans="1:1" s="447" customFormat="1" ht="12" hidden="1" customHeight="1">
      <c r="A18424" s="446"/>
    </row>
    <row r="18425" spans="1:1" s="447" customFormat="1" ht="12" hidden="1" customHeight="1">
      <c r="A18425" s="446"/>
    </row>
    <row r="18426" spans="1:1" s="447" customFormat="1" ht="12" hidden="1" customHeight="1">
      <c r="A18426" s="446"/>
    </row>
    <row r="18427" spans="1:1" s="447" customFormat="1" ht="12" hidden="1" customHeight="1">
      <c r="A18427" s="446"/>
    </row>
    <row r="18428" spans="1:1" s="447" customFormat="1" ht="12" hidden="1" customHeight="1">
      <c r="A18428" s="446"/>
    </row>
    <row r="18429" spans="1:1" s="447" customFormat="1" ht="12" hidden="1" customHeight="1">
      <c r="A18429" s="446"/>
    </row>
    <row r="18430" spans="1:1" s="447" customFormat="1" ht="12" hidden="1" customHeight="1">
      <c r="A18430" s="446"/>
    </row>
    <row r="18431" spans="1:1" s="447" customFormat="1" ht="12" hidden="1" customHeight="1">
      <c r="A18431" s="446"/>
    </row>
    <row r="18432" spans="1:1" s="447" customFormat="1" ht="12" hidden="1" customHeight="1">
      <c r="A18432" s="446"/>
    </row>
    <row r="18433" spans="1:1" s="447" customFormat="1" ht="12" hidden="1" customHeight="1">
      <c r="A18433" s="446"/>
    </row>
    <row r="18434" spans="1:1" s="447" customFormat="1" ht="12" hidden="1" customHeight="1">
      <c r="A18434" s="446"/>
    </row>
    <row r="18435" spans="1:1" s="447" customFormat="1" ht="12" hidden="1" customHeight="1">
      <c r="A18435" s="446"/>
    </row>
    <row r="18436" spans="1:1" s="447" customFormat="1" ht="12" hidden="1" customHeight="1">
      <c r="A18436" s="446"/>
    </row>
    <row r="18437" spans="1:1" s="447" customFormat="1" ht="12" hidden="1" customHeight="1">
      <c r="A18437" s="446"/>
    </row>
    <row r="18438" spans="1:1" s="447" customFormat="1" ht="12" hidden="1" customHeight="1">
      <c r="A18438" s="446"/>
    </row>
    <row r="18439" spans="1:1" s="447" customFormat="1" ht="12" hidden="1" customHeight="1">
      <c r="A18439" s="446"/>
    </row>
    <row r="18440" spans="1:1" s="447" customFormat="1" ht="12" hidden="1" customHeight="1">
      <c r="A18440" s="446"/>
    </row>
    <row r="18441" spans="1:1" s="447" customFormat="1" ht="12" hidden="1" customHeight="1">
      <c r="A18441" s="446"/>
    </row>
    <row r="18442" spans="1:1" s="447" customFormat="1" ht="12" hidden="1" customHeight="1">
      <c r="A18442" s="446"/>
    </row>
    <row r="18443" spans="1:1" s="447" customFormat="1" ht="12" hidden="1" customHeight="1">
      <c r="A18443" s="446"/>
    </row>
    <row r="18444" spans="1:1" s="447" customFormat="1" ht="12" hidden="1" customHeight="1">
      <c r="A18444" s="446"/>
    </row>
    <row r="18445" spans="1:1" s="447" customFormat="1" ht="12" hidden="1" customHeight="1">
      <c r="A18445" s="446"/>
    </row>
    <row r="18446" spans="1:1" s="447" customFormat="1" ht="12" hidden="1" customHeight="1">
      <c r="A18446" s="446"/>
    </row>
    <row r="18447" spans="1:1" s="447" customFormat="1" ht="12" hidden="1" customHeight="1">
      <c r="A18447" s="446"/>
    </row>
    <row r="18448" spans="1:1" s="447" customFormat="1" ht="12" hidden="1" customHeight="1">
      <c r="A18448" s="446"/>
    </row>
    <row r="18449" spans="1:1" s="447" customFormat="1" ht="12" hidden="1" customHeight="1">
      <c r="A18449" s="446"/>
    </row>
    <row r="18450" spans="1:1" s="447" customFormat="1" ht="12" hidden="1" customHeight="1">
      <c r="A18450" s="446"/>
    </row>
    <row r="18451" spans="1:1" s="447" customFormat="1" ht="12" hidden="1" customHeight="1">
      <c r="A18451" s="446"/>
    </row>
    <row r="18452" spans="1:1" s="447" customFormat="1" ht="12" hidden="1" customHeight="1">
      <c r="A18452" s="446"/>
    </row>
    <row r="18453" spans="1:1" s="447" customFormat="1" ht="12" hidden="1" customHeight="1">
      <c r="A18453" s="446"/>
    </row>
    <row r="18454" spans="1:1" s="447" customFormat="1" ht="12" hidden="1" customHeight="1">
      <c r="A18454" s="446"/>
    </row>
    <row r="18455" spans="1:1" s="447" customFormat="1" ht="12" hidden="1" customHeight="1">
      <c r="A18455" s="446"/>
    </row>
    <row r="18456" spans="1:1" s="447" customFormat="1" ht="12" hidden="1" customHeight="1">
      <c r="A18456" s="446"/>
    </row>
    <row r="18457" spans="1:1" s="447" customFormat="1" ht="12" hidden="1" customHeight="1">
      <c r="A18457" s="446"/>
    </row>
    <row r="18458" spans="1:1" s="447" customFormat="1" ht="12" hidden="1" customHeight="1">
      <c r="A18458" s="446"/>
    </row>
    <row r="18459" spans="1:1" s="447" customFormat="1" ht="12" hidden="1" customHeight="1">
      <c r="A18459" s="446"/>
    </row>
    <row r="18460" spans="1:1" s="447" customFormat="1" ht="12" hidden="1" customHeight="1">
      <c r="A18460" s="446"/>
    </row>
    <row r="18461" spans="1:1" s="447" customFormat="1" ht="12" hidden="1" customHeight="1">
      <c r="A18461" s="446"/>
    </row>
    <row r="18462" spans="1:1" s="447" customFormat="1" ht="12" hidden="1" customHeight="1">
      <c r="A18462" s="446"/>
    </row>
    <row r="18463" spans="1:1" s="447" customFormat="1" ht="12" hidden="1" customHeight="1">
      <c r="A18463" s="446"/>
    </row>
    <row r="18464" spans="1:1" s="447" customFormat="1" ht="12" hidden="1" customHeight="1">
      <c r="A18464" s="446"/>
    </row>
    <row r="18465" spans="1:1" s="447" customFormat="1" ht="12" hidden="1" customHeight="1">
      <c r="A18465" s="446"/>
    </row>
    <row r="18466" spans="1:1" s="447" customFormat="1" ht="12" hidden="1" customHeight="1">
      <c r="A18466" s="446"/>
    </row>
    <row r="18467" spans="1:1" s="447" customFormat="1" ht="12" hidden="1" customHeight="1">
      <c r="A18467" s="446"/>
    </row>
    <row r="18468" spans="1:1" s="447" customFormat="1" ht="12" hidden="1" customHeight="1">
      <c r="A18468" s="446"/>
    </row>
    <row r="18469" spans="1:1" s="447" customFormat="1" ht="12" hidden="1" customHeight="1">
      <c r="A18469" s="446"/>
    </row>
    <row r="18470" spans="1:1" s="447" customFormat="1" ht="12" hidden="1" customHeight="1">
      <c r="A18470" s="446"/>
    </row>
    <row r="18471" spans="1:1" s="447" customFormat="1" ht="12" hidden="1" customHeight="1">
      <c r="A18471" s="446"/>
    </row>
    <row r="18472" spans="1:1" s="447" customFormat="1" ht="12" hidden="1" customHeight="1">
      <c r="A18472" s="446"/>
    </row>
    <row r="18473" spans="1:1" s="447" customFormat="1" ht="12" hidden="1" customHeight="1">
      <c r="A18473" s="446"/>
    </row>
    <row r="18474" spans="1:1" s="447" customFormat="1" ht="12" hidden="1" customHeight="1">
      <c r="A18474" s="446"/>
    </row>
    <row r="18475" spans="1:1" s="447" customFormat="1" ht="12" hidden="1" customHeight="1">
      <c r="A18475" s="446"/>
    </row>
    <row r="18476" spans="1:1" s="447" customFormat="1" ht="12" hidden="1" customHeight="1">
      <c r="A18476" s="446"/>
    </row>
    <row r="18477" spans="1:1" s="447" customFormat="1" ht="12" hidden="1" customHeight="1">
      <c r="A18477" s="446"/>
    </row>
    <row r="18478" spans="1:1" s="447" customFormat="1" ht="12" hidden="1" customHeight="1">
      <c r="A18478" s="446"/>
    </row>
    <row r="18479" spans="1:1" s="447" customFormat="1" ht="12" hidden="1" customHeight="1">
      <c r="A18479" s="446"/>
    </row>
    <row r="18480" spans="1:1" s="447" customFormat="1" ht="12" hidden="1" customHeight="1">
      <c r="A18480" s="446"/>
    </row>
    <row r="18481" spans="1:1" s="447" customFormat="1" ht="12" hidden="1" customHeight="1">
      <c r="A18481" s="446"/>
    </row>
    <row r="18482" spans="1:1" s="447" customFormat="1" ht="12" hidden="1" customHeight="1">
      <c r="A18482" s="446"/>
    </row>
    <row r="18483" spans="1:1" s="447" customFormat="1" ht="12" hidden="1" customHeight="1">
      <c r="A18483" s="446"/>
    </row>
    <row r="18484" spans="1:1" s="447" customFormat="1" ht="12" hidden="1" customHeight="1">
      <c r="A18484" s="446"/>
    </row>
    <row r="18485" spans="1:1" s="447" customFormat="1" ht="12" hidden="1" customHeight="1">
      <c r="A18485" s="446"/>
    </row>
    <row r="18486" spans="1:1" s="447" customFormat="1" ht="12" hidden="1" customHeight="1">
      <c r="A18486" s="446"/>
    </row>
    <row r="18487" spans="1:1" s="447" customFormat="1" ht="12" hidden="1" customHeight="1">
      <c r="A18487" s="446"/>
    </row>
    <row r="18488" spans="1:1" s="447" customFormat="1" ht="12" hidden="1" customHeight="1">
      <c r="A18488" s="446"/>
    </row>
    <row r="18489" spans="1:1" s="447" customFormat="1" ht="12" hidden="1" customHeight="1">
      <c r="A18489" s="446"/>
    </row>
    <row r="18490" spans="1:1" s="447" customFormat="1" ht="12" hidden="1" customHeight="1">
      <c r="A18490" s="446"/>
    </row>
    <row r="18491" spans="1:1" s="447" customFormat="1" ht="12" hidden="1" customHeight="1">
      <c r="A18491" s="446"/>
    </row>
    <row r="18492" spans="1:1" s="447" customFormat="1" ht="12" hidden="1" customHeight="1">
      <c r="A18492" s="446"/>
    </row>
    <row r="18493" spans="1:1" s="447" customFormat="1" ht="12" hidden="1" customHeight="1">
      <c r="A18493" s="446"/>
    </row>
    <row r="18494" spans="1:1" s="447" customFormat="1" ht="12" hidden="1" customHeight="1">
      <c r="A18494" s="446"/>
    </row>
    <row r="18495" spans="1:1" s="447" customFormat="1" ht="12" hidden="1" customHeight="1">
      <c r="A18495" s="446"/>
    </row>
    <row r="18496" spans="1:1" s="447" customFormat="1" ht="12" hidden="1" customHeight="1">
      <c r="A18496" s="446"/>
    </row>
    <row r="18497" spans="1:1" s="447" customFormat="1" ht="12" hidden="1" customHeight="1">
      <c r="A18497" s="446"/>
    </row>
    <row r="18498" spans="1:1" s="447" customFormat="1" ht="12" hidden="1" customHeight="1">
      <c r="A18498" s="446"/>
    </row>
    <row r="18499" spans="1:1" s="447" customFormat="1" ht="12" hidden="1" customHeight="1">
      <c r="A18499" s="446"/>
    </row>
    <row r="18500" spans="1:1" s="447" customFormat="1" ht="12" hidden="1" customHeight="1">
      <c r="A18500" s="446"/>
    </row>
    <row r="18501" spans="1:1" s="447" customFormat="1" ht="12" hidden="1" customHeight="1">
      <c r="A18501" s="446"/>
    </row>
    <row r="18502" spans="1:1" s="447" customFormat="1" ht="12" hidden="1" customHeight="1">
      <c r="A18502" s="446"/>
    </row>
    <row r="18503" spans="1:1" s="447" customFormat="1" ht="12" hidden="1" customHeight="1">
      <c r="A18503" s="446"/>
    </row>
    <row r="18504" spans="1:1" s="447" customFormat="1" ht="12" hidden="1" customHeight="1">
      <c r="A18504" s="446"/>
    </row>
    <row r="18505" spans="1:1" s="447" customFormat="1" ht="12" hidden="1" customHeight="1">
      <c r="A18505" s="446"/>
    </row>
    <row r="18506" spans="1:1" s="447" customFormat="1" ht="12" hidden="1" customHeight="1">
      <c r="A18506" s="446"/>
    </row>
    <row r="18507" spans="1:1" s="447" customFormat="1" ht="12" hidden="1" customHeight="1">
      <c r="A18507" s="446"/>
    </row>
    <row r="18508" spans="1:1" s="447" customFormat="1" ht="12" hidden="1" customHeight="1">
      <c r="A18508" s="446"/>
    </row>
    <row r="18509" spans="1:1" s="447" customFormat="1" ht="12" hidden="1" customHeight="1">
      <c r="A18509" s="446"/>
    </row>
    <row r="18510" spans="1:1" s="447" customFormat="1" ht="12" hidden="1" customHeight="1">
      <c r="A18510" s="446"/>
    </row>
    <row r="18511" spans="1:1" s="447" customFormat="1" ht="12" hidden="1" customHeight="1">
      <c r="A18511" s="446"/>
    </row>
    <row r="18512" spans="1:1" s="447" customFormat="1" ht="12" hidden="1" customHeight="1">
      <c r="A18512" s="446"/>
    </row>
    <row r="18513" spans="1:1" s="447" customFormat="1" ht="12" hidden="1" customHeight="1">
      <c r="A18513" s="446"/>
    </row>
    <row r="18514" spans="1:1" s="447" customFormat="1" ht="12" hidden="1" customHeight="1">
      <c r="A18514" s="446"/>
    </row>
    <row r="18515" spans="1:1" s="447" customFormat="1" ht="12" hidden="1" customHeight="1">
      <c r="A18515" s="446"/>
    </row>
    <row r="18516" spans="1:1" s="447" customFormat="1" ht="12" hidden="1" customHeight="1">
      <c r="A18516" s="446"/>
    </row>
    <row r="18517" spans="1:1" s="447" customFormat="1" ht="12" hidden="1" customHeight="1">
      <c r="A18517" s="446"/>
    </row>
    <row r="18518" spans="1:1" s="447" customFormat="1" ht="12" hidden="1" customHeight="1">
      <c r="A18518" s="446"/>
    </row>
    <row r="18519" spans="1:1" s="447" customFormat="1" ht="12" hidden="1" customHeight="1">
      <c r="A18519" s="446"/>
    </row>
    <row r="18520" spans="1:1" s="447" customFormat="1" ht="12" hidden="1" customHeight="1">
      <c r="A18520" s="446"/>
    </row>
    <row r="18521" spans="1:1" s="447" customFormat="1" ht="12" hidden="1" customHeight="1">
      <c r="A18521" s="446"/>
    </row>
    <row r="18522" spans="1:1" s="447" customFormat="1" ht="12" hidden="1" customHeight="1">
      <c r="A18522" s="446"/>
    </row>
    <row r="18523" spans="1:1" s="447" customFormat="1" ht="12" hidden="1" customHeight="1">
      <c r="A18523" s="446"/>
    </row>
    <row r="18524" spans="1:1" s="447" customFormat="1" ht="12" hidden="1" customHeight="1">
      <c r="A18524" s="446"/>
    </row>
    <row r="18525" spans="1:1" s="447" customFormat="1" ht="12" hidden="1" customHeight="1">
      <c r="A18525" s="446"/>
    </row>
    <row r="18526" spans="1:1" s="447" customFormat="1" ht="12" hidden="1" customHeight="1">
      <c r="A18526" s="446"/>
    </row>
    <row r="18527" spans="1:1" s="447" customFormat="1" ht="12" hidden="1" customHeight="1">
      <c r="A18527" s="446"/>
    </row>
    <row r="18528" spans="1:1" s="447" customFormat="1" ht="12" hidden="1" customHeight="1">
      <c r="A18528" s="446"/>
    </row>
    <row r="18529" spans="1:1" s="447" customFormat="1" ht="12" hidden="1" customHeight="1">
      <c r="A18529" s="446"/>
    </row>
    <row r="18530" spans="1:1" s="447" customFormat="1" ht="12" hidden="1" customHeight="1">
      <c r="A18530" s="446"/>
    </row>
    <row r="18531" spans="1:1" s="447" customFormat="1" ht="12" hidden="1" customHeight="1">
      <c r="A18531" s="446"/>
    </row>
    <row r="18532" spans="1:1" s="447" customFormat="1" ht="12" hidden="1" customHeight="1">
      <c r="A18532" s="446"/>
    </row>
    <row r="18533" spans="1:1" s="447" customFormat="1" ht="12" hidden="1" customHeight="1">
      <c r="A18533" s="446"/>
    </row>
    <row r="18534" spans="1:1" s="447" customFormat="1" ht="12" hidden="1" customHeight="1">
      <c r="A18534" s="446"/>
    </row>
    <row r="18535" spans="1:1" s="447" customFormat="1" ht="12" hidden="1" customHeight="1">
      <c r="A18535" s="446"/>
    </row>
    <row r="18536" spans="1:1" s="447" customFormat="1" ht="12" hidden="1" customHeight="1">
      <c r="A18536" s="446"/>
    </row>
    <row r="18537" spans="1:1" s="447" customFormat="1" ht="12" hidden="1" customHeight="1">
      <c r="A18537" s="446"/>
    </row>
    <row r="18538" spans="1:1" s="447" customFormat="1" ht="12" hidden="1" customHeight="1">
      <c r="A18538" s="446"/>
    </row>
    <row r="18539" spans="1:1" s="447" customFormat="1" ht="12" hidden="1" customHeight="1">
      <c r="A18539" s="446"/>
    </row>
    <row r="18540" spans="1:1" s="447" customFormat="1" ht="12" hidden="1" customHeight="1">
      <c r="A18540" s="446"/>
    </row>
    <row r="18541" spans="1:1" s="447" customFormat="1" ht="12" hidden="1" customHeight="1">
      <c r="A18541" s="446"/>
    </row>
    <row r="18542" spans="1:1" s="447" customFormat="1" ht="12" hidden="1" customHeight="1">
      <c r="A18542" s="446"/>
    </row>
    <row r="18543" spans="1:1" s="447" customFormat="1" ht="12" hidden="1" customHeight="1">
      <c r="A18543" s="446"/>
    </row>
    <row r="18544" spans="1:1" s="447" customFormat="1" ht="12" hidden="1" customHeight="1">
      <c r="A18544" s="446"/>
    </row>
    <row r="18545" spans="1:1" s="447" customFormat="1" ht="12" hidden="1" customHeight="1">
      <c r="A18545" s="446"/>
    </row>
    <row r="18546" spans="1:1" s="447" customFormat="1" ht="12" hidden="1" customHeight="1">
      <c r="A18546" s="446"/>
    </row>
    <row r="18547" spans="1:1" s="447" customFormat="1" ht="12" hidden="1" customHeight="1">
      <c r="A18547" s="446"/>
    </row>
    <row r="18548" spans="1:1" s="447" customFormat="1" ht="12" hidden="1" customHeight="1">
      <c r="A18548" s="446"/>
    </row>
    <row r="18549" spans="1:1" s="447" customFormat="1" ht="12" hidden="1" customHeight="1">
      <c r="A18549" s="446"/>
    </row>
    <row r="18550" spans="1:1" s="447" customFormat="1" ht="12" hidden="1" customHeight="1">
      <c r="A18550" s="446"/>
    </row>
    <row r="18551" spans="1:1" s="447" customFormat="1" ht="12" hidden="1" customHeight="1">
      <c r="A18551" s="446"/>
    </row>
    <row r="18552" spans="1:1" s="447" customFormat="1" ht="12" hidden="1" customHeight="1">
      <c r="A18552" s="446"/>
    </row>
    <row r="18553" spans="1:1" s="447" customFormat="1" ht="12" hidden="1" customHeight="1">
      <c r="A18553" s="446"/>
    </row>
    <row r="18554" spans="1:1" s="447" customFormat="1" ht="12" hidden="1" customHeight="1">
      <c r="A18554" s="446"/>
    </row>
    <row r="18555" spans="1:1" s="447" customFormat="1" ht="12" hidden="1" customHeight="1">
      <c r="A18555" s="446"/>
    </row>
    <row r="18556" spans="1:1" s="447" customFormat="1" ht="12" hidden="1" customHeight="1">
      <c r="A18556" s="446"/>
    </row>
    <row r="18557" spans="1:1" s="447" customFormat="1" ht="12" hidden="1" customHeight="1">
      <c r="A18557" s="446"/>
    </row>
    <row r="18558" spans="1:1" s="447" customFormat="1" ht="12" hidden="1" customHeight="1">
      <c r="A18558" s="446"/>
    </row>
    <row r="18559" spans="1:1" s="447" customFormat="1" ht="12" hidden="1" customHeight="1">
      <c r="A18559" s="446"/>
    </row>
    <row r="18560" spans="1:1" s="447" customFormat="1" ht="12" hidden="1" customHeight="1">
      <c r="A18560" s="446"/>
    </row>
    <row r="18561" spans="1:1" s="447" customFormat="1" ht="12" hidden="1" customHeight="1">
      <c r="A18561" s="446"/>
    </row>
    <row r="18562" spans="1:1" s="447" customFormat="1" ht="12" hidden="1" customHeight="1">
      <c r="A18562" s="446"/>
    </row>
    <row r="18563" spans="1:1" s="447" customFormat="1" ht="12" hidden="1" customHeight="1">
      <c r="A18563" s="446"/>
    </row>
    <row r="18564" spans="1:1" s="447" customFormat="1" ht="12" hidden="1" customHeight="1">
      <c r="A18564" s="446"/>
    </row>
    <row r="18565" spans="1:1" s="447" customFormat="1" ht="12" hidden="1" customHeight="1">
      <c r="A18565" s="446"/>
    </row>
    <row r="18566" spans="1:1" s="447" customFormat="1" ht="12" hidden="1" customHeight="1">
      <c r="A18566" s="446"/>
    </row>
    <row r="18567" spans="1:1" s="447" customFormat="1" ht="12" hidden="1" customHeight="1">
      <c r="A18567" s="446"/>
    </row>
    <row r="18568" spans="1:1" s="447" customFormat="1" ht="12" hidden="1" customHeight="1">
      <c r="A18568" s="446"/>
    </row>
    <row r="18569" spans="1:1" s="447" customFormat="1" ht="12" hidden="1" customHeight="1">
      <c r="A18569" s="446"/>
    </row>
    <row r="18570" spans="1:1" s="447" customFormat="1" ht="12" hidden="1" customHeight="1">
      <c r="A18570" s="446"/>
    </row>
    <row r="18571" spans="1:1" s="447" customFormat="1" ht="12" hidden="1" customHeight="1">
      <c r="A18571" s="446"/>
    </row>
    <row r="18572" spans="1:1" s="447" customFormat="1" ht="12" hidden="1" customHeight="1">
      <c r="A18572" s="446"/>
    </row>
    <row r="18573" spans="1:1" s="447" customFormat="1" ht="12" hidden="1" customHeight="1">
      <c r="A18573" s="446"/>
    </row>
    <row r="18574" spans="1:1" s="447" customFormat="1" ht="12" hidden="1" customHeight="1">
      <c r="A18574" s="446"/>
    </row>
    <row r="18575" spans="1:1" s="447" customFormat="1" ht="12" hidden="1" customHeight="1">
      <c r="A18575" s="446"/>
    </row>
    <row r="18576" spans="1:1" s="447" customFormat="1" ht="12" hidden="1" customHeight="1">
      <c r="A18576" s="446"/>
    </row>
    <row r="18577" spans="1:1" s="447" customFormat="1" ht="12" hidden="1" customHeight="1">
      <c r="A18577" s="446"/>
    </row>
    <row r="18578" spans="1:1" s="447" customFormat="1" ht="12" hidden="1" customHeight="1">
      <c r="A18578" s="446"/>
    </row>
    <row r="18579" spans="1:1" s="447" customFormat="1" ht="12" hidden="1" customHeight="1">
      <c r="A18579" s="446"/>
    </row>
    <row r="18580" spans="1:1" s="447" customFormat="1" ht="12" hidden="1" customHeight="1">
      <c r="A18580" s="446"/>
    </row>
    <row r="18581" spans="1:1" s="447" customFormat="1" ht="12" hidden="1" customHeight="1">
      <c r="A18581" s="446"/>
    </row>
    <row r="18582" spans="1:1" s="447" customFormat="1" ht="12" hidden="1" customHeight="1">
      <c r="A18582" s="446"/>
    </row>
    <row r="18583" spans="1:1" s="447" customFormat="1" ht="12" hidden="1" customHeight="1">
      <c r="A18583" s="446"/>
    </row>
    <row r="18584" spans="1:1" s="447" customFormat="1" ht="12" hidden="1" customHeight="1">
      <c r="A18584" s="446"/>
    </row>
    <row r="18585" spans="1:1" s="447" customFormat="1" ht="12" hidden="1" customHeight="1">
      <c r="A18585" s="446"/>
    </row>
    <row r="18586" spans="1:1" s="447" customFormat="1" ht="12" hidden="1" customHeight="1">
      <c r="A18586" s="446"/>
    </row>
    <row r="18587" spans="1:1" s="447" customFormat="1" ht="12" hidden="1" customHeight="1">
      <c r="A18587" s="446"/>
    </row>
    <row r="18588" spans="1:1" s="447" customFormat="1" ht="12" hidden="1" customHeight="1">
      <c r="A18588" s="446"/>
    </row>
    <row r="18589" spans="1:1" s="447" customFormat="1" ht="12" hidden="1" customHeight="1">
      <c r="A18589" s="446"/>
    </row>
    <row r="18590" spans="1:1" s="447" customFormat="1" ht="12" hidden="1" customHeight="1">
      <c r="A18590" s="446"/>
    </row>
    <row r="18591" spans="1:1" s="447" customFormat="1" ht="12" hidden="1" customHeight="1">
      <c r="A18591" s="446"/>
    </row>
    <row r="18592" spans="1:1" s="447" customFormat="1" ht="12" hidden="1" customHeight="1">
      <c r="A18592" s="446"/>
    </row>
    <row r="18593" spans="1:1" s="447" customFormat="1" ht="12" hidden="1" customHeight="1">
      <c r="A18593" s="446"/>
    </row>
    <row r="18594" spans="1:1" s="447" customFormat="1" ht="12" hidden="1" customHeight="1">
      <c r="A18594" s="446"/>
    </row>
    <row r="18595" spans="1:1" s="447" customFormat="1" ht="12" hidden="1" customHeight="1">
      <c r="A18595" s="446"/>
    </row>
    <row r="18596" spans="1:1" s="447" customFormat="1" ht="12" hidden="1" customHeight="1">
      <c r="A18596" s="446"/>
    </row>
    <row r="18597" spans="1:1" s="447" customFormat="1" ht="12" hidden="1" customHeight="1">
      <c r="A18597" s="446"/>
    </row>
    <row r="18598" spans="1:1" s="447" customFormat="1" ht="12" hidden="1" customHeight="1">
      <c r="A18598" s="446"/>
    </row>
    <row r="18599" spans="1:1" s="447" customFormat="1" ht="12" hidden="1" customHeight="1">
      <c r="A18599" s="446"/>
    </row>
    <row r="18600" spans="1:1" s="447" customFormat="1" ht="12" hidden="1" customHeight="1">
      <c r="A18600" s="446"/>
    </row>
    <row r="18601" spans="1:1" s="447" customFormat="1" ht="12" hidden="1" customHeight="1">
      <c r="A18601" s="446"/>
    </row>
    <row r="18602" spans="1:1" s="447" customFormat="1" ht="12" hidden="1" customHeight="1">
      <c r="A18602" s="446"/>
    </row>
    <row r="18603" spans="1:1" s="447" customFormat="1" ht="12" hidden="1" customHeight="1">
      <c r="A18603" s="446"/>
    </row>
    <row r="18604" spans="1:1" s="447" customFormat="1" ht="12" hidden="1" customHeight="1">
      <c r="A18604" s="446"/>
    </row>
    <row r="18605" spans="1:1" s="447" customFormat="1" ht="12" hidden="1" customHeight="1">
      <c r="A18605" s="446"/>
    </row>
    <row r="18606" spans="1:1" s="447" customFormat="1" ht="12" hidden="1" customHeight="1">
      <c r="A18606" s="446"/>
    </row>
    <row r="18607" spans="1:1" s="447" customFormat="1" ht="12" hidden="1" customHeight="1">
      <c r="A18607" s="446"/>
    </row>
    <row r="18608" spans="1:1" s="447" customFormat="1" ht="12" hidden="1" customHeight="1">
      <c r="A18608" s="446"/>
    </row>
    <row r="18609" spans="1:1" s="447" customFormat="1" ht="12" hidden="1" customHeight="1">
      <c r="A18609" s="446"/>
    </row>
    <row r="18610" spans="1:1" s="447" customFormat="1" ht="12" hidden="1" customHeight="1">
      <c r="A18610" s="446"/>
    </row>
    <row r="18611" spans="1:1" s="447" customFormat="1" ht="12" hidden="1" customHeight="1">
      <c r="A18611" s="446"/>
    </row>
    <row r="18612" spans="1:1" s="447" customFormat="1" ht="12" hidden="1" customHeight="1">
      <c r="A18612" s="446"/>
    </row>
    <row r="18613" spans="1:1" s="447" customFormat="1" ht="12" hidden="1" customHeight="1">
      <c r="A18613" s="446"/>
    </row>
    <row r="18614" spans="1:1" s="447" customFormat="1" ht="12" hidden="1" customHeight="1">
      <c r="A18614" s="446"/>
    </row>
    <row r="18615" spans="1:1" s="447" customFormat="1" ht="12" hidden="1" customHeight="1">
      <c r="A18615" s="446"/>
    </row>
    <row r="18616" spans="1:1" s="447" customFormat="1" ht="12" hidden="1" customHeight="1">
      <c r="A18616" s="446"/>
    </row>
    <row r="18617" spans="1:1" s="447" customFormat="1" ht="12" hidden="1" customHeight="1">
      <c r="A18617" s="446"/>
    </row>
    <row r="18618" spans="1:1" s="447" customFormat="1" ht="12" hidden="1" customHeight="1">
      <c r="A18618" s="446"/>
    </row>
    <row r="18619" spans="1:1" s="447" customFormat="1" ht="12" hidden="1" customHeight="1">
      <c r="A18619" s="446"/>
    </row>
    <row r="18620" spans="1:1" s="447" customFormat="1" ht="12" hidden="1" customHeight="1">
      <c r="A18620" s="446"/>
    </row>
    <row r="18621" spans="1:1" s="447" customFormat="1" ht="12" hidden="1" customHeight="1">
      <c r="A18621" s="446"/>
    </row>
    <row r="18622" spans="1:1" s="447" customFormat="1" ht="12" hidden="1" customHeight="1">
      <c r="A18622" s="446"/>
    </row>
    <row r="18623" spans="1:1" s="447" customFormat="1" ht="12" hidden="1" customHeight="1">
      <c r="A18623" s="446"/>
    </row>
    <row r="18624" spans="1:1" s="447" customFormat="1" ht="12" hidden="1" customHeight="1">
      <c r="A18624" s="446"/>
    </row>
    <row r="18625" spans="1:1" s="447" customFormat="1" ht="12" hidden="1" customHeight="1">
      <c r="A18625" s="446"/>
    </row>
    <row r="18626" spans="1:1" s="447" customFormat="1" ht="12" hidden="1" customHeight="1">
      <c r="A18626" s="446"/>
    </row>
    <row r="18627" spans="1:1" s="447" customFormat="1" ht="12" hidden="1" customHeight="1">
      <c r="A18627" s="446"/>
    </row>
    <row r="18628" spans="1:1" s="447" customFormat="1" ht="12" hidden="1" customHeight="1">
      <c r="A18628" s="446"/>
    </row>
    <row r="18629" spans="1:1" s="447" customFormat="1" ht="12" hidden="1" customHeight="1">
      <c r="A18629" s="446"/>
    </row>
    <row r="18630" spans="1:1" s="447" customFormat="1" ht="12" hidden="1" customHeight="1">
      <c r="A18630" s="446"/>
    </row>
    <row r="18631" spans="1:1" s="447" customFormat="1" ht="12" hidden="1" customHeight="1">
      <c r="A18631" s="446"/>
    </row>
    <row r="18632" spans="1:1" s="447" customFormat="1" ht="12" hidden="1" customHeight="1">
      <c r="A18632" s="446"/>
    </row>
    <row r="18633" spans="1:1" s="447" customFormat="1" ht="12" hidden="1" customHeight="1">
      <c r="A18633" s="446"/>
    </row>
    <row r="18634" spans="1:1" s="447" customFormat="1" ht="12" hidden="1" customHeight="1">
      <c r="A18634" s="446"/>
    </row>
    <row r="18635" spans="1:1" s="447" customFormat="1" ht="12" hidden="1" customHeight="1">
      <c r="A18635" s="446"/>
    </row>
    <row r="18636" spans="1:1" s="447" customFormat="1" ht="12" hidden="1" customHeight="1">
      <c r="A18636" s="446"/>
    </row>
    <row r="18637" spans="1:1" s="447" customFormat="1" ht="12" hidden="1" customHeight="1">
      <c r="A18637" s="446"/>
    </row>
    <row r="18638" spans="1:1" s="447" customFormat="1" ht="12" hidden="1" customHeight="1">
      <c r="A18638" s="446"/>
    </row>
    <row r="18639" spans="1:1" s="447" customFormat="1" ht="12" hidden="1" customHeight="1">
      <c r="A18639" s="446"/>
    </row>
    <row r="18640" spans="1:1" s="447" customFormat="1" ht="12" hidden="1" customHeight="1">
      <c r="A18640" s="446"/>
    </row>
    <row r="18641" spans="1:1" s="447" customFormat="1" ht="12" hidden="1" customHeight="1">
      <c r="A18641" s="446"/>
    </row>
    <row r="18642" spans="1:1" s="447" customFormat="1" ht="12" hidden="1" customHeight="1">
      <c r="A18642" s="446"/>
    </row>
    <row r="18643" spans="1:1" s="447" customFormat="1" ht="12" hidden="1" customHeight="1">
      <c r="A18643" s="446"/>
    </row>
    <row r="18644" spans="1:1" s="447" customFormat="1" ht="12" hidden="1" customHeight="1">
      <c r="A18644" s="446"/>
    </row>
    <row r="18645" spans="1:1" s="447" customFormat="1" ht="12" hidden="1" customHeight="1">
      <c r="A18645" s="446"/>
    </row>
    <row r="18646" spans="1:1" s="447" customFormat="1" ht="12" hidden="1" customHeight="1">
      <c r="A18646" s="446"/>
    </row>
    <row r="18647" spans="1:1" s="447" customFormat="1" ht="12" hidden="1" customHeight="1">
      <c r="A18647" s="446"/>
    </row>
    <row r="18648" spans="1:1" s="447" customFormat="1" ht="12" hidden="1" customHeight="1">
      <c r="A18648" s="446"/>
    </row>
    <row r="18649" spans="1:1" s="447" customFormat="1" ht="12" hidden="1" customHeight="1">
      <c r="A18649" s="446"/>
    </row>
    <row r="18650" spans="1:1" s="447" customFormat="1" ht="12" hidden="1" customHeight="1">
      <c r="A18650" s="446"/>
    </row>
    <row r="18651" spans="1:1" s="447" customFormat="1" ht="12" hidden="1" customHeight="1">
      <c r="A18651" s="446"/>
    </row>
    <row r="18652" spans="1:1" s="447" customFormat="1" ht="12" hidden="1" customHeight="1">
      <c r="A18652" s="446"/>
    </row>
    <row r="18653" spans="1:1" s="447" customFormat="1" ht="12" hidden="1" customHeight="1">
      <c r="A18653" s="446"/>
    </row>
    <row r="18654" spans="1:1" s="447" customFormat="1" ht="12" hidden="1" customHeight="1">
      <c r="A18654" s="446"/>
    </row>
    <row r="18655" spans="1:1" s="447" customFormat="1" ht="12" hidden="1" customHeight="1">
      <c r="A18655" s="446"/>
    </row>
    <row r="18656" spans="1:1" s="447" customFormat="1" ht="12" hidden="1" customHeight="1">
      <c r="A18656" s="446"/>
    </row>
    <row r="18657" spans="1:1" s="447" customFormat="1" ht="12" hidden="1" customHeight="1">
      <c r="A18657" s="446"/>
    </row>
    <row r="18658" spans="1:1" s="447" customFormat="1" ht="12" hidden="1" customHeight="1">
      <c r="A18658" s="446"/>
    </row>
    <row r="18659" spans="1:1" s="447" customFormat="1" ht="12" hidden="1" customHeight="1">
      <c r="A18659" s="446"/>
    </row>
    <row r="18660" spans="1:1" s="447" customFormat="1" ht="12" hidden="1" customHeight="1">
      <c r="A18660" s="446"/>
    </row>
    <row r="18661" spans="1:1" s="447" customFormat="1" ht="12" hidden="1" customHeight="1">
      <c r="A18661" s="446"/>
    </row>
    <row r="18662" spans="1:1" s="447" customFormat="1" ht="12" hidden="1" customHeight="1">
      <c r="A18662" s="446"/>
    </row>
    <row r="18663" spans="1:1" s="447" customFormat="1" ht="12" hidden="1" customHeight="1">
      <c r="A18663" s="446"/>
    </row>
    <row r="18664" spans="1:1" s="447" customFormat="1" ht="12" hidden="1" customHeight="1">
      <c r="A18664" s="446"/>
    </row>
    <row r="18665" spans="1:1" s="447" customFormat="1" ht="12" hidden="1" customHeight="1">
      <c r="A18665" s="446"/>
    </row>
    <row r="18666" spans="1:1" s="447" customFormat="1" ht="12" hidden="1" customHeight="1">
      <c r="A18666" s="446"/>
    </row>
    <row r="18667" spans="1:1" s="447" customFormat="1" ht="12" hidden="1" customHeight="1">
      <c r="A18667" s="446"/>
    </row>
    <row r="18668" spans="1:1" s="447" customFormat="1" ht="12" hidden="1" customHeight="1">
      <c r="A18668" s="446"/>
    </row>
    <row r="18669" spans="1:1" s="447" customFormat="1" ht="12" hidden="1" customHeight="1">
      <c r="A18669" s="446"/>
    </row>
    <row r="18670" spans="1:1" s="447" customFormat="1" ht="12" hidden="1" customHeight="1">
      <c r="A18670" s="446"/>
    </row>
    <row r="18671" spans="1:1" s="447" customFormat="1" ht="12" hidden="1" customHeight="1">
      <c r="A18671" s="446"/>
    </row>
    <row r="18672" spans="1:1" s="447" customFormat="1" ht="12" hidden="1" customHeight="1">
      <c r="A18672" s="446"/>
    </row>
    <row r="18673" spans="1:1" s="447" customFormat="1" ht="12" hidden="1" customHeight="1">
      <c r="A18673" s="446"/>
    </row>
    <row r="18674" spans="1:1" s="447" customFormat="1" ht="12" hidden="1" customHeight="1">
      <c r="A18674" s="446"/>
    </row>
    <row r="18675" spans="1:1" s="447" customFormat="1" ht="12" hidden="1" customHeight="1">
      <c r="A18675" s="446"/>
    </row>
    <row r="18676" spans="1:1" s="447" customFormat="1" ht="12" hidden="1" customHeight="1">
      <c r="A18676" s="446"/>
    </row>
    <row r="18677" spans="1:1" s="447" customFormat="1" ht="12" hidden="1" customHeight="1">
      <c r="A18677" s="446"/>
    </row>
    <row r="18678" spans="1:1" s="447" customFormat="1" ht="12" hidden="1" customHeight="1">
      <c r="A18678" s="446"/>
    </row>
    <row r="18679" spans="1:1" s="447" customFormat="1" ht="12" hidden="1" customHeight="1">
      <c r="A18679" s="446"/>
    </row>
    <row r="18680" spans="1:1" s="447" customFormat="1" ht="12" hidden="1" customHeight="1">
      <c r="A18680" s="446"/>
    </row>
    <row r="18681" spans="1:1" s="447" customFormat="1" ht="12" hidden="1" customHeight="1">
      <c r="A18681" s="446"/>
    </row>
    <row r="18682" spans="1:1" s="447" customFormat="1" ht="12" hidden="1" customHeight="1">
      <c r="A18682" s="446"/>
    </row>
    <row r="18683" spans="1:1" s="447" customFormat="1" ht="12" hidden="1" customHeight="1">
      <c r="A18683" s="446"/>
    </row>
    <row r="18684" spans="1:1" s="447" customFormat="1" ht="12" hidden="1" customHeight="1">
      <c r="A18684" s="446"/>
    </row>
    <row r="18685" spans="1:1" s="447" customFormat="1" ht="12" hidden="1" customHeight="1">
      <c r="A18685" s="446"/>
    </row>
    <row r="18686" spans="1:1" s="447" customFormat="1" ht="12" hidden="1" customHeight="1">
      <c r="A18686" s="446"/>
    </row>
    <row r="18687" spans="1:1" s="447" customFormat="1" ht="12" hidden="1" customHeight="1">
      <c r="A18687" s="446"/>
    </row>
    <row r="18688" spans="1:1" s="447" customFormat="1" ht="12" hidden="1" customHeight="1">
      <c r="A18688" s="446"/>
    </row>
    <row r="18689" spans="1:1" s="447" customFormat="1" ht="12" hidden="1" customHeight="1">
      <c r="A18689" s="446"/>
    </row>
    <row r="18690" spans="1:1" s="447" customFormat="1" ht="12" hidden="1" customHeight="1">
      <c r="A18690" s="446"/>
    </row>
    <row r="18691" spans="1:1" s="447" customFormat="1" ht="12" hidden="1" customHeight="1">
      <c r="A18691" s="446"/>
    </row>
    <row r="18692" spans="1:1" s="447" customFormat="1" ht="12" hidden="1" customHeight="1">
      <c r="A18692" s="446"/>
    </row>
    <row r="18693" spans="1:1" s="447" customFormat="1" ht="12" hidden="1" customHeight="1">
      <c r="A18693" s="446"/>
    </row>
    <row r="18694" spans="1:1" s="447" customFormat="1" ht="12" hidden="1" customHeight="1">
      <c r="A18694" s="446"/>
    </row>
    <row r="18695" spans="1:1" s="447" customFormat="1" ht="12" hidden="1" customHeight="1">
      <c r="A18695" s="446"/>
    </row>
    <row r="18696" spans="1:1" s="447" customFormat="1" ht="12" hidden="1" customHeight="1">
      <c r="A18696" s="446"/>
    </row>
    <row r="18697" spans="1:1" s="447" customFormat="1" ht="12" hidden="1" customHeight="1">
      <c r="A18697" s="446"/>
    </row>
    <row r="18698" spans="1:1" s="447" customFormat="1" ht="12" hidden="1" customHeight="1">
      <c r="A18698" s="446"/>
    </row>
    <row r="18699" spans="1:1" s="447" customFormat="1" ht="12" hidden="1" customHeight="1">
      <c r="A18699" s="446"/>
    </row>
    <row r="18700" spans="1:1" s="447" customFormat="1" ht="12" hidden="1" customHeight="1">
      <c r="A18700" s="446"/>
    </row>
    <row r="18701" spans="1:1" s="447" customFormat="1" ht="12" hidden="1" customHeight="1">
      <c r="A18701" s="446"/>
    </row>
    <row r="18702" spans="1:1" s="447" customFormat="1" ht="12" hidden="1" customHeight="1">
      <c r="A18702" s="446"/>
    </row>
    <row r="18703" spans="1:1" s="447" customFormat="1" ht="12" hidden="1" customHeight="1">
      <c r="A18703" s="446"/>
    </row>
    <row r="18704" spans="1:1" s="447" customFormat="1" ht="12" hidden="1" customHeight="1">
      <c r="A18704" s="446"/>
    </row>
    <row r="18705" spans="1:1" s="447" customFormat="1" ht="12" hidden="1" customHeight="1">
      <c r="A18705" s="446"/>
    </row>
    <row r="18706" spans="1:1" s="447" customFormat="1" ht="12" hidden="1" customHeight="1">
      <c r="A18706" s="446"/>
    </row>
    <row r="18707" spans="1:1" s="447" customFormat="1" ht="12" hidden="1" customHeight="1">
      <c r="A18707" s="446"/>
    </row>
    <row r="18708" spans="1:1" s="447" customFormat="1" ht="12" hidden="1" customHeight="1">
      <c r="A18708" s="446"/>
    </row>
    <row r="18709" spans="1:1" s="447" customFormat="1" ht="12" hidden="1" customHeight="1">
      <c r="A18709" s="446"/>
    </row>
    <row r="18710" spans="1:1" s="447" customFormat="1" ht="12" hidden="1" customHeight="1">
      <c r="A18710" s="446"/>
    </row>
    <row r="18711" spans="1:1" s="447" customFormat="1" ht="12" hidden="1" customHeight="1">
      <c r="A18711" s="446"/>
    </row>
    <row r="18712" spans="1:1" s="447" customFormat="1" ht="12" hidden="1" customHeight="1">
      <c r="A18712" s="446"/>
    </row>
    <row r="18713" spans="1:1" s="447" customFormat="1" ht="12" hidden="1" customHeight="1">
      <c r="A18713" s="446"/>
    </row>
    <row r="18714" spans="1:1" s="447" customFormat="1" ht="12" hidden="1" customHeight="1">
      <c r="A18714" s="446"/>
    </row>
    <row r="18715" spans="1:1" s="447" customFormat="1" ht="12" hidden="1" customHeight="1">
      <c r="A18715" s="446"/>
    </row>
    <row r="18716" spans="1:1" s="447" customFormat="1" ht="12" hidden="1" customHeight="1">
      <c r="A18716" s="446"/>
    </row>
    <row r="18717" spans="1:1" s="447" customFormat="1" ht="12" hidden="1" customHeight="1">
      <c r="A18717" s="446"/>
    </row>
    <row r="18718" spans="1:1" s="447" customFormat="1" ht="12" hidden="1" customHeight="1">
      <c r="A18718" s="446"/>
    </row>
    <row r="18719" spans="1:1" s="447" customFormat="1" ht="12" hidden="1" customHeight="1">
      <c r="A18719" s="446"/>
    </row>
    <row r="18720" spans="1:1" s="447" customFormat="1" ht="12" hidden="1" customHeight="1">
      <c r="A18720" s="446"/>
    </row>
    <row r="18721" spans="1:1" s="447" customFormat="1" ht="12" hidden="1" customHeight="1">
      <c r="A18721" s="446"/>
    </row>
    <row r="18722" spans="1:1" s="447" customFormat="1" ht="12" hidden="1" customHeight="1">
      <c r="A18722" s="446"/>
    </row>
    <row r="18723" spans="1:1" s="447" customFormat="1" ht="12" hidden="1" customHeight="1">
      <c r="A18723" s="446"/>
    </row>
    <row r="18724" spans="1:1" s="447" customFormat="1" ht="12" hidden="1" customHeight="1">
      <c r="A18724" s="446"/>
    </row>
    <row r="18725" spans="1:1" s="447" customFormat="1" ht="12" hidden="1" customHeight="1">
      <c r="A18725" s="446"/>
    </row>
    <row r="18726" spans="1:1" s="447" customFormat="1" ht="12" hidden="1" customHeight="1">
      <c r="A18726" s="446"/>
    </row>
    <row r="18727" spans="1:1" s="447" customFormat="1" ht="12" hidden="1" customHeight="1">
      <c r="A18727" s="446"/>
    </row>
    <row r="18728" spans="1:1" s="447" customFormat="1" ht="12" hidden="1" customHeight="1">
      <c r="A18728" s="446"/>
    </row>
    <row r="18729" spans="1:1" s="447" customFormat="1" ht="12" hidden="1" customHeight="1">
      <c r="A18729" s="446"/>
    </row>
    <row r="18730" spans="1:1" s="447" customFormat="1" ht="12" hidden="1" customHeight="1">
      <c r="A18730" s="446"/>
    </row>
    <row r="18731" spans="1:1" s="447" customFormat="1" ht="12" hidden="1" customHeight="1">
      <c r="A18731" s="446"/>
    </row>
    <row r="18732" spans="1:1" s="447" customFormat="1" ht="12" hidden="1" customHeight="1">
      <c r="A18732" s="446"/>
    </row>
    <row r="18733" spans="1:1" s="447" customFormat="1" ht="12" hidden="1" customHeight="1">
      <c r="A18733" s="446"/>
    </row>
    <row r="18734" spans="1:1" s="447" customFormat="1" ht="12" hidden="1" customHeight="1">
      <c r="A18734" s="446"/>
    </row>
    <row r="18735" spans="1:1" s="447" customFormat="1" ht="12" hidden="1" customHeight="1">
      <c r="A18735" s="446"/>
    </row>
    <row r="18736" spans="1:1" s="447" customFormat="1" ht="12" hidden="1" customHeight="1">
      <c r="A18736" s="446"/>
    </row>
    <row r="18737" spans="1:1" s="447" customFormat="1" ht="12" hidden="1" customHeight="1">
      <c r="A18737" s="446"/>
    </row>
    <row r="18738" spans="1:1" s="447" customFormat="1" ht="12" hidden="1" customHeight="1">
      <c r="A18738" s="446"/>
    </row>
    <row r="18739" spans="1:1" s="447" customFormat="1" ht="12" hidden="1" customHeight="1">
      <c r="A18739" s="446"/>
    </row>
    <row r="18740" spans="1:1" s="447" customFormat="1" ht="12" hidden="1" customHeight="1">
      <c r="A18740" s="446"/>
    </row>
    <row r="18741" spans="1:1" s="447" customFormat="1" ht="12" hidden="1" customHeight="1">
      <c r="A18741" s="446"/>
    </row>
    <row r="18742" spans="1:1" s="447" customFormat="1" ht="12" hidden="1" customHeight="1">
      <c r="A18742" s="446"/>
    </row>
    <row r="18743" spans="1:1" s="447" customFormat="1" ht="12" hidden="1" customHeight="1">
      <c r="A18743" s="446"/>
    </row>
    <row r="18744" spans="1:1" s="447" customFormat="1" ht="12" hidden="1" customHeight="1">
      <c r="A18744" s="446"/>
    </row>
    <row r="18745" spans="1:1" s="447" customFormat="1" ht="12" hidden="1" customHeight="1">
      <c r="A18745" s="446"/>
    </row>
    <row r="18746" spans="1:1" s="447" customFormat="1" ht="12" hidden="1" customHeight="1">
      <c r="A18746" s="446"/>
    </row>
    <row r="18747" spans="1:1" s="447" customFormat="1" ht="12" hidden="1" customHeight="1">
      <c r="A18747" s="446"/>
    </row>
    <row r="18748" spans="1:1" s="447" customFormat="1" ht="12" hidden="1" customHeight="1">
      <c r="A18748" s="446"/>
    </row>
    <row r="18749" spans="1:1" s="447" customFormat="1" ht="12" hidden="1" customHeight="1">
      <c r="A18749" s="446"/>
    </row>
    <row r="18750" spans="1:1" s="447" customFormat="1" ht="12" hidden="1" customHeight="1">
      <c r="A18750" s="446"/>
    </row>
    <row r="18751" spans="1:1" s="447" customFormat="1" ht="12" hidden="1" customHeight="1">
      <c r="A18751" s="446"/>
    </row>
    <row r="18752" spans="1:1" s="447" customFormat="1" ht="12" hidden="1" customHeight="1">
      <c r="A18752" s="446"/>
    </row>
    <row r="18753" spans="1:1" s="447" customFormat="1" ht="12" hidden="1" customHeight="1">
      <c r="A18753" s="446"/>
    </row>
    <row r="18754" spans="1:1" s="447" customFormat="1" ht="12" hidden="1" customHeight="1">
      <c r="A18754" s="446"/>
    </row>
    <row r="18755" spans="1:1" s="447" customFormat="1" ht="12" hidden="1" customHeight="1">
      <c r="A18755" s="446"/>
    </row>
    <row r="18756" spans="1:1" s="447" customFormat="1" ht="12" hidden="1" customHeight="1">
      <c r="A18756" s="446"/>
    </row>
    <row r="18757" spans="1:1" s="447" customFormat="1" ht="12" hidden="1" customHeight="1">
      <c r="A18757" s="446"/>
    </row>
    <row r="18758" spans="1:1" s="447" customFormat="1" ht="12" hidden="1" customHeight="1">
      <c r="A18758" s="446"/>
    </row>
    <row r="18759" spans="1:1" s="447" customFormat="1" ht="12" hidden="1" customHeight="1">
      <c r="A18759" s="446"/>
    </row>
    <row r="18760" spans="1:1" s="447" customFormat="1" ht="12" hidden="1" customHeight="1">
      <c r="A18760" s="446"/>
    </row>
    <row r="18761" spans="1:1" s="447" customFormat="1" ht="12" hidden="1" customHeight="1">
      <c r="A18761" s="446"/>
    </row>
    <row r="18762" spans="1:1" s="447" customFormat="1" ht="12" hidden="1" customHeight="1">
      <c r="A18762" s="446"/>
    </row>
    <row r="18763" spans="1:1" s="447" customFormat="1" ht="12" hidden="1" customHeight="1">
      <c r="A18763" s="446"/>
    </row>
    <row r="18764" spans="1:1" s="447" customFormat="1" ht="12" hidden="1" customHeight="1">
      <c r="A18764" s="446"/>
    </row>
    <row r="18765" spans="1:1" s="447" customFormat="1" ht="12" hidden="1" customHeight="1">
      <c r="A18765" s="446"/>
    </row>
    <row r="18766" spans="1:1" s="447" customFormat="1" ht="12" hidden="1" customHeight="1">
      <c r="A18766" s="446"/>
    </row>
    <row r="18767" spans="1:1" s="447" customFormat="1" ht="12" hidden="1" customHeight="1">
      <c r="A18767" s="446"/>
    </row>
    <row r="18768" spans="1:1" s="447" customFormat="1" ht="12" hidden="1" customHeight="1">
      <c r="A18768" s="446"/>
    </row>
    <row r="18769" spans="1:1" s="447" customFormat="1" ht="12" hidden="1" customHeight="1">
      <c r="A18769" s="446"/>
    </row>
    <row r="18770" spans="1:1" s="447" customFormat="1" ht="12" hidden="1" customHeight="1">
      <c r="A18770" s="446"/>
    </row>
    <row r="18771" spans="1:1" s="447" customFormat="1" ht="12" hidden="1" customHeight="1">
      <c r="A18771" s="446"/>
    </row>
    <row r="18772" spans="1:1" s="447" customFormat="1" ht="12" hidden="1" customHeight="1">
      <c r="A18772" s="446"/>
    </row>
    <row r="18773" spans="1:1" s="447" customFormat="1" ht="12" hidden="1" customHeight="1">
      <c r="A18773" s="446"/>
    </row>
    <row r="18774" spans="1:1" s="447" customFormat="1" ht="12" hidden="1" customHeight="1">
      <c r="A18774" s="446"/>
    </row>
    <row r="18775" spans="1:1" s="447" customFormat="1" ht="12" hidden="1" customHeight="1">
      <c r="A18775" s="446"/>
    </row>
    <row r="18776" spans="1:1" s="447" customFormat="1" ht="12" hidden="1" customHeight="1">
      <c r="A18776" s="446"/>
    </row>
    <row r="18777" spans="1:1" s="447" customFormat="1" ht="12" hidden="1" customHeight="1">
      <c r="A18777" s="446"/>
    </row>
    <row r="18778" spans="1:1" s="447" customFormat="1" ht="12" hidden="1" customHeight="1">
      <c r="A18778" s="446"/>
    </row>
    <row r="18779" spans="1:1" s="447" customFormat="1" ht="12" hidden="1" customHeight="1">
      <c r="A18779" s="446"/>
    </row>
    <row r="18780" spans="1:1" s="447" customFormat="1" ht="12" hidden="1" customHeight="1">
      <c r="A18780" s="446"/>
    </row>
    <row r="18781" spans="1:1" s="447" customFormat="1" ht="12" hidden="1" customHeight="1">
      <c r="A18781" s="446"/>
    </row>
    <row r="18782" spans="1:1" s="447" customFormat="1" ht="12" hidden="1" customHeight="1">
      <c r="A18782" s="446"/>
    </row>
    <row r="18783" spans="1:1" s="447" customFormat="1" ht="12" hidden="1" customHeight="1">
      <c r="A18783" s="446"/>
    </row>
    <row r="18784" spans="1:1" s="447" customFormat="1" ht="12" hidden="1" customHeight="1">
      <c r="A18784" s="446"/>
    </row>
    <row r="18785" spans="1:1" s="447" customFormat="1" ht="12" hidden="1" customHeight="1">
      <c r="A18785" s="446"/>
    </row>
    <row r="18786" spans="1:1" s="447" customFormat="1" ht="12" hidden="1" customHeight="1">
      <c r="A18786" s="446"/>
    </row>
    <row r="18787" spans="1:1" s="447" customFormat="1" ht="12" hidden="1" customHeight="1">
      <c r="A18787" s="446"/>
    </row>
    <row r="18788" spans="1:1" s="447" customFormat="1" ht="12" hidden="1" customHeight="1">
      <c r="A18788" s="446"/>
    </row>
    <row r="18789" spans="1:1" s="447" customFormat="1" ht="12" hidden="1" customHeight="1">
      <c r="A18789" s="446"/>
    </row>
    <row r="18790" spans="1:1" s="447" customFormat="1" ht="12" hidden="1" customHeight="1">
      <c r="A18790" s="446"/>
    </row>
    <row r="18791" spans="1:1" s="447" customFormat="1" ht="12" hidden="1" customHeight="1">
      <c r="A18791" s="446"/>
    </row>
    <row r="18792" spans="1:1" s="447" customFormat="1" ht="12" hidden="1" customHeight="1">
      <c r="A18792" s="446"/>
    </row>
    <row r="18793" spans="1:1" s="447" customFormat="1" ht="12" hidden="1" customHeight="1">
      <c r="A18793" s="446"/>
    </row>
    <row r="18794" spans="1:1" s="447" customFormat="1" ht="12" hidden="1" customHeight="1">
      <c r="A18794" s="446"/>
    </row>
    <row r="18795" spans="1:1" s="447" customFormat="1" ht="12" hidden="1" customHeight="1">
      <c r="A18795" s="446"/>
    </row>
    <row r="18796" spans="1:1" s="447" customFormat="1" ht="12" hidden="1" customHeight="1">
      <c r="A18796" s="446"/>
    </row>
    <row r="18797" spans="1:1" s="447" customFormat="1" ht="12" hidden="1" customHeight="1">
      <c r="A18797" s="446"/>
    </row>
    <row r="18798" spans="1:1" s="447" customFormat="1" ht="12" hidden="1" customHeight="1">
      <c r="A18798" s="446"/>
    </row>
    <row r="18799" spans="1:1" s="447" customFormat="1" ht="12" hidden="1" customHeight="1">
      <c r="A18799" s="446"/>
    </row>
    <row r="18800" spans="1:1" s="447" customFormat="1" ht="12" hidden="1" customHeight="1">
      <c r="A18800" s="446"/>
    </row>
    <row r="18801" spans="1:1" s="447" customFormat="1" ht="12" hidden="1" customHeight="1">
      <c r="A18801" s="446"/>
    </row>
    <row r="18802" spans="1:1" s="447" customFormat="1" ht="12" hidden="1" customHeight="1">
      <c r="A18802" s="446"/>
    </row>
    <row r="18803" spans="1:1" s="447" customFormat="1" ht="12" hidden="1" customHeight="1">
      <c r="A18803" s="446"/>
    </row>
    <row r="18804" spans="1:1" s="447" customFormat="1" ht="12" hidden="1" customHeight="1">
      <c r="A18804" s="446"/>
    </row>
    <row r="18805" spans="1:1" s="447" customFormat="1" ht="12" hidden="1" customHeight="1">
      <c r="A18805" s="446"/>
    </row>
    <row r="18806" spans="1:1" s="447" customFormat="1" ht="12" hidden="1" customHeight="1">
      <c r="A18806" s="446"/>
    </row>
    <row r="18807" spans="1:1" s="447" customFormat="1" ht="12" hidden="1" customHeight="1">
      <c r="A18807" s="446"/>
    </row>
    <row r="18808" spans="1:1" s="447" customFormat="1" ht="12" hidden="1" customHeight="1">
      <c r="A18808" s="446"/>
    </row>
    <row r="18809" spans="1:1" s="447" customFormat="1" ht="12" hidden="1" customHeight="1">
      <c r="A18809" s="446"/>
    </row>
    <row r="18810" spans="1:1" s="447" customFormat="1" ht="12" hidden="1" customHeight="1">
      <c r="A18810" s="446"/>
    </row>
    <row r="18811" spans="1:1" s="447" customFormat="1" ht="12" hidden="1" customHeight="1">
      <c r="A18811" s="446"/>
    </row>
    <row r="18812" spans="1:1" s="447" customFormat="1" ht="12" hidden="1" customHeight="1">
      <c r="A18812" s="446"/>
    </row>
    <row r="18813" spans="1:1" s="447" customFormat="1" ht="12" hidden="1" customHeight="1">
      <c r="A18813" s="446"/>
    </row>
    <row r="18814" spans="1:1" s="447" customFormat="1" ht="12" hidden="1" customHeight="1">
      <c r="A18814" s="446"/>
    </row>
    <row r="18815" spans="1:1" s="447" customFormat="1" ht="12" hidden="1" customHeight="1">
      <c r="A18815" s="446"/>
    </row>
    <row r="18816" spans="1:1" s="447" customFormat="1" ht="12" hidden="1" customHeight="1">
      <c r="A18816" s="446"/>
    </row>
    <row r="18817" spans="1:1" s="447" customFormat="1" ht="12" hidden="1" customHeight="1">
      <c r="A18817" s="446"/>
    </row>
    <row r="18818" spans="1:1" s="447" customFormat="1" ht="12" hidden="1" customHeight="1">
      <c r="A18818" s="446"/>
    </row>
    <row r="18819" spans="1:1" s="447" customFormat="1" ht="12" hidden="1" customHeight="1">
      <c r="A18819" s="446"/>
    </row>
    <row r="18820" spans="1:1" s="447" customFormat="1" ht="12" hidden="1" customHeight="1">
      <c r="A18820" s="446"/>
    </row>
    <row r="18821" spans="1:1" s="447" customFormat="1" ht="12" hidden="1" customHeight="1">
      <c r="A18821" s="446"/>
    </row>
    <row r="18822" spans="1:1" s="447" customFormat="1" ht="12" hidden="1" customHeight="1">
      <c r="A18822" s="446"/>
    </row>
    <row r="18823" spans="1:1" s="447" customFormat="1" ht="12" hidden="1" customHeight="1">
      <c r="A18823" s="446"/>
    </row>
    <row r="18824" spans="1:1" s="447" customFormat="1" ht="12" hidden="1" customHeight="1">
      <c r="A18824" s="446"/>
    </row>
    <row r="18825" spans="1:1" s="447" customFormat="1" ht="12" hidden="1" customHeight="1">
      <c r="A18825" s="446"/>
    </row>
    <row r="18826" spans="1:1" s="447" customFormat="1" ht="12" hidden="1" customHeight="1">
      <c r="A18826" s="446"/>
    </row>
    <row r="18827" spans="1:1" s="447" customFormat="1" ht="12" hidden="1" customHeight="1">
      <c r="A18827" s="446"/>
    </row>
    <row r="18828" spans="1:1" s="447" customFormat="1" ht="12" hidden="1" customHeight="1">
      <c r="A18828" s="446"/>
    </row>
    <row r="18829" spans="1:1" s="447" customFormat="1" ht="12" hidden="1" customHeight="1">
      <c r="A18829" s="446"/>
    </row>
    <row r="18830" spans="1:1" s="447" customFormat="1" ht="12" hidden="1" customHeight="1">
      <c r="A18830" s="446"/>
    </row>
    <row r="18831" spans="1:1" s="447" customFormat="1" ht="12" hidden="1" customHeight="1">
      <c r="A18831" s="446"/>
    </row>
    <row r="18832" spans="1:1" s="447" customFormat="1" ht="12" hidden="1" customHeight="1">
      <c r="A18832" s="446"/>
    </row>
    <row r="18833" spans="1:1" s="447" customFormat="1" ht="12" hidden="1" customHeight="1">
      <c r="A18833" s="446"/>
    </row>
    <row r="18834" spans="1:1" s="447" customFormat="1" ht="12" hidden="1" customHeight="1">
      <c r="A18834" s="446"/>
    </row>
    <row r="18835" spans="1:1" s="447" customFormat="1" ht="12" hidden="1" customHeight="1">
      <c r="A18835" s="446"/>
    </row>
    <row r="18836" spans="1:1" s="447" customFormat="1" ht="12" hidden="1" customHeight="1">
      <c r="A18836" s="446"/>
    </row>
    <row r="18837" spans="1:1" s="447" customFormat="1" ht="12" hidden="1" customHeight="1">
      <c r="A18837" s="446"/>
    </row>
    <row r="18838" spans="1:1" s="447" customFormat="1" ht="12" hidden="1" customHeight="1">
      <c r="A18838" s="446"/>
    </row>
    <row r="18839" spans="1:1" s="447" customFormat="1" ht="12" hidden="1" customHeight="1">
      <c r="A18839" s="446"/>
    </row>
    <row r="18840" spans="1:1" s="447" customFormat="1" ht="12" hidden="1" customHeight="1">
      <c r="A18840" s="446"/>
    </row>
    <row r="18841" spans="1:1" s="447" customFormat="1" ht="12" hidden="1" customHeight="1">
      <c r="A18841" s="446"/>
    </row>
    <row r="18842" spans="1:1" s="447" customFormat="1" ht="12" hidden="1" customHeight="1">
      <c r="A18842" s="446"/>
    </row>
    <row r="18843" spans="1:1" s="447" customFormat="1" ht="12" hidden="1" customHeight="1">
      <c r="A18843" s="446"/>
    </row>
    <row r="18844" spans="1:1" s="447" customFormat="1" ht="12" hidden="1" customHeight="1">
      <c r="A18844" s="446"/>
    </row>
    <row r="18845" spans="1:1" s="447" customFormat="1" ht="12" hidden="1" customHeight="1">
      <c r="A18845" s="446"/>
    </row>
    <row r="18846" spans="1:1" s="447" customFormat="1" ht="12" hidden="1" customHeight="1">
      <c r="A18846" s="446"/>
    </row>
    <row r="18847" spans="1:1" s="447" customFormat="1" ht="12" hidden="1" customHeight="1">
      <c r="A18847" s="446"/>
    </row>
    <row r="18848" spans="1:1" s="447" customFormat="1" ht="12" hidden="1" customHeight="1">
      <c r="A18848" s="446"/>
    </row>
    <row r="18849" spans="1:1" s="447" customFormat="1" ht="12" hidden="1" customHeight="1">
      <c r="A18849" s="446"/>
    </row>
    <row r="18850" spans="1:1" s="447" customFormat="1" ht="12" hidden="1" customHeight="1">
      <c r="A18850" s="446"/>
    </row>
    <row r="18851" spans="1:1" s="447" customFormat="1" ht="12" hidden="1" customHeight="1">
      <c r="A18851" s="446"/>
    </row>
    <row r="18852" spans="1:1" s="447" customFormat="1" ht="12" hidden="1" customHeight="1">
      <c r="A18852" s="446"/>
    </row>
    <row r="18853" spans="1:1" s="447" customFormat="1" ht="12" hidden="1" customHeight="1">
      <c r="A18853" s="446"/>
    </row>
    <row r="18854" spans="1:1" s="447" customFormat="1" ht="12" hidden="1" customHeight="1">
      <c r="A18854" s="446"/>
    </row>
    <row r="18855" spans="1:1" s="447" customFormat="1" ht="12" hidden="1" customHeight="1">
      <c r="A18855" s="446"/>
    </row>
    <row r="18856" spans="1:1" s="447" customFormat="1" ht="12" hidden="1" customHeight="1">
      <c r="A18856" s="446"/>
    </row>
    <row r="18857" spans="1:1" s="447" customFormat="1" ht="12" hidden="1" customHeight="1">
      <c r="A18857" s="446"/>
    </row>
    <row r="18858" spans="1:1" s="447" customFormat="1" ht="12" hidden="1" customHeight="1">
      <c r="A18858" s="446"/>
    </row>
    <row r="18859" spans="1:1" s="447" customFormat="1" ht="12" hidden="1" customHeight="1">
      <c r="A18859" s="446"/>
    </row>
    <row r="18860" spans="1:1" s="447" customFormat="1" ht="12" hidden="1" customHeight="1">
      <c r="A18860" s="446"/>
    </row>
    <row r="18861" spans="1:1" s="447" customFormat="1" ht="12" hidden="1" customHeight="1">
      <c r="A18861" s="446"/>
    </row>
    <row r="18862" spans="1:1" s="447" customFormat="1" ht="12" hidden="1" customHeight="1">
      <c r="A18862" s="446"/>
    </row>
    <row r="18863" spans="1:1" s="447" customFormat="1" ht="12" hidden="1" customHeight="1">
      <c r="A18863" s="446"/>
    </row>
    <row r="18864" spans="1:1" s="447" customFormat="1" ht="12" hidden="1" customHeight="1">
      <c r="A18864" s="446"/>
    </row>
    <row r="18865" spans="1:1" s="447" customFormat="1" ht="12" hidden="1" customHeight="1">
      <c r="A18865" s="446"/>
    </row>
    <row r="18866" spans="1:1" s="447" customFormat="1" ht="12" hidden="1" customHeight="1">
      <c r="A18866" s="446"/>
    </row>
    <row r="18867" spans="1:1" s="447" customFormat="1" ht="12" hidden="1" customHeight="1">
      <c r="A18867" s="446"/>
    </row>
    <row r="18868" spans="1:1" s="447" customFormat="1" ht="12" hidden="1" customHeight="1">
      <c r="A18868" s="446"/>
    </row>
    <row r="18869" spans="1:1" s="447" customFormat="1" ht="12" hidden="1" customHeight="1">
      <c r="A18869" s="446"/>
    </row>
    <row r="18870" spans="1:1" s="447" customFormat="1" ht="12" hidden="1" customHeight="1">
      <c r="A18870" s="446"/>
    </row>
    <row r="18871" spans="1:1" s="447" customFormat="1" ht="12" hidden="1" customHeight="1">
      <c r="A18871" s="446"/>
    </row>
    <row r="18872" spans="1:1" s="447" customFormat="1" ht="12" hidden="1" customHeight="1">
      <c r="A18872" s="446"/>
    </row>
    <row r="18873" spans="1:1" s="447" customFormat="1" ht="12" hidden="1" customHeight="1">
      <c r="A18873" s="446"/>
    </row>
    <row r="18874" spans="1:1" s="447" customFormat="1" ht="12" hidden="1" customHeight="1">
      <c r="A18874" s="446"/>
    </row>
    <row r="18875" spans="1:1" s="447" customFormat="1" ht="12" hidden="1" customHeight="1">
      <c r="A18875" s="446"/>
    </row>
    <row r="18876" spans="1:1" s="447" customFormat="1" ht="12" hidden="1" customHeight="1">
      <c r="A18876" s="446"/>
    </row>
    <row r="18877" spans="1:1" s="447" customFormat="1" ht="12" hidden="1" customHeight="1">
      <c r="A18877" s="446"/>
    </row>
    <row r="18878" spans="1:1" s="447" customFormat="1" ht="12" hidden="1" customHeight="1">
      <c r="A18878" s="446"/>
    </row>
    <row r="18879" spans="1:1" s="447" customFormat="1" ht="12" hidden="1" customHeight="1">
      <c r="A18879" s="446"/>
    </row>
    <row r="18880" spans="1:1" s="447" customFormat="1" ht="12" hidden="1" customHeight="1">
      <c r="A18880" s="446"/>
    </row>
    <row r="18881" spans="1:1" s="447" customFormat="1" ht="12" hidden="1" customHeight="1">
      <c r="A18881" s="446"/>
    </row>
    <row r="18882" spans="1:1" s="447" customFormat="1" ht="12" hidden="1" customHeight="1">
      <c r="A18882" s="446"/>
    </row>
    <row r="18883" spans="1:1" s="447" customFormat="1" ht="12" hidden="1" customHeight="1">
      <c r="A18883" s="446"/>
    </row>
    <row r="18884" spans="1:1" s="447" customFormat="1" ht="12" hidden="1" customHeight="1">
      <c r="A18884" s="446"/>
    </row>
    <row r="18885" spans="1:1" s="447" customFormat="1" ht="12" hidden="1" customHeight="1">
      <c r="A18885" s="446"/>
    </row>
    <row r="18886" spans="1:1" s="447" customFormat="1" ht="12" hidden="1" customHeight="1">
      <c r="A18886" s="446"/>
    </row>
    <row r="18887" spans="1:1" s="447" customFormat="1" ht="12" hidden="1" customHeight="1">
      <c r="A18887" s="446"/>
    </row>
    <row r="18888" spans="1:1" s="447" customFormat="1" ht="12" hidden="1" customHeight="1">
      <c r="A18888" s="446"/>
    </row>
    <row r="18889" spans="1:1" s="447" customFormat="1" ht="12" hidden="1" customHeight="1">
      <c r="A18889" s="446"/>
    </row>
    <row r="18890" spans="1:1" s="447" customFormat="1" ht="12" hidden="1" customHeight="1">
      <c r="A18890" s="446"/>
    </row>
    <row r="18891" spans="1:1" s="447" customFormat="1" ht="12" hidden="1" customHeight="1">
      <c r="A18891" s="446"/>
    </row>
    <row r="18892" spans="1:1" s="447" customFormat="1" ht="12" hidden="1" customHeight="1">
      <c r="A18892" s="446"/>
    </row>
    <row r="18893" spans="1:1" s="447" customFormat="1" ht="12" hidden="1" customHeight="1">
      <c r="A18893" s="446"/>
    </row>
    <row r="18894" spans="1:1" s="447" customFormat="1" ht="12" hidden="1" customHeight="1">
      <c r="A18894" s="446"/>
    </row>
    <row r="18895" spans="1:1" s="447" customFormat="1" ht="12" hidden="1" customHeight="1">
      <c r="A18895" s="446"/>
    </row>
    <row r="18896" spans="1:1" s="447" customFormat="1" ht="12" hidden="1" customHeight="1">
      <c r="A18896" s="446"/>
    </row>
    <row r="18897" spans="1:1" s="447" customFormat="1" ht="12" hidden="1" customHeight="1">
      <c r="A18897" s="446"/>
    </row>
    <row r="18898" spans="1:1" s="447" customFormat="1" ht="12" hidden="1" customHeight="1">
      <c r="A18898" s="446"/>
    </row>
    <row r="18899" spans="1:1" s="447" customFormat="1" ht="12" hidden="1" customHeight="1">
      <c r="A18899" s="446"/>
    </row>
    <row r="18900" spans="1:1" s="447" customFormat="1" ht="12" hidden="1" customHeight="1">
      <c r="A18900" s="446"/>
    </row>
    <row r="18901" spans="1:1" s="447" customFormat="1" ht="12" hidden="1" customHeight="1">
      <c r="A18901" s="446"/>
    </row>
    <row r="18902" spans="1:1" s="447" customFormat="1" ht="12" hidden="1" customHeight="1">
      <c r="A18902" s="446"/>
    </row>
    <row r="18903" spans="1:1" s="447" customFormat="1" ht="12" hidden="1" customHeight="1">
      <c r="A18903" s="446"/>
    </row>
    <row r="18904" spans="1:1" s="447" customFormat="1" ht="12" hidden="1" customHeight="1">
      <c r="A18904" s="446"/>
    </row>
    <row r="18905" spans="1:1" s="447" customFormat="1" ht="12" hidden="1" customHeight="1">
      <c r="A18905" s="446"/>
    </row>
    <row r="18906" spans="1:1" s="447" customFormat="1" ht="12" hidden="1" customHeight="1">
      <c r="A18906" s="446"/>
    </row>
    <row r="18907" spans="1:1" s="447" customFormat="1" ht="12" hidden="1" customHeight="1">
      <c r="A18907" s="446"/>
    </row>
    <row r="18908" spans="1:1" s="447" customFormat="1" ht="12" hidden="1" customHeight="1">
      <c r="A18908" s="446"/>
    </row>
    <row r="18909" spans="1:1" s="447" customFormat="1" ht="12" hidden="1" customHeight="1">
      <c r="A18909" s="446"/>
    </row>
    <row r="18910" spans="1:1" s="447" customFormat="1" ht="12" hidden="1" customHeight="1">
      <c r="A18910" s="446"/>
    </row>
    <row r="18911" spans="1:1" s="447" customFormat="1" ht="12" hidden="1" customHeight="1">
      <c r="A18911" s="446"/>
    </row>
    <row r="18912" spans="1:1" s="447" customFormat="1" ht="12" hidden="1" customHeight="1">
      <c r="A18912" s="446"/>
    </row>
    <row r="18913" spans="1:1" s="447" customFormat="1" ht="12" hidden="1" customHeight="1">
      <c r="A18913" s="446"/>
    </row>
    <row r="18914" spans="1:1" s="447" customFormat="1" ht="12" hidden="1" customHeight="1">
      <c r="A18914" s="446"/>
    </row>
    <row r="18915" spans="1:1" s="447" customFormat="1" ht="12" hidden="1" customHeight="1">
      <c r="A18915" s="446"/>
    </row>
    <row r="18916" spans="1:1" s="447" customFormat="1" ht="12" hidden="1" customHeight="1">
      <c r="A18916" s="446"/>
    </row>
    <row r="18917" spans="1:1" s="447" customFormat="1" ht="12" hidden="1" customHeight="1">
      <c r="A18917" s="446"/>
    </row>
    <row r="18918" spans="1:1" s="447" customFormat="1" ht="12" hidden="1" customHeight="1">
      <c r="A18918" s="446"/>
    </row>
    <row r="18919" spans="1:1" s="447" customFormat="1" ht="12" hidden="1" customHeight="1">
      <c r="A18919" s="446"/>
    </row>
    <row r="18920" spans="1:1" s="447" customFormat="1" ht="12" hidden="1" customHeight="1">
      <c r="A18920" s="446"/>
    </row>
    <row r="18921" spans="1:1" s="447" customFormat="1" ht="12" hidden="1" customHeight="1">
      <c r="A18921" s="446"/>
    </row>
    <row r="18922" spans="1:1" s="447" customFormat="1" ht="12" hidden="1" customHeight="1">
      <c r="A18922" s="446"/>
    </row>
    <row r="18923" spans="1:1" s="447" customFormat="1" ht="12" hidden="1" customHeight="1">
      <c r="A18923" s="446"/>
    </row>
    <row r="18924" spans="1:1" s="447" customFormat="1" ht="12" hidden="1" customHeight="1">
      <c r="A18924" s="446"/>
    </row>
    <row r="18925" spans="1:1" s="447" customFormat="1" ht="12" hidden="1" customHeight="1">
      <c r="A18925" s="446"/>
    </row>
    <row r="18926" spans="1:1" s="447" customFormat="1" ht="12" hidden="1" customHeight="1">
      <c r="A18926" s="446"/>
    </row>
    <row r="18927" spans="1:1" s="447" customFormat="1" ht="12" hidden="1" customHeight="1">
      <c r="A18927" s="446"/>
    </row>
    <row r="18928" spans="1:1" s="447" customFormat="1" ht="12" hidden="1" customHeight="1">
      <c r="A18928" s="446"/>
    </row>
    <row r="18929" spans="1:1" s="447" customFormat="1" ht="12" hidden="1" customHeight="1">
      <c r="A18929" s="446"/>
    </row>
    <row r="18930" spans="1:1" s="447" customFormat="1" ht="12" hidden="1" customHeight="1">
      <c r="A18930" s="446"/>
    </row>
    <row r="18931" spans="1:1" s="447" customFormat="1" ht="12" hidden="1" customHeight="1">
      <c r="A18931" s="446"/>
    </row>
    <row r="18932" spans="1:1" s="447" customFormat="1" ht="12" hidden="1" customHeight="1">
      <c r="A18932" s="446"/>
    </row>
    <row r="18933" spans="1:1" s="447" customFormat="1" ht="12" hidden="1" customHeight="1">
      <c r="A18933" s="446"/>
    </row>
    <row r="18934" spans="1:1" s="447" customFormat="1" ht="12" hidden="1" customHeight="1">
      <c r="A18934" s="446"/>
    </row>
    <row r="18935" spans="1:1" s="447" customFormat="1" ht="12" hidden="1" customHeight="1">
      <c r="A18935" s="446"/>
    </row>
    <row r="18936" spans="1:1" s="447" customFormat="1" ht="12" hidden="1" customHeight="1">
      <c r="A18936" s="446"/>
    </row>
    <row r="18937" spans="1:1" s="447" customFormat="1" ht="12" hidden="1" customHeight="1">
      <c r="A18937" s="446"/>
    </row>
    <row r="18938" spans="1:1" s="447" customFormat="1" ht="12" hidden="1" customHeight="1">
      <c r="A18938" s="446"/>
    </row>
    <row r="18939" spans="1:1" s="447" customFormat="1" ht="12" hidden="1" customHeight="1">
      <c r="A18939" s="446"/>
    </row>
    <row r="18940" spans="1:1" s="447" customFormat="1" ht="12" hidden="1" customHeight="1">
      <c r="A18940" s="446"/>
    </row>
    <row r="18941" spans="1:1" s="447" customFormat="1" ht="12" hidden="1" customHeight="1">
      <c r="A18941" s="446"/>
    </row>
    <row r="18942" spans="1:1" s="447" customFormat="1" ht="12" hidden="1" customHeight="1">
      <c r="A18942" s="446"/>
    </row>
    <row r="18943" spans="1:1" s="447" customFormat="1" ht="12" hidden="1" customHeight="1">
      <c r="A18943" s="446"/>
    </row>
    <row r="18944" spans="1:1" s="447" customFormat="1" ht="12" hidden="1" customHeight="1">
      <c r="A18944" s="446"/>
    </row>
    <row r="18945" spans="1:1" s="447" customFormat="1" ht="12" hidden="1" customHeight="1">
      <c r="A18945" s="446"/>
    </row>
    <row r="18946" spans="1:1" s="447" customFormat="1" ht="12" hidden="1" customHeight="1">
      <c r="A18946" s="446"/>
    </row>
    <row r="18947" spans="1:1" s="447" customFormat="1" ht="12" hidden="1" customHeight="1">
      <c r="A18947" s="446"/>
    </row>
    <row r="18948" spans="1:1" s="447" customFormat="1" ht="12" hidden="1" customHeight="1">
      <c r="A18948" s="446"/>
    </row>
    <row r="18949" spans="1:1" s="447" customFormat="1" ht="12" hidden="1" customHeight="1">
      <c r="A18949" s="446"/>
    </row>
    <row r="18950" spans="1:1" s="447" customFormat="1" ht="12" hidden="1" customHeight="1">
      <c r="A18950" s="446"/>
    </row>
    <row r="18951" spans="1:1" s="447" customFormat="1" ht="12" hidden="1" customHeight="1">
      <c r="A18951" s="446"/>
    </row>
    <row r="18952" spans="1:1" s="447" customFormat="1" ht="12" hidden="1" customHeight="1">
      <c r="A18952" s="446"/>
    </row>
    <row r="18953" spans="1:1" s="447" customFormat="1" ht="12" hidden="1" customHeight="1">
      <c r="A18953" s="446"/>
    </row>
    <row r="18954" spans="1:1" s="447" customFormat="1" ht="12" hidden="1" customHeight="1">
      <c r="A18954" s="446"/>
    </row>
    <row r="18955" spans="1:1" s="447" customFormat="1" ht="12" hidden="1" customHeight="1">
      <c r="A18955" s="446"/>
    </row>
    <row r="18956" spans="1:1" s="447" customFormat="1" ht="12" hidden="1" customHeight="1">
      <c r="A18956" s="446"/>
    </row>
    <row r="18957" spans="1:1" s="447" customFormat="1" ht="12" hidden="1" customHeight="1">
      <c r="A18957" s="446"/>
    </row>
    <row r="18958" spans="1:1" s="447" customFormat="1" ht="12" hidden="1" customHeight="1">
      <c r="A18958" s="446"/>
    </row>
    <row r="18959" spans="1:1" s="447" customFormat="1" ht="12" hidden="1" customHeight="1">
      <c r="A18959" s="446"/>
    </row>
    <row r="18960" spans="1:1" s="447" customFormat="1" ht="12" hidden="1" customHeight="1">
      <c r="A18960" s="446"/>
    </row>
    <row r="18961" spans="1:1" s="447" customFormat="1" ht="12" hidden="1" customHeight="1">
      <c r="A18961" s="446"/>
    </row>
    <row r="18962" spans="1:1" s="447" customFormat="1" ht="12" hidden="1" customHeight="1">
      <c r="A18962" s="446"/>
    </row>
    <row r="18963" spans="1:1" s="447" customFormat="1" ht="12" hidden="1" customHeight="1">
      <c r="A18963" s="446"/>
    </row>
    <row r="18964" spans="1:1" s="447" customFormat="1" ht="12" hidden="1" customHeight="1">
      <c r="A18964" s="446"/>
    </row>
    <row r="18965" spans="1:1" s="447" customFormat="1" ht="12" hidden="1" customHeight="1">
      <c r="A18965" s="446"/>
    </row>
    <row r="18966" spans="1:1" s="447" customFormat="1" ht="12" hidden="1" customHeight="1">
      <c r="A18966" s="446"/>
    </row>
    <row r="18967" spans="1:1" s="447" customFormat="1" ht="12" hidden="1" customHeight="1">
      <c r="A18967" s="446"/>
    </row>
    <row r="18968" spans="1:1" s="447" customFormat="1" ht="12" hidden="1" customHeight="1">
      <c r="A18968" s="446"/>
    </row>
    <row r="18969" spans="1:1" s="447" customFormat="1" ht="12" hidden="1" customHeight="1">
      <c r="A18969" s="446"/>
    </row>
    <row r="18970" spans="1:1" s="447" customFormat="1" ht="12" hidden="1" customHeight="1">
      <c r="A18970" s="446"/>
    </row>
    <row r="18971" spans="1:1" s="447" customFormat="1" ht="12" hidden="1" customHeight="1">
      <c r="A18971" s="446"/>
    </row>
    <row r="18972" spans="1:1" s="447" customFormat="1" ht="12" hidden="1" customHeight="1">
      <c r="A18972" s="446"/>
    </row>
    <row r="18973" spans="1:1" s="447" customFormat="1" ht="12" hidden="1" customHeight="1">
      <c r="A18973" s="446"/>
    </row>
    <row r="18974" spans="1:1" s="447" customFormat="1" ht="12" hidden="1" customHeight="1">
      <c r="A18974" s="446"/>
    </row>
    <row r="18975" spans="1:1" s="447" customFormat="1" ht="12" hidden="1" customHeight="1">
      <c r="A18975" s="446"/>
    </row>
    <row r="18976" spans="1:1" s="447" customFormat="1" ht="12" hidden="1" customHeight="1">
      <c r="A18976" s="446"/>
    </row>
    <row r="18977" spans="1:1" s="447" customFormat="1" ht="12" hidden="1" customHeight="1">
      <c r="A18977" s="446"/>
    </row>
    <row r="18978" spans="1:1" s="447" customFormat="1" ht="12" hidden="1" customHeight="1">
      <c r="A18978" s="446"/>
    </row>
    <row r="18979" spans="1:1" s="447" customFormat="1" ht="12" hidden="1" customHeight="1">
      <c r="A18979" s="446"/>
    </row>
    <row r="18980" spans="1:1" s="447" customFormat="1" ht="12" hidden="1" customHeight="1">
      <c r="A18980" s="446"/>
    </row>
    <row r="18981" spans="1:1" s="447" customFormat="1" ht="12" hidden="1" customHeight="1">
      <c r="A18981" s="446"/>
    </row>
    <row r="18982" spans="1:1" s="447" customFormat="1" ht="12" hidden="1" customHeight="1">
      <c r="A18982" s="446"/>
    </row>
    <row r="18983" spans="1:1" s="447" customFormat="1" ht="12" hidden="1" customHeight="1">
      <c r="A18983" s="446"/>
    </row>
    <row r="18984" spans="1:1" s="447" customFormat="1" ht="12" hidden="1" customHeight="1">
      <c r="A18984" s="446"/>
    </row>
    <row r="18985" spans="1:1" s="447" customFormat="1" ht="12" hidden="1" customHeight="1">
      <c r="A18985" s="446"/>
    </row>
    <row r="18986" spans="1:1" s="447" customFormat="1" ht="12" hidden="1" customHeight="1">
      <c r="A18986" s="446"/>
    </row>
    <row r="18987" spans="1:1" s="447" customFormat="1" ht="12" hidden="1" customHeight="1">
      <c r="A18987" s="446"/>
    </row>
    <row r="18988" spans="1:1" s="447" customFormat="1" ht="12" hidden="1" customHeight="1">
      <c r="A18988" s="446"/>
    </row>
    <row r="18989" spans="1:1" s="447" customFormat="1" ht="12" hidden="1" customHeight="1">
      <c r="A18989" s="446"/>
    </row>
    <row r="18990" spans="1:1" s="447" customFormat="1" ht="12" hidden="1" customHeight="1">
      <c r="A18990" s="446"/>
    </row>
    <row r="18991" spans="1:1" s="447" customFormat="1" ht="12" hidden="1" customHeight="1">
      <c r="A18991" s="446"/>
    </row>
    <row r="18992" spans="1:1" s="447" customFormat="1" ht="12" hidden="1" customHeight="1">
      <c r="A18992" s="446"/>
    </row>
    <row r="18993" spans="1:1" s="447" customFormat="1" ht="12" hidden="1" customHeight="1">
      <c r="A18993" s="446"/>
    </row>
    <row r="18994" spans="1:1" s="447" customFormat="1" ht="12" hidden="1" customHeight="1">
      <c r="A18994" s="446"/>
    </row>
    <row r="18995" spans="1:1" s="447" customFormat="1" ht="12" hidden="1" customHeight="1">
      <c r="A18995" s="446"/>
    </row>
    <row r="18996" spans="1:1" s="447" customFormat="1" ht="12" hidden="1" customHeight="1">
      <c r="A18996" s="446"/>
    </row>
    <row r="18997" spans="1:1" s="447" customFormat="1" ht="12" hidden="1" customHeight="1">
      <c r="A18997" s="446"/>
    </row>
    <row r="18998" spans="1:1" s="447" customFormat="1" ht="12" hidden="1" customHeight="1">
      <c r="A18998" s="446"/>
    </row>
    <row r="18999" spans="1:1" s="447" customFormat="1" ht="12" hidden="1" customHeight="1">
      <c r="A18999" s="446"/>
    </row>
    <row r="19000" spans="1:1" s="447" customFormat="1" ht="12" hidden="1" customHeight="1">
      <c r="A19000" s="446"/>
    </row>
    <row r="19001" spans="1:1" s="447" customFormat="1" ht="12" hidden="1" customHeight="1">
      <c r="A19001" s="446"/>
    </row>
    <row r="19002" spans="1:1" s="447" customFormat="1" ht="12" hidden="1" customHeight="1">
      <c r="A19002" s="446"/>
    </row>
    <row r="19003" spans="1:1" s="447" customFormat="1" ht="12" hidden="1" customHeight="1">
      <c r="A19003" s="446"/>
    </row>
    <row r="19004" spans="1:1" s="447" customFormat="1" ht="12" hidden="1" customHeight="1">
      <c r="A19004" s="446"/>
    </row>
    <row r="19005" spans="1:1" s="447" customFormat="1" ht="12" hidden="1" customHeight="1">
      <c r="A19005" s="446"/>
    </row>
    <row r="19006" spans="1:1" s="447" customFormat="1" ht="12" hidden="1" customHeight="1">
      <c r="A19006" s="446"/>
    </row>
    <row r="19007" spans="1:1" s="447" customFormat="1" ht="12" hidden="1" customHeight="1">
      <c r="A19007" s="446"/>
    </row>
    <row r="19008" spans="1:1" s="447" customFormat="1" ht="12" hidden="1" customHeight="1">
      <c r="A19008" s="446"/>
    </row>
    <row r="19009" spans="1:1" s="447" customFormat="1" ht="12" hidden="1" customHeight="1">
      <c r="A19009" s="446"/>
    </row>
    <row r="19010" spans="1:1" s="447" customFormat="1" ht="12" hidden="1" customHeight="1">
      <c r="A19010" s="446"/>
    </row>
    <row r="19011" spans="1:1" s="447" customFormat="1" ht="12" hidden="1" customHeight="1">
      <c r="A19011" s="446"/>
    </row>
    <row r="19012" spans="1:1" s="447" customFormat="1" ht="12" hidden="1" customHeight="1">
      <c r="A19012" s="446"/>
    </row>
    <row r="19013" spans="1:1" s="447" customFormat="1" ht="12" hidden="1" customHeight="1">
      <c r="A19013" s="446"/>
    </row>
    <row r="19014" spans="1:1" s="447" customFormat="1" ht="12" hidden="1" customHeight="1">
      <c r="A19014" s="446"/>
    </row>
    <row r="19015" spans="1:1" s="447" customFormat="1" ht="12" hidden="1" customHeight="1">
      <c r="A19015" s="446"/>
    </row>
    <row r="19016" spans="1:1" s="447" customFormat="1" ht="12" hidden="1" customHeight="1">
      <c r="A19016" s="446"/>
    </row>
    <row r="19017" spans="1:1" s="447" customFormat="1" ht="12" hidden="1" customHeight="1">
      <c r="A19017" s="446"/>
    </row>
    <row r="19018" spans="1:1" s="447" customFormat="1" ht="12" hidden="1" customHeight="1">
      <c r="A19018" s="446"/>
    </row>
    <row r="19019" spans="1:1" s="447" customFormat="1" ht="12" hidden="1" customHeight="1">
      <c r="A19019" s="446"/>
    </row>
    <row r="19020" spans="1:1" s="447" customFormat="1" ht="12" hidden="1" customHeight="1">
      <c r="A19020" s="446"/>
    </row>
    <row r="19021" spans="1:1" s="447" customFormat="1" ht="12" hidden="1" customHeight="1">
      <c r="A19021" s="446"/>
    </row>
    <row r="19022" spans="1:1" s="447" customFormat="1" ht="12" hidden="1" customHeight="1">
      <c r="A19022" s="446"/>
    </row>
    <row r="19023" spans="1:1" s="447" customFormat="1" ht="12" hidden="1" customHeight="1">
      <c r="A19023" s="446"/>
    </row>
    <row r="19024" spans="1:1" s="447" customFormat="1" ht="12" hidden="1" customHeight="1">
      <c r="A19024" s="446"/>
    </row>
    <row r="19025" spans="1:1" s="447" customFormat="1" ht="12" hidden="1" customHeight="1">
      <c r="A19025" s="446"/>
    </row>
    <row r="19026" spans="1:1" s="447" customFormat="1" ht="12" hidden="1" customHeight="1">
      <c r="A19026" s="446"/>
    </row>
    <row r="19027" spans="1:1" s="447" customFormat="1" ht="12" hidden="1" customHeight="1">
      <c r="A19027" s="446"/>
    </row>
    <row r="19028" spans="1:1" s="447" customFormat="1" ht="12" hidden="1" customHeight="1">
      <c r="A19028" s="446"/>
    </row>
    <row r="19029" spans="1:1" s="447" customFormat="1" ht="12" hidden="1" customHeight="1">
      <c r="A19029" s="446"/>
    </row>
    <row r="19030" spans="1:1" s="447" customFormat="1" ht="12" hidden="1" customHeight="1">
      <c r="A19030" s="446"/>
    </row>
    <row r="19031" spans="1:1" s="447" customFormat="1" ht="12" hidden="1" customHeight="1">
      <c r="A19031" s="446"/>
    </row>
    <row r="19032" spans="1:1" s="447" customFormat="1" ht="12" hidden="1" customHeight="1">
      <c r="A19032" s="446"/>
    </row>
    <row r="19033" spans="1:1" s="447" customFormat="1" ht="12" hidden="1" customHeight="1">
      <c r="A19033" s="446"/>
    </row>
    <row r="19034" spans="1:1" s="447" customFormat="1" ht="12" hidden="1" customHeight="1">
      <c r="A19034" s="446"/>
    </row>
    <row r="19035" spans="1:1" s="447" customFormat="1" ht="12" hidden="1" customHeight="1">
      <c r="A19035" s="446"/>
    </row>
    <row r="19036" spans="1:1" s="447" customFormat="1" ht="12" hidden="1" customHeight="1">
      <c r="A19036" s="446"/>
    </row>
    <row r="19037" spans="1:1" s="447" customFormat="1" ht="12" hidden="1" customHeight="1">
      <c r="A19037" s="446"/>
    </row>
    <row r="19038" spans="1:1" s="447" customFormat="1" ht="12" hidden="1" customHeight="1">
      <c r="A19038" s="446"/>
    </row>
    <row r="19039" spans="1:1" s="447" customFormat="1" ht="12" hidden="1" customHeight="1">
      <c r="A19039" s="446"/>
    </row>
    <row r="19040" spans="1:1" s="447" customFormat="1" ht="12" hidden="1" customHeight="1">
      <c r="A19040" s="446"/>
    </row>
    <row r="19041" spans="1:1" s="447" customFormat="1" ht="12" hidden="1" customHeight="1">
      <c r="A19041" s="446"/>
    </row>
    <row r="19042" spans="1:1" s="447" customFormat="1" ht="12" hidden="1" customHeight="1">
      <c r="A19042" s="446"/>
    </row>
    <row r="19043" spans="1:1" s="447" customFormat="1" ht="12" hidden="1" customHeight="1">
      <c r="A19043" s="446"/>
    </row>
    <row r="19044" spans="1:1" s="447" customFormat="1" ht="12" hidden="1" customHeight="1">
      <c r="A19044" s="446"/>
    </row>
    <row r="19045" spans="1:1" s="447" customFormat="1" ht="12" hidden="1" customHeight="1">
      <c r="A19045" s="446"/>
    </row>
    <row r="19046" spans="1:1" s="447" customFormat="1" ht="12" hidden="1" customHeight="1">
      <c r="A19046" s="446"/>
    </row>
    <row r="19047" spans="1:1" s="447" customFormat="1" ht="12" hidden="1" customHeight="1">
      <c r="A19047" s="446"/>
    </row>
    <row r="19048" spans="1:1" s="447" customFormat="1" ht="12" hidden="1" customHeight="1">
      <c r="A19048" s="446"/>
    </row>
    <row r="19049" spans="1:1" s="447" customFormat="1" ht="12" hidden="1" customHeight="1">
      <c r="A19049" s="446"/>
    </row>
    <row r="19050" spans="1:1" s="447" customFormat="1" ht="12" hidden="1" customHeight="1">
      <c r="A19050" s="446"/>
    </row>
    <row r="19051" spans="1:1" s="447" customFormat="1" ht="12" hidden="1" customHeight="1">
      <c r="A19051" s="446"/>
    </row>
    <row r="19052" spans="1:1" s="447" customFormat="1" ht="12" hidden="1" customHeight="1">
      <c r="A19052" s="446"/>
    </row>
    <row r="19053" spans="1:1" s="447" customFormat="1" ht="12" hidden="1" customHeight="1">
      <c r="A19053" s="446"/>
    </row>
    <row r="19054" spans="1:1" s="447" customFormat="1" ht="12" hidden="1" customHeight="1">
      <c r="A19054" s="446"/>
    </row>
    <row r="19055" spans="1:1" s="447" customFormat="1" ht="12" hidden="1" customHeight="1">
      <c r="A19055" s="446"/>
    </row>
    <row r="19056" spans="1:1" s="447" customFormat="1" ht="12" hidden="1" customHeight="1">
      <c r="A19056" s="446"/>
    </row>
    <row r="19057" spans="1:1" s="447" customFormat="1" ht="12" hidden="1" customHeight="1">
      <c r="A19057" s="446"/>
    </row>
    <row r="19058" spans="1:1" s="447" customFormat="1" ht="12" hidden="1" customHeight="1">
      <c r="A19058" s="446"/>
    </row>
    <row r="19059" spans="1:1" s="447" customFormat="1" ht="12" hidden="1" customHeight="1">
      <c r="A19059" s="446"/>
    </row>
    <row r="19060" spans="1:1" s="447" customFormat="1" ht="12" hidden="1" customHeight="1">
      <c r="A19060" s="446"/>
    </row>
    <row r="19061" spans="1:1" s="447" customFormat="1" ht="12" hidden="1" customHeight="1">
      <c r="A19061" s="446"/>
    </row>
    <row r="19062" spans="1:1" s="447" customFormat="1" ht="12" hidden="1" customHeight="1">
      <c r="A19062" s="446"/>
    </row>
    <row r="19063" spans="1:1" s="447" customFormat="1" ht="12" hidden="1" customHeight="1">
      <c r="A19063" s="446"/>
    </row>
    <row r="19064" spans="1:1" s="447" customFormat="1" ht="12" hidden="1" customHeight="1">
      <c r="A19064" s="446"/>
    </row>
    <row r="19065" spans="1:1" s="447" customFormat="1" ht="12" hidden="1" customHeight="1">
      <c r="A19065" s="446"/>
    </row>
    <row r="19066" spans="1:1" s="447" customFormat="1" ht="12" hidden="1" customHeight="1">
      <c r="A19066" s="446"/>
    </row>
    <row r="19067" spans="1:1" s="447" customFormat="1" ht="12" hidden="1" customHeight="1">
      <c r="A19067" s="446"/>
    </row>
    <row r="19068" spans="1:1" s="447" customFormat="1" ht="12" hidden="1" customHeight="1">
      <c r="A19068" s="446"/>
    </row>
    <row r="19069" spans="1:1" s="447" customFormat="1" ht="12" hidden="1" customHeight="1">
      <c r="A19069" s="446"/>
    </row>
    <row r="19070" spans="1:1" s="447" customFormat="1" ht="12" hidden="1" customHeight="1">
      <c r="A19070" s="446"/>
    </row>
    <row r="19071" spans="1:1" s="447" customFormat="1" ht="12" hidden="1" customHeight="1">
      <c r="A19071" s="446"/>
    </row>
    <row r="19072" spans="1:1" s="447" customFormat="1" ht="12" hidden="1" customHeight="1">
      <c r="A19072" s="446"/>
    </row>
    <row r="19073" spans="1:1" s="447" customFormat="1" ht="12" hidden="1" customHeight="1">
      <c r="A19073" s="446"/>
    </row>
    <row r="19074" spans="1:1" s="447" customFormat="1" ht="12" hidden="1" customHeight="1">
      <c r="A19074" s="446"/>
    </row>
    <row r="19075" spans="1:1" s="447" customFormat="1" ht="12" hidden="1" customHeight="1">
      <c r="A19075" s="446"/>
    </row>
    <row r="19076" spans="1:1" s="447" customFormat="1" ht="12" hidden="1" customHeight="1">
      <c r="A19076" s="446"/>
    </row>
    <row r="19077" spans="1:1" s="447" customFormat="1" ht="12" hidden="1" customHeight="1">
      <c r="A19077" s="446"/>
    </row>
    <row r="19078" spans="1:1" s="447" customFormat="1" ht="12" hidden="1" customHeight="1">
      <c r="A19078" s="446"/>
    </row>
    <row r="19079" spans="1:1" s="447" customFormat="1" ht="12" hidden="1" customHeight="1">
      <c r="A19079" s="446"/>
    </row>
    <row r="19080" spans="1:1" s="447" customFormat="1" ht="12" hidden="1" customHeight="1">
      <c r="A19080" s="446"/>
    </row>
    <row r="19081" spans="1:1" s="447" customFormat="1" ht="12" hidden="1" customHeight="1">
      <c r="A19081" s="446"/>
    </row>
    <row r="19082" spans="1:1" s="447" customFormat="1" ht="12" hidden="1" customHeight="1">
      <c r="A19082" s="446"/>
    </row>
    <row r="19083" spans="1:1" s="447" customFormat="1" ht="12" hidden="1" customHeight="1">
      <c r="A19083" s="446"/>
    </row>
    <row r="19084" spans="1:1" s="447" customFormat="1" ht="12" hidden="1" customHeight="1">
      <c r="A19084" s="446"/>
    </row>
    <row r="19085" spans="1:1" s="447" customFormat="1" ht="12" hidden="1" customHeight="1">
      <c r="A19085" s="446"/>
    </row>
    <row r="19086" spans="1:1" s="447" customFormat="1" ht="12" hidden="1" customHeight="1">
      <c r="A19086" s="446"/>
    </row>
    <row r="19087" spans="1:1" s="447" customFormat="1" ht="12" hidden="1" customHeight="1">
      <c r="A19087" s="446"/>
    </row>
    <row r="19088" spans="1:1" s="447" customFormat="1" ht="12" hidden="1" customHeight="1">
      <c r="A19088" s="446"/>
    </row>
    <row r="19089" spans="1:1" s="447" customFormat="1" ht="12" hidden="1" customHeight="1">
      <c r="A19089" s="446"/>
    </row>
    <row r="19090" spans="1:1" s="447" customFormat="1" ht="12" hidden="1" customHeight="1">
      <c r="A19090" s="446"/>
    </row>
    <row r="19091" spans="1:1" s="447" customFormat="1" ht="12" hidden="1" customHeight="1">
      <c r="A19091" s="446"/>
    </row>
    <row r="19092" spans="1:1" s="447" customFormat="1" ht="12" hidden="1" customHeight="1">
      <c r="A19092" s="446"/>
    </row>
    <row r="19093" spans="1:1" s="447" customFormat="1" ht="12" hidden="1" customHeight="1">
      <c r="A19093" s="446"/>
    </row>
    <row r="19094" spans="1:1" s="447" customFormat="1" ht="12" hidden="1" customHeight="1">
      <c r="A19094" s="446"/>
    </row>
    <row r="19095" spans="1:1" s="447" customFormat="1" ht="12" hidden="1" customHeight="1">
      <c r="A19095" s="446"/>
    </row>
    <row r="19096" spans="1:1" s="447" customFormat="1" ht="12" hidden="1" customHeight="1">
      <c r="A19096" s="446"/>
    </row>
    <row r="19097" spans="1:1" s="447" customFormat="1" ht="12" hidden="1" customHeight="1">
      <c r="A19097" s="446"/>
    </row>
    <row r="19098" spans="1:1" s="447" customFormat="1" ht="12" hidden="1" customHeight="1">
      <c r="A19098" s="446"/>
    </row>
    <row r="19099" spans="1:1" s="447" customFormat="1" ht="12" hidden="1" customHeight="1">
      <c r="A19099" s="446"/>
    </row>
    <row r="19100" spans="1:1" s="447" customFormat="1" ht="12" hidden="1" customHeight="1">
      <c r="A19100" s="446"/>
    </row>
    <row r="19101" spans="1:1" s="447" customFormat="1" ht="12" hidden="1" customHeight="1">
      <c r="A19101" s="446"/>
    </row>
    <row r="19102" spans="1:1" s="447" customFormat="1" ht="12" hidden="1" customHeight="1">
      <c r="A19102" s="446"/>
    </row>
    <row r="19103" spans="1:1" s="447" customFormat="1" ht="12" hidden="1" customHeight="1">
      <c r="A19103" s="446"/>
    </row>
    <row r="19104" spans="1:1" s="447" customFormat="1" ht="12" hidden="1" customHeight="1">
      <c r="A19104" s="446"/>
    </row>
    <row r="19105" spans="1:1" s="447" customFormat="1" ht="12" hidden="1" customHeight="1">
      <c r="A19105" s="446"/>
    </row>
    <row r="19106" spans="1:1" s="447" customFormat="1" ht="12" hidden="1" customHeight="1">
      <c r="A19106" s="446"/>
    </row>
    <row r="19107" spans="1:1" s="447" customFormat="1" ht="12" hidden="1" customHeight="1">
      <c r="A19107" s="446"/>
    </row>
    <row r="19108" spans="1:1" s="447" customFormat="1" ht="12" hidden="1" customHeight="1">
      <c r="A19108" s="446"/>
    </row>
    <row r="19109" spans="1:1" s="447" customFormat="1" ht="12" hidden="1" customHeight="1">
      <c r="A19109" s="446"/>
    </row>
    <row r="19110" spans="1:1" s="447" customFormat="1" ht="12" hidden="1" customHeight="1">
      <c r="A19110" s="446"/>
    </row>
    <row r="19111" spans="1:1" s="447" customFormat="1" ht="12" hidden="1" customHeight="1">
      <c r="A19111" s="446"/>
    </row>
    <row r="19112" spans="1:1" s="447" customFormat="1" ht="12" hidden="1" customHeight="1">
      <c r="A19112" s="446"/>
    </row>
    <row r="19113" spans="1:1" s="447" customFormat="1" ht="12" hidden="1" customHeight="1">
      <c r="A19113" s="446"/>
    </row>
    <row r="19114" spans="1:1" s="447" customFormat="1" ht="12" hidden="1" customHeight="1">
      <c r="A19114" s="446"/>
    </row>
    <row r="19115" spans="1:1" s="447" customFormat="1" ht="12" hidden="1" customHeight="1">
      <c r="A19115" s="446"/>
    </row>
    <row r="19116" spans="1:1" s="447" customFormat="1" ht="12" hidden="1" customHeight="1">
      <c r="A19116" s="446"/>
    </row>
    <row r="19117" spans="1:1" s="447" customFormat="1" ht="12" hidden="1" customHeight="1">
      <c r="A19117" s="446"/>
    </row>
    <row r="19118" spans="1:1" s="447" customFormat="1" ht="12" hidden="1" customHeight="1">
      <c r="A19118" s="446"/>
    </row>
    <row r="19119" spans="1:1" s="447" customFormat="1" ht="12" hidden="1" customHeight="1">
      <c r="A19119" s="446"/>
    </row>
    <row r="19120" spans="1:1" s="447" customFormat="1" ht="12" hidden="1" customHeight="1">
      <c r="A19120" s="446"/>
    </row>
    <row r="19121" spans="1:1" s="447" customFormat="1" ht="12" hidden="1" customHeight="1">
      <c r="A19121" s="446"/>
    </row>
    <row r="19122" spans="1:1" s="447" customFormat="1" ht="12" hidden="1" customHeight="1">
      <c r="A19122" s="446"/>
    </row>
    <row r="19123" spans="1:1" s="447" customFormat="1" ht="12" hidden="1" customHeight="1">
      <c r="A19123" s="446"/>
    </row>
    <row r="19124" spans="1:1" s="447" customFormat="1" ht="12" hidden="1" customHeight="1">
      <c r="A19124" s="446"/>
    </row>
    <row r="19125" spans="1:1" s="447" customFormat="1" ht="12" hidden="1" customHeight="1">
      <c r="A19125" s="446"/>
    </row>
    <row r="19126" spans="1:1" s="447" customFormat="1" ht="12" hidden="1" customHeight="1">
      <c r="A19126" s="446"/>
    </row>
    <row r="19127" spans="1:1" s="447" customFormat="1" ht="12" hidden="1" customHeight="1">
      <c r="A19127" s="446"/>
    </row>
    <row r="19128" spans="1:1" s="447" customFormat="1" ht="12" hidden="1" customHeight="1">
      <c r="A19128" s="446"/>
    </row>
    <row r="19129" spans="1:1" s="447" customFormat="1" ht="12" hidden="1" customHeight="1">
      <c r="A19129" s="446"/>
    </row>
    <row r="19130" spans="1:1" s="447" customFormat="1" ht="12" hidden="1" customHeight="1">
      <c r="A19130" s="446"/>
    </row>
    <row r="19131" spans="1:1" s="447" customFormat="1" ht="12" hidden="1" customHeight="1">
      <c r="A19131" s="446"/>
    </row>
    <row r="19132" spans="1:1" s="447" customFormat="1" ht="12" hidden="1" customHeight="1">
      <c r="A19132" s="446"/>
    </row>
    <row r="19133" spans="1:1" s="447" customFormat="1" ht="12" hidden="1" customHeight="1">
      <c r="A19133" s="446"/>
    </row>
    <row r="19134" spans="1:1" s="447" customFormat="1" ht="12" hidden="1" customHeight="1">
      <c r="A19134" s="446"/>
    </row>
    <row r="19135" spans="1:1" s="447" customFormat="1" ht="12" hidden="1" customHeight="1">
      <c r="A19135" s="446"/>
    </row>
    <row r="19136" spans="1:1" s="447" customFormat="1" ht="12" hidden="1" customHeight="1">
      <c r="A19136" s="446"/>
    </row>
    <row r="19137" spans="1:1" s="447" customFormat="1" ht="12" hidden="1" customHeight="1">
      <c r="A19137" s="446"/>
    </row>
    <row r="19138" spans="1:1" s="447" customFormat="1" ht="12" hidden="1" customHeight="1">
      <c r="A19138" s="446"/>
    </row>
    <row r="19139" spans="1:1" s="447" customFormat="1" ht="12" hidden="1" customHeight="1">
      <c r="A19139" s="446"/>
    </row>
    <row r="19140" spans="1:1" s="447" customFormat="1" ht="12" hidden="1" customHeight="1">
      <c r="A19140" s="446"/>
    </row>
    <row r="19141" spans="1:1" s="447" customFormat="1" ht="12" hidden="1" customHeight="1">
      <c r="A19141" s="446"/>
    </row>
    <row r="19142" spans="1:1" s="447" customFormat="1" ht="12" hidden="1" customHeight="1">
      <c r="A19142" s="446"/>
    </row>
    <row r="19143" spans="1:1" s="447" customFormat="1" ht="12" hidden="1" customHeight="1">
      <c r="A19143" s="446"/>
    </row>
    <row r="19144" spans="1:1" s="447" customFormat="1" ht="12" hidden="1" customHeight="1">
      <c r="A19144" s="446"/>
    </row>
    <row r="19145" spans="1:1" s="447" customFormat="1" ht="12" hidden="1" customHeight="1">
      <c r="A19145" s="446"/>
    </row>
    <row r="19146" spans="1:1" s="447" customFormat="1" ht="12" hidden="1" customHeight="1">
      <c r="A19146" s="446"/>
    </row>
    <row r="19147" spans="1:1" s="447" customFormat="1" ht="12" hidden="1" customHeight="1">
      <c r="A19147" s="446"/>
    </row>
    <row r="19148" spans="1:1" s="447" customFormat="1" ht="12" hidden="1" customHeight="1">
      <c r="A19148" s="446"/>
    </row>
    <row r="19149" spans="1:1" s="447" customFormat="1" ht="12" hidden="1" customHeight="1">
      <c r="A19149" s="446"/>
    </row>
    <row r="19150" spans="1:1" s="447" customFormat="1" ht="12" hidden="1" customHeight="1">
      <c r="A19150" s="446"/>
    </row>
    <row r="19151" spans="1:1" s="447" customFormat="1" ht="12" hidden="1" customHeight="1">
      <c r="A19151" s="446"/>
    </row>
    <row r="19152" spans="1:1" s="447" customFormat="1" ht="12" hidden="1" customHeight="1">
      <c r="A19152" s="446"/>
    </row>
    <row r="19153" spans="1:1" s="447" customFormat="1" ht="12" hidden="1" customHeight="1">
      <c r="A19153" s="446"/>
    </row>
    <row r="19154" spans="1:1" s="447" customFormat="1" ht="12" hidden="1" customHeight="1">
      <c r="A19154" s="446"/>
    </row>
    <row r="19155" spans="1:1" s="447" customFormat="1" ht="12" hidden="1" customHeight="1">
      <c r="A19155" s="446"/>
    </row>
    <row r="19156" spans="1:1" s="447" customFormat="1" ht="12" hidden="1" customHeight="1">
      <c r="A19156" s="446"/>
    </row>
    <row r="19157" spans="1:1" s="447" customFormat="1" ht="12" hidden="1" customHeight="1">
      <c r="A19157" s="446"/>
    </row>
    <row r="19158" spans="1:1" s="447" customFormat="1" ht="12" hidden="1" customHeight="1">
      <c r="A19158" s="446"/>
    </row>
    <row r="19159" spans="1:1" s="447" customFormat="1" ht="12" hidden="1" customHeight="1">
      <c r="A19159" s="446"/>
    </row>
    <row r="19160" spans="1:1" s="447" customFormat="1" ht="12" hidden="1" customHeight="1">
      <c r="A19160" s="446"/>
    </row>
    <row r="19161" spans="1:1" s="447" customFormat="1" ht="12" hidden="1" customHeight="1">
      <c r="A19161" s="446"/>
    </row>
    <row r="19162" spans="1:1" s="447" customFormat="1" ht="12" hidden="1" customHeight="1">
      <c r="A19162" s="446"/>
    </row>
    <row r="19163" spans="1:1" s="447" customFormat="1" ht="12" hidden="1" customHeight="1">
      <c r="A19163" s="446"/>
    </row>
    <row r="19164" spans="1:1" s="447" customFormat="1" ht="12" hidden="1" customHeight="1">
      <c r="A19164" s="446"/>
    </row>
    <row r="19165" spans="1:1" s="447" customFormat="1" ht="12" hidden="1" customHeight="1">
      <c r="A19165" s="446"/>
    </row>
    <row r="19166" spans="1:1" s="447" customFormat="1" ht="12" hidden="1" customHeight="1">
      <c r="A19166" s="446"/>
    </row>
    <row r="19167" spans="1:1" s="447" customFormat="1" ht="12" hidden="1" customHeight="1">
      <c r="A19167" s="446"/>
    </row>
    <row r="19168" spans="1:1" s="447" customFormat="1" ht="12" hidden="1" customHeight="1">
      <c r="A19168" s="446"/>
    </row>
    <row r="19169" spans="1:1" s="447" customFormat="1" ht="12" hidden="1" customHeight="1">
      <c r="A19169" s="446"/>
    </row>
    <row r="19170" spans="1:1" s="447" customFormat="1" ht="12" hidden="1" customHeight="1">
      <c r="A19170" s="446"/>
    </row>
    <row r="19171" spans="1:1" s="447" customFormat="1" ht="12" hidden="1" customHeight="1">
      <c r="A19171" s="446"/>
    </row>
    <row r="19172" spans="1:1" s="447" customFormat="1" ht="12" hidden="1" customHeight="1">
      <c r="A19172" s="446"/>
    </row>
    <row r="19173" spans="1:1" s="447" customFormat="1" ht="12" hidden="1" customHeight="1">
      <c r="A19173" s="446"/>
    </row>
    <row r="19174" spans="1:1" s="447" customFormat="1" ht="12" hidden="1" customHeight="1">
      <c r="A19174" s="446"/>
    </row>
    <row r="19175" spans="1:1" s="447" customFormat="1" ht="12" hidden="1" customHeight="1">
      <c r="A19175" s="446"/>
    </row>
    <row r="19176" spans="1:1" s="447" customFormat="1" ht="12" hidden="1" customHeight="1">
      <c r="A19176" s="446"/>
    </row>
    <row r="19177" spans="1:1" s="447" customFormat="1" ht="12" hidden="1" customHeight="1">
      <c r="A19177" s="446"/>
    </row>
    <row r="19178" spans="1:1" s="447" customFormat="1" ht="12" hidden="1" customHeight="1">
      <c r="A19178" s="446"/>
    </row>
    <row r="19179" spans="1:1" s="447" customFormat="1" ht="12" hidden="1" customHeight="1">
      <c r="A19179" s="446"/>
    </row>
    <row r="19180" spans="1:1" s="447" customFormat="1" ht="12" hidden="1" customHeight="1">
      <c r="A19180" s="446"/>
    </row>
    <row r="19181" spans="1:1" s="447" customFormat="1" ht="12" hidden="1" customHeight="1">
      <c r="A19181" s="446"/>
    </row>
    <row r="19182" spans="1:1" s="447" customFormat="1" ht="12" hidden="1" customHeight="1">
      <c r="A19182" s="446"/>
    </row>
    <row r="19183" spans="1:1" s="447" customFormat="1" ht="12" hidden="1" customHeight="1">
      <c r="A19183" s="446"/>
    </row>
    <row r="19184" spans="1:1" s="447" customFormat="1" ht="12" hidden="1" customHeight="1">
      <c r="A19184" s="446"/>
    </row>
    <row r="19185" spans="1:1" s="447" customFormat="1" ht="12" hidden="1" customHeight="1">
      <c r="A19185" s="446"/>
    </row>
    <row r="19186" spans="1:1" s="447" customFormat="1" ht="12" hidden="1" customHeight="1">
      <c r="A19186" s="446"/>
    </row>
    <row r="19187" spans="1:1" s="447" customFormat="1" ht="12" hidden="1" customHeight="1">
      <c r="A19187" s="446"/>
    </row>
    <row r="19188" spans="1:1" s="447" customFormat="1" ht="12" hidden="1" customHeight="1">
      <c r="A19188" s="446"/>
    </row>
    <row r="19189" spans="1:1" s="447" customFormat="1" ht="12" hidden="1" customHeight="1">
      <c r="A19189" s="446"/>
    </row>
    <row r="19190" spans="1:1" s="447" customFormat="1" ht="12" hidden="1" customHeight="1">
      <c r="A19190" s="446"/>
    </row>
    <row r="19191" spans="1:1" s="447" customFormat="1" ht="12" hidden="1" customHeight="1">
      <c r="A19191" s="446"/>
    </row>
    <row r="19192" spans="1:1" s="447" customFormat="1" ht="12" hidden="1" customHeight="1">
      <c r="A19192" s="446"/>
    </row>
    <row r="19193" spans="1:1" s="447" customFormat="1" ht="12" hidden="1" customHeight="1">
      <c r="A19193" s="446"/>
    </row>
    <row r="19194" spans="1:1" s="447" customFormat="1" ht="12" hidden="1" customHeight="1">
      <c r="A19194" s="446"/>
    </row>
    <row r="19195" spans="1:1" s="447" customFormat="1" ht="12" hidden="1" customHeight="1">
      <c r="A19195" s="446"/>
    </row>
    <row r="19196" spans="1:1" s="447" customFormat="1" ht="12" hidden="1" customHeight="1">
      <c r="A19196" s="446"/>
    </row>
    <row r="19197" spans="1:1" s="447" customFormat="1" ht="12" hidden="1" customHeight="1">
      <c r="A19197" s="446"/>
    </row>
    <row r="19198" spans="1:1" s="447" customFormat="1" ht="12" hidden="1" customHeight="1">
      <c r="A19198" s="446"/>
    </row>
    <row r="19199" spans="1:1" s="447" customFormat="1" ht="12" hidden="1" customHeight="1">
      <c r="A19199" s="446"/>
    </row>
    <row r="19200" spans="1:1" s="447" customFormat="1" ht="12" hidden="1" customHeight="1">
      <c r="A19200" s="446"/>
    </row>
    <row r="19201" spans="1:1" s="447" customFormat="1" ht="12" hidden="1" customHeight="1">
      <c r="A19201" s="446"/>
    </row>
    <row r="19202" spans="1:1" s="447" customFormat="1" ht="12" hidden="1" customHeight="1">
      <c r="A19202" s="446"/>
    </row>
    <row r="19203" spans="1:1" s="447" customFormat="1" ht="12" hidden="1" customHeight="1">
      <c r="A19203" s="446"/>
    </row>
    <row r="19204" spans="1:1" s="447" customFormat="1" ht="12" hidden="1" customHeight="1">
      <c r="A19204" s="446"/>
    </row>
    <row r="19205" spans="1:1" s="447" customFormat="1" ht="12" hidden="1" customHeight="1">
      <c r="A19205" s="446"/>
    </row>
    <row r="19206" spans="1:1" s="447" customFormat="1" ht="12" hidden="1" customHeight="1">
      <c r="A19206" s="446"/>
    </row>
    <row r="19207" spans="1:1" s="447" customFormat="1" ht="12" hidden="1" customHeight="1">
      <c r="A19207" s="446"/>
    </row>
    <row r="19208" spans="1:1" s="447" customFormat="1" ht="12" hidden="1" customHeight="1">
      <c r="A19208" s="446"/>
    </row>
    <row r="19209" spans="1:1" s="447" customFormat="1" ht="12" hidden="1" customHeight="1">
      <c r="A19209" s="446"/>
    </row>
    <row r="19210" spans="1:1" s="447" customFormat="1" ht="12" hidden="1" customHeight="1">
      <c r="A19210" s="446"/>
    </row>
    <row r="19211" spans="1:1" s="447" customFormat="1" ht="12" hidden="1" customHeight="1">
      <c r="A19211" s="446"/>
    </row>
    <row r="19212" spans="1:1" s="447" customFormat="1" ht="12" hidden="1" customHeight="1">
      <c r="A19212" s="446"/>
    </row>
    <row r="19213" spans="1:1" s="447" customFormat="1" ht="12" hidden="1" customHeight="1">
      <c r="A19213" s="446"/>
    </row>
    <row r="19214" spans="1:1" s="447" customFormat="1" ht="12" hidden="1" customHeight="1">
      <c r="A19214" s="446"/>
    </row>
    <row r="19215" spans="1:1" s="447" customFormat="1" ht="12" hidden="1" customHeight="1">
      <c r="A19215" s="446"/>
    </row>
    <row r="19216" spans="1:1" s="447" customFormat="1" ht="12" hidden="1" customHeight="1">
      <c r="A19216" s="446"/>
    </row>
    <row r="19217" spans="1:1" s="447" customFormat="1" ht="12" hidden="1" customHeight="1">
      <c r="A19217" s="446"/>
    </row>
    <row r="19218" spans="1:1" s="447" customFormat="1" ht="12" hidden="1" customHeight="1">
      <c r="A19218" s="446"/>
    </row>
    <row r="19219" spans="1:1" s="447" customFormat="1" ht="12" hidden="1" customHeight="1">
      <c r="A19219" s="446"/>
    </row>
    <row r="19220" spans="1:1" s="447" customFormat="1" ht="12" hidden="1" customHeight="1">
      <c r="A19220" s="446"/>
    </row>
    <row r="19221" spans="1:1" s="447" customFormat="1" ht="12" hidden="1" customHeight="1">
      <c r="A19221" s="446"/>
    </row>
    <row r="19222" spans="1:1" s="447" customFormat="1" ht="12" hidden="1" customHeight="1">
      <c r="A19222" s="446"/>
    </row>
    <row r="19223" spans="1:1" s="447" customFormat="1" ht="12" hidden="1" customHeight="1">
      <c r="A19223" s="446"/>
    </row>
    <row r="19224" spans="1:1" s="447" customFormat="1" ht="12" hidden="1" customHeight="1">
      <c r="A19224" s="446"/>
    </row>
    <row r="19225" spans="1:1" s="447" customFormat="1" ht="12" hidden="1" customHeight="1">
      <c r="A19225" s="446"/>
    </row>
    <row r="19226" spans="1:1" s="447" customFormat="1" ht="12" hidden="1" customHeight="1">
      <c r="A19226" s="446"/>
    </row>
    <row r="19227" spans="1:1" s="447" customFormat="1" ht="12" hidden="1" customHeight="1">
      <c r="A19227" s="446"/>
    </row>
    <row r="19228" spans="1:1" s="447" customFormat="1" ht="12" hidden="1" customHeight="1">
      <c r="A19228" s="446"/>
    </row>
    <row r="19229" spans="1:1" s="447" customFormat="1" ht="12" hidden="1" customHeight="1">
      <c r="A19229" s="446"/>
    </row>
    <row r="19230" spans="1:1" s="447" customFormat="1" ht="12" hidden="1" customHeight="1">
      <c r="A19230" s="446"/>
    </row>
    <row r="19231" spans="1:1" s="447" customFormat="1" ht="12" hidden="1" customHeight="1">
      <c r="A19231" s="446"/>
    </row>
    <row r="19232" spans="1:1" s="447" customFormat="1" ht="12" hidden="1" customHeight="1">
      <c r="A19232" s="446"/>
    </row>
    <row r="19233" spans="1:1" s="447" customFormat="1" ht="12" hidden="1" customHeight="1">
      <c r="A19233" s="446"/>
    </row>
    <row r="19234" spans="1:1" s="447" customFormat="1" ht="12" hidden="1" customHeight="1">
      <c r="A19234" s="446"/>
    </row>
    <row r="19235" spans="1:1" s="447" customFormat="1" ht="12" hidden="1" customHeight="1">
      <c r="A19235" s="446"/>
    </row>
    <row r="19236" spans="1:1" s="447" customFormat="1" ht="12" hidden="1" customHeight="1">
      <c r="A19236" s="446"/>
    </row>
    <row r="19237" spans="1:1" s="447" customFormat="1" ht="12" hidden="1" customHeight="1">
      <c r="A19237" s="446"/>
    </row>
    <row r="19238" spans="1:1" s="447" customFormat="1" ht="12" hidden="1" customHeight="1">
      <c r="A19238" s="446"/>
    </row>
    <row r="19239" spans="1:1" s="447" customFormat="1" ht="12" hidden="1" customHeight="1">
      <c r="A19239" s="446"/>
    </row>
    <row r="19240" spans="1:1" s="447" customFormat="1" ht="12" hidden="1" customHeight="1">
      <c r="A19240" s="446"/>
    </row>
    <row r="19241" spans="1:1" s="447" customFormat="1" ht="12" hidden="1" customHeight="1">
      <c r="A19241" s="446"/>
    </row>
    <row r="19242" spans="1:1" s="447" customFormat="1" ht="12" hidden="1" customHeight="1">
      <c r="A19242" s="446"/>
    </row>
    <row r="19243" spans="1:1" s="447" customFormat="1" ht="12" hidden="1" customHeight="1">
      <c r="A19243" s="446"/>
    </row>
    <row r="19244" spans="1:1" s="447" customFormat="1" ht="12" hidden="1" customHeight="1">
      <c r="A19244" s="446"/>
    </row>
    <row r="19245" spans="1:1" s="447" customFormat="1" ht="12" hidden="1" customHeight="1">
      <c r="A19245" s="446"/>
    </row>
    <row r="19246" spans="1:1" s="447" customFormat="1" ht="12" hidden="1" customHeight="1">
      <c r="A19246" s="446"/>
    </row>
    <row r="19247" spans="1:1" s="447" customFormat="1" ht="12" hidden="1" customHeight="1">
      <c r="A19247" s="446"/>
    </row>
    <row r="19248" spans="1:1" s="447" customFormat="1" ht="12" hidden="1" customHeight="1">
      <c r="A19248" s="446"/>
    </row>
    <row r="19249" spans="1:1" s="447" customFormat="1" ht="12" hidden="1" customHeight="1">
      <c r="A19249" s="446"/>
    </row>
    <row r="19250" spans="1:1" s="447" customFormat="1" ht="12" hidden="1" customHeight="1">
      <c r="A19250" s="446"/>
    </row>
    <row r="19251" spans="1:1" s="447" customFormat="1" ht="12" hidden="1" customHeight="1">
      <c r="A19251" s="446"/>
    </row>
    <row r="19252" spans="1:1" s="447" customFormat="1" ht="12" hidden="1" customHeight="1">
      <c r="A19252" s="446"/>
    </row>
    <row r="19253" spans="1:1" s="447" customFormat="1" ht="12" hidden="1" customHeight="1">
      <c r="A19253" s="446"/>
    </row>
    <row r="19254" spans="1:1" s="447" customFormat="1" ht="12" hidden="1" customHeight="1">
      <c r="A19254" s="446"/>
    </row>
    <row r="19255" spans="1:1" s="447" customFormat="1" ht="12" hidden="1" customHeight="1">
      <c r="A19255" s="446"/>
    </row>
    <row r="19256" spans="1:1" s="447" customFormat="1" ht="12" hidden="1" customHeight="1">
      <c r="A19256" s="446"/>
    </row>
    <row r="19257" spans="1:1" s="447" customFormat="1" ht="12" hidden="1" customHeight="1">
      <c r="A19257" s="446"/>
    </row>
    <row r="19258" spans="1:1" s="447" customFormat="1" ht="12" hidden="1" customHeight="1">
      <c r="A19258" s="446"/>
    </row>
    <row r="19259" spans="1:1" s="447" customFormat="1" ht="12" hidden="1" customHeight="1">
      <c r="A19259" s="446"/>
    </row>
    <row r="19260" spans="1:1" s="447" customFormat="1" ht="12" hidden="1" customHeight="1">
      <c r="A19260" s="446"/>
    </row>
    <row r="19261" spans="1:1" s="447" customFormat="1" ht="12" hidden="1" customHeight="1">
      <c r="A19261" s="446"/>
    </row>
    <row r="19262" spans="1:1" s="447" customFormat="1" ht="12" hidden="1" customHeight="1">
      <c r="A19262" s="446"/>
    </row>
    <row r="19263" spans="1:1" s="447" customFormat="1" ht="12" hidden="1" customHeight="1">
      <c r="A19263" s="446"/>
    </row>
    <row r="19264" spans="1:1" s="447" customFormat="1" ht="12" hidden="1" customHeight="1">
      <c r="A19264" s="446"/>
    </row>
    <row r="19265" spans="1:1" s="447" customFormat="1" ht="12" hidden="1" customHeight="1">
      <c r="A19265" s="446"/>
    </row>
    <row r="19266" spans="1:1" s="447" customFormat="1" ht="12" hidden="1" customHeight="1">
      <c r="A19266" s="446"/>
    </row>
    <row r="19267" spans="1:1" s="447" customFormat="1" ht="12" hidden="1" customHeight="1">
      <c r="A19267" s="446"/>
    </row>
    <row r="19268" spans="1:1" s="447" customFormat="1" ht="12" hidden="1" customHeight="1">
      <c r="A19268" s="446"/>
    </row>
    <row r="19269" spans="1:1" s="447" customFormat="1" ht="12" hidden="1" customHeight="1">
      <c r="A19269" s="446"/>
    </row>
    <row r="19270" spans="1:1" s="447" customFormat="1" ht="12" hidden="1" customHeight="1">
      <c r="A19270" s="446"/>
    </row>
    <row r="19271" spans="1:1" s="447" customFormat="1" ht="12" hidden="1" customHeight="1">
      <c r="A19271" s="446"/>
    </row>
    <row r="19272" spans="1:1" s="447" customFormat="1" ht="12" hidden="1" customHeight="1">
      <c r="A19272" s="446"/>
    </row>
    <row r="19273" spans="1:1" s="447" customFormat="1" ht="12" hidden="1" customHeight="1">
      <c r="A19273" s="446"/>
    </row>
    <row r="19274" spans="1:1" s="447" customFormat="1" ht="12" hidden="1" customHeight="1">
      <c r="A19274" s="446"/>
    </row>
    <row r="19275" spans="1:1" s="447" customFormat="1" ht="12" hidden="1" customHeight="1">
      <c r="A19275" s="446"/>
    </row>
    <row r="19276" spans="1:1" s="447" customFormat="1" ht="12" hidden="1" customHeight="1">
      <c r="A19276" s="446"/>
    </row>
    <row r="19277" spans="1:1" s="447" customFormat="1" ht="12" hidden="1" customHeight="1">
      <c r="A19277" s="446"/>
    </row>
    <row r="19278" spans="1:1" s="447" customFormat="1" ht="12" hidden="1" customHeight="1">
      <c r="A19278" s="446"/>
    </row>
    <row r="19279" spans="1:1" s="447" customFormat="1" ht="12" hidden="1" customHeight="1">
      <c r="A19279" s="446"/>
    </row>
    <row r="19280" spans="1:1" s="447" customFormat="1" ht="12" hidden="1" customHeight="1">
      <c r="A19280" s="446"/>
    </row>
    <row r="19281" spans="1:1" s="447" customFormat="1" ht="12" hidden="1" customHeight="1">
      <c r="A19281" s="446"/>
    </row>
    <row r="19282" spans="1:1" s="447" customFormat="1" ht="12" hidden="1" customHeight="1">
      <c r="A19282" s="446"/>
    </row>
    <row r="19283" spans="1:1" s="447" customFormat="1" ht="12" hidden="1" customHeight="1">
      <c r="A19283" s="446"/>
    </row>
    <row r="19284" spans="1:1" s="447" customFormat="1" ht="12" hidden="1" customHeight="1">
      <c r="A19284" s="446"/>
    </row>
    <row r="19285" spans="1:1" s="447" customFormat="1" ht="12" hidden="1" customHeight="1">
      <c r="A19285" s="446"/>
    </row>
    <row r="19286" spans="1:1" s="447" customFormat="1" ht="12" hidden="1" customHeight="1">
      <c r="A19286" s="446"/>
    </row>
    <row r="19287" spans="1:1" s="447" customFormat="1" ht="12" hidden="1" customHeight="1">
      <c r="A19287" s="446"/>
    </row>
    <row r="19288" spans="1:1" s="447" customFormat="1" ht="12" hidden="1" customHeight="1">
      <c r="A19288" s="446"/>
    </row>
    <row r="19289" spans="1:1" s="447" customFormat="1" ht="12" hidden="1" customHeight="1">
      <c r="A19289" s="446"/>
    </row>
    <row r="19290" spans="1:1" s="447" customFormat="1" ht="12" hidden="1" customHeight="1">
      <c r="A19290" s="446"/>
    </row>
    <row r="19291" spans="1:1" s="447" customFormat="1" ht="12" hidden="1" customHeight="1">
      <c r="A19291" s="446"/>
    </row>
    <row r="19292" spans="1:1" s="447" customFormat="1" ht="12" hidden="1" customHeight="1">
      <c r="A19292" s="446"/>
    </row>
    <row r="19293" spans="1:1" s="447" customFormat="1" ht="12" hidden="1" customHeight="1">
      <c r="A19293" s="446"/>
    </row>
    <row r="19294" spans="1:1" s="447" customFormat="1" ht="12" hidden="1" customHeight="1">
      <c r="A19294" s="446"/>
    </row>
    <row r="19295" spans="1:1" s="447" customFormat="1" ht="12" hidden="1" customHeight="1">
      <c r="A19295" s="446"/>
    </row>
    <row r="19296" spans="1:1" s="447" customFormat="1" ht="12" hidden="1" customHeight="1">
      <c r="A19296" s="446"/>
    </row>
    <row r="19297" spans="1:1" s="447" customFormat="1" ht="12" hidden="1" customHeight="1">
      <c r="A19297" s="446"/>
    </row>
    <row r="19298" spans="1:1" s="447" customFormat="1" ht="12" hidden="1" customHeight="1">
      <c r="A19298" s="446"/>
    </row>
    <row r="19299" spans="1:1" s="447" customFormat="1" ht="12" hidden="1" customHeight="1">
      <c r="A19299" s="446"/>
    </row>
    <row r="19300" spans="1:1" s="447" customFormat="1" ht="12" hidden="1" customHeight="1">
      <c r="A19300" s="446"/>
    </row>
    <row r="19301" spans="1:1" s="447" customFormat="1" ht="12" hidden="1" customHeight="1">
      <c r="A19301" s="446"/>
    </row>
    <row r="19302" spans="1:1" s="447" customFormat="1" ht="12" hidden="1" customHeight="1">
      <c r="A19302" s="446"/>
    </row>
    <row r="19303" spans="1:1" s="447" customFormat="1" ht="12" hidden="1" customHeight="1">
      <c r="A19303" s="446"/>
    </row>
    <row r="19304" spans="1:1" s="447" customFormat="1" ht="12" hidden="1" customHeight="1">
      <c r="A19304" s="446"/>
    </row>
    <row r="19305" spans="1:1" s="447" customFormat="1" ht="12" hidden="1" customHeight="1">
      <c r="A19305" s="446"/>
    </row>
    <row r="19306" spans="1:1" s="447" customFormat="1" ht="12" hidden="1" customHeight="1">
      <c r="A19306" s="446"/>
    </row>
    <row r="19307" spans="1:1" s="447" customFormat="1" ht="12" hidden="1" customHeight="1">
      <c r="A19307" s="446"/>
    </row>
    <row r="19308" spans="1:1" s="447" customFormat="1" ht="12" hidden="1" customHeight="1">
      <c r="A19308" s="446"/>
    </row>
    <row r="19309" spans="1:1" s="447" customFormat="1" ht="12" hidden="1" customHeight="1">
      <c r="A19309" s="446"/>
    </row>
    <row r="19310" spans="1:1" s="447" customFormat="1" ht="12" hidden="1" customHeight="1">
      <c r="A19310" s="446"/>
    </row>
    <row r="19311" spans="1:1" s="447" customFormat="1" ht="12" hidden="1" customHeight="1">
      <c r="A19311" s="446"/>
    </row>
    <row r="19312" spans="1:1" s="447" customFormat="1" ht="12" hidden="1" customHeight="1">
      <c r="A19312" s="446"/>
    </row>
    <row r="19313" spans="1:1" s="447" customFormat="1" ht="12" hidden="1" customHeight="1">
      <c r="A19313" s="446"/>
    </row>
    <row r="19314" spans="1:1" s="447" customFormat="1" ht="12" hidden="1" customHeight="1">
      <c r="A19314" s="446"/>
    </row>
    <row r="19315" spans="1:1" s="447" customFormat="1" ht="12" hidden="1" customHeight="1">
      <c r="A19315" s="446"/>
    </row>
    <row r="19316" spans="1:1" s="447" customFormat="1" ht="12" hidden="1" customHeight="1">
      <c r="A19316" s="446"/>
    </row>
    <row r="19317" spans="1:1" s="447" customFormat="1" ht="12" hidden="1" customHeight="1">
      <c r="A19317" s="446"/>
    </row>
    <row r="19318" spans="1:1" s="447" customFormat="1" ht="12" hidden="1" customHeight="1">
      <c r="A19318" s="446"/>
    </row>
    <row r="19319" spans="1:1" s="447" customFormat="1" ht="12" hidden="1" customHeight="1">
      <c r="A19319" s="446"/>
    </row>
    <row r="19320" spans="1:1" s="447" customFormat="1" ht="12" hidden="1" customHeight="1">
      <c r="A19320" s="446"/>
    </row>
    <row r="19321" spans="1:1" s="447" customFormat="1" ht="12" hidden="1" customHeight="1">
      <c r="A19321" s="446"/>
    </row>
    <row r="19322" spans="1:1" s="447" customFormat="1" ht="12" hidden="1" customHeight="1">
      <c r="A19322" s="446"/>
    </row>
    <row r="19323" spans="1:1" s="447" customFormat="1" ht="12" hidden="1" customHeight="1">
      <c r="A19323" s="446"/>
    </row>
    <row r="19324" spans="1:1" s="447" customFormat="1" ht="12" hidden="1" customHeight="1">
      <c r="A19324" s="446"/>
    </row>
    <row r="19325" spans="1:1" s="447" customFormat="1" ht="12" hidden="1" customHeight="1">
      <c r="A19325" s="446"/>
    </row>
    <row r="19326" spans="1:1" s="447" customFormat="1" ht="12" hidden="1" customHeight="1">
      <c r="A19326" s="446"/>
    </row>
    <row r="19327" spans="1:1" s="447" customFormat="1" ht="12" hidden="1" customHeight="1">
      <c r="A19327" s="446"/>
    </row>
    <row r="19328" spans="1:1" s="447" customFormat="1" ht="12" hidden="1" customHeight="1">
      <c r="A19328" s="446"/>
    </row>
    <row r="19329" spans="1:1" s="447" customFormat="1" ht="12" hidden="1" customHeight="1">
      <c r="A19329" s="446"/>
    </row>
    <row r="19330" spans="1:1" s="447" customFormat="1" ht="12" hidden="1" customHeight="1">
      <c r="A19330" s="446"/>
    </row>
    <row r="19331" spans="1:1" s="447" customFormat="1" ht="12" hidden="1" customHeight="1">
      <c r="A19331" s="446"/>
    </row>
    <row r="19332" spans="1:1" s="447" customFormat="1" ht="12" hidden="1" customHeight="1">
      <c r="A19332" s="446"/>
    </row>
    <row r="19333" spans="1:1" s="447" customFormat="1" ht="12" hidden="1" customHeight="1">
      <c r="A19333" s="446"/>
    </row>
    <row r="19334" spans="1:1" s="447" customFormat="1" ht="12" hidden="1" customHeight="1">
      <c r="A19334" s="446"/>
    </row>
    <row r="19335" spans="1:1" s="447" customFormat="1" ht="12" hidden="1" customHeight="1">
      <c r="A19335" s="446"/>
    </row>
    <row r="19336" spans="1:1" s="447" customFormat="1" ht="12" hidden="1" customHeight="1">
      <c r="A19336" s="446"/>
    </row>
    <row r="19337" spans="1:1" s="447" customFormat="1" ht="12" hidden="1" customHeight="1">
      <c r="A19337" s="446"/>
    </row>
    <row r="19338" spans="1:1" s="447" customFormat="1" ht="12" hidden="1" customHeight="1">
      <c r="A19338" s="446"/>
    </row>
    <row r="19339" spans="1:1" s="447" customFormat="1" ht="12" hidden="1" customHeight="1">
      <c r="A19339" s="446"/>
    </row>
    <row r="19340" spans="1:1" s="447" customFormat="1" ht="12" hidden="1" customHeight="1">
      <c r="A19340" s="446"/>
    </row>
    <row r="19341" spans="1:1" s="447" customFormat="1" ht="12" hidden="1" customHeight="1">
      <c r="A19341" s="446"/>
    </row>
    <row r="19342" spans="1:1" s="447" customFormat="1" ht="12" hidden="1" customHeight="1">
      <c r="A19342" s="446"/>
    </row>
    <row r="19343" spans="1:1" s="447" customFormat="1" ht="12" hidden="1" customHeight="1">
      <c r="A19343" s="446"/>
    </row>
    <row r="19344" spans="1:1" s="447" customFormat="1" ht="12" hidden="1" customHeight="1">
      <c r="A19344" s="446"/>
    </row>
    <row r="19345" spans="1:1" s="447" customFormat="1" ht="12" hidden="1" customHeight="1">
      <c r="A19345" s="446"/>
    </row>
    <row r="19346" spans="1:1" s="447" customFormat="1" ht="12" hidden="1" customHeight="1">
      <c r="A19346" s="446"/>
    </row>
    <row r="19347" spans="1:1" s="447" customFormat="1" ht="12" hidden="1" customHeight="1">
      <c r="A19347" s="446"/>
    </row>
    <row r="19348" spans="1:1" s="447" customFormat="1" ht="12" hidden="1" customHeight="1">
      <c r="A19348" s="446"/>
    </row>
    <row r="19349" spans="1:1" s="447" customFormat="1" ht="12" hidden="1" customHeight="1">
      <c r="A19349" s="446"/>
    </row>
    <row r="19350" spans="1:1" s="447" customFormat="1" ht="12" hidden="1" customHeight="1">
      <c r="A19350" s="446"/>
    </row>
    <row r="19351" spans="1:1" s="447" customFormat="1" ht="12" hidden="1" customHeight="1">
      <c r="A19351" s="446"/>
    </row>
    <row r="19352" spans="1:1" s="447" customFormat="1" ht="12" hidden="1" customHeight="1">
      <c r="A19352" s="446"/>
    </row>
    <row r="19353" spans="1:1" s="447" customFormat="1" ht="12" hidden="1" customHeight="1">
      <c r="A19353" s="446"/>
    </row>
    <row r="19354" spans="1:1" s="447" customFormat="1" ht="12" hidden="1" customHeight="1">
      <c r="A19354" s="446"/>
    </row>
    <row r="19355" spans="1:1" s="447" customFormat="1" ht="12" hidden="1" customHeight="1">
      <c r="A19355" s="446"/>
    </row>
    <row r="19356" spans="1:1" s="447" customFormat="1" ht="12" hidden="1" customHeight="1">
      <c r="A19356" s="446"/>
    </row>
    <row r="19357" spans="1:1" s="447" customFormat="1" ht="12" hidden="1" customHeight="1">
      <c r="A19357" s="446"/>
    </row>
    <row r="19358" spans="1:1" s="447" customFormat="1" ht="12" hidden="1" customHeight="1">
      <c r="A19358" s="446"/>
    </row>
    <row r="19359" spans="1:1" s="447" customFormat="1" ht="12" hidden="1" customHeight="1">
      <c r="A19359" s="446"/>
    </row>
    <row r="19360" spans="1:1" s="447" customFormat="1" ht="12" hidden="1" customHeight="1">
      <c r="A19360" s="446"/>
    </row>
    <row r="19361" spans="1:1" s="447" customFormat="1" ht="12" hidden="1" customHeight="1">
      <c r="A19361" s="446"/>
    </row>
    <row r="19362" spans="1:1" s="447" customFormat="1" ht="12" hidden="1" customHeight="1">
      <c r="A19362" s="446"/>
    </row>
    <row r="19363" spans="1:1" s="447" customFormat="1" ht="12" hidden="1" customHeight="1">
      <c r="A19363" s="446"/>
    </row>
    <row r="19364" spans="1:1" s="447" customFormat="1" ht="12" hidden="1" customHeight="1">
      <c r="A19364" s="446"/>
    </row>
    <row r="19365" spans="1:1" s="447" customFormat="1" ht="12" hidden="1" customHeight="1">
      <c r="A19365" s="446"/>
    </row>
    <row r="19366" spans="1:1" s="447" customFormat="1" ht="12" hidden="1" customHeight="1">
      <c r="A19366" s="446"/>
    </row>
    <row r="19367" spans="1:1" s="447" customFormat="1" ht="12" hidden="1" customHeight="1">
      <c r="A19367" s="446"/>
    </row>
    <row r="19368" spans="1:1" s="447" customFormat="1" ht="12" hidden="1" customHeight="1">
      <c r="A19368" s="446"/>
    </row>
    <row r="19369" spans="1:1" s="447" customFormat="1" ht="12" hidden="1" customHeight="1">
      <c r="A19369" s="446"/>
    </row>
    <row r="19370" spans="1:1" s="447" customFormat="1" ht="12" hidden="1" customHeight="1">
      <c r="A19370" s="446"/>
    </row>
    <row r="19371" spans="1:1" s="447" customFormat="1" ht="12" hidden="1" customHeight="1">
      <c r="A19371" s="446"/>
    </row>
    <row r="19372" spans="1:1" s="447" customFormat="1" ht="12" hidden="1" customHeight="1">
      <c r="A19372" s="446"/>
    </row>
    <row r="19373" spans="1:1" s="447" customFormat="1" ht="12" hidden="1" customHeight="1">
      <c r="A19373" s="446"/>
    </row>
    <row r="19374" spans="1:1" s="447" customFormat="1" ht="12" hidden="1" customHeight="1">
      <c r="A19374" s="446"/>
    </row>
    <row r="19375" spans="1:1" s="447" customFormat="1" ht="12" hidden="1" customHeight="1">
      <c r="A19375" s="446"/>
    </row>
    <row r="19376" spans="1:1" s="447" customFormat="1" ht="12" hidden="1" customHeight="1">
      <c r="A19376" s="446"/>
    </row>
    <row r="19377" spans="1:1" s="447" customFormat="1" ht="12" hidden="1" customHeight="1">
      <c r="A19377" s="446"/>
    </row>
    <row r="19378" spans="1:1" s="447" customFormat="1" ht="12" hidden="1" customHeight="1">
      <c r="A19378" s="446"/>
    </row>
    <row r="19379" spans="1:1" s="447" customFormat="1" ht="12" hidden="1" customHeight="1">
      <c r="A19379" s="446"/>
    </row>
    <row r="19380" spans="1:1" s="447" customFormat="1" ht="12" hidden="1" customHeight="1">
      <c r="A19380" s="446"/>
    </row>
    <row r="19381" spans="1:1" s="447" customFormat="1" ht="12" hidden="1" customHeight="1">
      <c r="A19381" s="446"/>
    </row>
    <row r="19382" spans="1:1" s="447" customFormat="1" ht="12" hidden="1" customHeight="1">
      <c r="A19382" s="446"/>
    </row>
    <row r="19383" spans="1:1" s="447" customFormat="1" ht="12" hidden="1" customHeight="1">
      <c r="A19383" s="446"/>
    </row>
    <row r="19384" spans="1:1" s="447" customFormat="1" ht="12" hidden="1" customHeight="1">
      <c r="A19384" s="446"/>
    </row>
    <row r="19385" spans="1:1" s="447" customFormat="1" ht="12" hidden="1" customHeight="1">
      <c r="A19385" s="446"/>
    </row>
    <row r="19386" spans="1:1" s="447" customFormat="1" ht="12" hidden="1" customHeight="1">
      <c r="A19386" s="446"/>
    </row>
    <row r="19387" spans="1:1" s="447" customFormat="1" ht="12" hidden="1" customHeight="1">
      <c r="A19387" s="446"/>
    </row>
    <row r="19388" spans="1:1" s="447" customFormat="1" ht="12" hidden="1" customHeight="1">
      <c r="A19388" s="446"/>
    </row>
    <row r="19389" spans="1:1" s="447" customFormat="1" ht="12" hidden="1" customHeight="1">
      <c r="A19389" s="446"/>
    </row>
    <row r="19390" spans="1:1" s="447" customFormat="1" ht="12" hidden="1" customHeight="1">
      <c r="A19390" s="446"/>
    </row>
    <row r="19391" spans="1:1" s="447" customFormat="1" ht="12" hidden="1" customHeight="1">
      <c r="A19391" s="446"/>
    </row>
    <row r="19392" spans="1:1" s="447" customFormat="1" ht="12" hidden="1" customHeight="1">
      <c r="A19392" s="446"/>
    </row>
    <row r="19393" spans="1:1" s="447" customFormat="1" ht="12" hidden="1" customHeight="1">
      <c r="A19393" s="446"/>
    </row>
    <row r="19394" spans="1:1" s="447" customFormat="1" ht="12" hidden="1" customHeight="1">
      <c r="A19394" s="446"/>
    </row>
    <row r="19395" spans="1:1" s="447" customFormat="1" ht="12" hidden="1" customHeight="1">
      <c r="A19395" s="446"/>
    </row>
    <row r="19396" spans="1:1" s="447" customFormat="1" ht="12" hidden="1" customHeight="1">
      <c r="A19396" s="446"/>
    </row>
    <row r="19397" spans="1:1" s="447" customFormat="1" ht="12" hidden="1" customHeight="1">
      <c r="A19397" s="446"/>
    </row>
    <row r="19398" spans="1:1" s="447" customFormat="1" ht="12" hidden="1" customHeight="1">
      <c r="A19398" s="446"/>
    </row>
    <row r="19399" spans="1:1" s="447" customFormat="1" ht="12" hidden="1" customHeight="1">
      <c r="A19399" s="446"/>
    </row>
    <row r="19400" spans="1:1" s="447" customFormat="1" ht="12" hidden="1" customHeight="1">
      <c r="A19400" s="446"/>
    </row>
    <row r="19401" spans="1:1" s="447" customFormat="1" ht="12" hidden="1" customHeight="1">
      <c r="A19401" s="446"/>
    </row>
    <row r="19402" spans="1:1" s="447" customFormat="1" ht="12" hidden="1" customHeight="1">
      <c r="A19402" s="446"/>
    </row>
    <row r="19403" spans="1:1" s="447" customFormat="1" ht="12" hidden="1" customHeight="1">
      <c r="A19403" s="446"/>
    </row>
    <row r="19404" spans="1:1" s="447" customFormat="1" ht="12" hidden="1" customHeight="1">
      <c r="A19404" s="446"/>
    </row>
    <row r="19405" spans="1:1" s="447" customFormat="1" ht="12" hidden="1" customHeight="1">
      <c r="A19405" s="446"/>
    </row>
    <row r="19406" spans="1:1" s="447" customFormat="1" ht="12" hidden="1" customHeight="1">
      <c r="A19406" s="446"/>
    </row>
    <row r="19407" spans="1:1" s="447" customFormat="1" ht="12" hidden="1" customHeight="1">
      <c r="A19407" s="446"/>
    </row>
    <row r="19408" spans="1:1" s="447" customFormat="1" ht="12" hidden="1" customHeight="1">
      <c r="A19408" s="446"/>
    </row>
    <row r="19409" spans="1:1" s="447" customFormat="1" ht="12" hidden="1" customHeight="1">
      <c r="A19409" s="446"/>
    </row>
    <row r="19410" spans="1:1" s="447" customFormat="1" ht="12" hidden="1" customHeight="1">
      <c r="A19410" s="446"/>
    </row>
    <row r="19411" spans="1:1" s="447" customFormat="1" ht="12" hidden="1" customHeight="1">
      <c r="A19411" s="446"/>
    </row>
    <row r="19412" spans="1:1" s="447" customFormat="1" ht="12" hidden="1" customHeight="1">
      <c r="A19412" s="446"/>
    </row>
    <row r="19413" spans="1:1" s="447" customFormat="1" ht="12" hidden="1" customHeight="1">
      <c r="A19413" s="446"/>
    </row>
    <row r="19414" spans="1:1" s="447" customFormat="1" ht="12" hidden="1" customHeight="1">
      <c r="A19414" s="446"/>
    </row>
    <row r="19415" spans="1:1" s="447" customFormat="1" ht="12" hidden="1" customHeight="1">
      <c r="A19415" s="446"/>
    </row>
    <row r="19416" spans="1:1" s="447" customFormat="1" ht="12" hidden="1" customHeight="1">
      <c r="A19416" s="446"/>
    </row>
    <row r="19417" spans="1:1" s="447" customFormat="1" ht="12" hidden="1" customHeight="1">
      <c r="A19417" s="446"/>
    </row>
    <row r="19418" spans="1:1" s="447" customFormat="1" ht="12" hidden="1" customHeight="1">
      <c r="A19418" s="446"/>
    </row>
    <row r="19419" spans="1:1" s="447" customFormat="1" ht="12" hidden="1" customHeight="1">
      <c r="A19419" s="446"/>
    </row>
    <row r="19420" spans="1:1" s="447" customFormat="1" ht="12" hidden="1" customHeight="1">
      <c r="A19420" s="446"/>
    </row>
    <row r="19421" spans="1:1" s="447" customFormat="1" ht="12" hidden="1" customHeight="1">
      <c r="A19421" s="446"/>
    </row>
    <row r="19422" spans="1:1" s="447" customFormat="1" ht="12" hidden="1" customHeight="1">
      <c r="A19422" s="446"/>
    </row>
    <row r="19423" spans="1:1" s="447" customFormat="1" ht="12" hidden="1" customHeight="1">
      <c r="A19423" s="446"/>
    </row>
    <row r="19424" spans="1:1" s="447" customFormat="1" ht="12" hidden="1" customHeight="1">
      <c r="A19424" s="446"/>
    </row>
    <row r="19425" spans="1:1" s="447" customFormat="1" ht="12" hidden="1" customHeight="1">
      <c r="A19425" s="446"/>
    </row>
    <row r="19426" spans="1:1" s="447" customFormat="1" ht="12" hidden="1" customHeight="1">
      <c r="A19426" s="446"/>
    </row>
    <row r="19427" spans="1:1" s="447" customFormat="1" ht="12" hidden="1" customHeight="1">
      <c r="A19427" s="446"/>
    </row>
    <row r="19428" spans="1:1" s="447" customFormat="1" ht="12" hidden="1" customHeight="1">
      <c r="A19428" s="446"/>
    </row>
    <row r="19429" spans="1:1" s="447" customFormat="1" ht="12" hidden="1" customHeight="1">
      <c r="A19429" s="446"/>
    </row>
    <row r="19430" spans="1:1" s="447" customFormat="1" ht="12" hidden="1" customHeight="1">
      <c r="A19430" s="446"/>
    </row>
    <row r="19431" spans="1:1" s="447" customFormat="1" ht="12" hidden="1" customHeight="1">
      <c r="A19431" s="446"/>
    </row>
    <row r="19432" spans="1:1" s="447" customFormat="1" ht="12" hidden="1" customHeight="1">
      <c r="A19432" s="446"/>
    </row>
    <row r="19433" spans="1:1" s="447" customFormat="1" ht="12" hidden="1" customHeight="1">
      <c r="A19433" s="446"/>
    </row>
    <row r="19434" spans="1:1" s="447" customFormat="1" ht="12" hidden="1" customHeight="1">
      <c r="A19434" s="446"/>
    </row>
    <row r="19435" spans="1:1" s="447" customFormat="1" ht="12" hidden="1" customHeight="1">
      <c r="A19435" s="446"/>
    </row>
    <row r="19436" spans="1:1" s="447" customFormat="1" ht="12" hidden="1" customHeight="1">
      <c r="A19436" s="446"/>
    </row>
    <row r="19437" spans="1:1" s="447" customFormat="1" ht="12" hidden="1" customHeight="1">
      <c r="A19437" s="446"/>
    </row>
    <row r="19438" spans="1:1" s="447" customFormat="1" ht="12" hidden="1" customHeight="1">
      <c r="A19438" s="446"/>
    </row>
    <row r="19439" spans="1:1" s="447" customFormat="1" ht="12" hidden="1" customHeight="1">
      <c r="A19439" s="446"/>
    </row>
    <row r="19440" spans="1:1" s="447" customFormat="1" ht="12" hidden="1" customHeight="1">
      <c r="A19440" s="446"/>
    </row>
    <row r="19441" spans="1:1" s="447" customFormat="1" ht="12" hidden="1" customHeight="1">
      <c r="A19441" s="446"/>
    </row>
    <row r="19442" spans="1:1" s="447" customFormat="1" ht="12" hidden="1" customHeight="1">
      <c r="A19442" s="446"/>
    </row>
    <row r="19443" spans="1:1" s="447" customFormat="1" ht="12" hidden="1" customHeight="1">
      <c r="A19443" s="446"/>
    </row>
    <row r="19444" spans="1:1" s="447" customFormat="1" ht="12" hidden="1" customHeight="1">
      <c r="A19444" s="446"/>
    </row>
    <row r="19445" spans="1:1" s="447" customFormat="1" ht="12" hidden="1" customHeight="1">
      <c r="A19445" s="446"/>
    </row>
    <row r="19446" spans="1:1" s="447" customFormat="1" ht="12" hidden="1" customHeight="1">
      <c r="A19446" s="446"/>
    </row>
    <row r="19447" spans="1:1" s="447" customFormat="1" ht="12" hidden="1" customHeight="1">
      <c r="A19447" s="446"/>
    </row>
    <row r="19448" spans="1:1" s="447" customFormat="1" ht="12" hidden="1" customHeight="1">
      <c r="A19448" s="446"/>
    </row>
    <row r="19449" spans="1:1" s="447" customFormat="1" ht="12" hidden="1" customHeight="1">
      <c r="A19449" s="446"/>
    </row>
    <row r="19450" spans="1:1" s="447" customFormat="1" ht="12" hidden="1" customHeight="1">
      <c r="A19450" s="446"/>
    </row>
    <row r="19451" spans="1:1" s="447" customFormat="1" ht="12" hidden="1" customHeight="1">
      <c r="A19451" s="446"/>
    </row>
    <row r="19452" spans="1:1" s="447" customFormat="1" ht="12" hidden="1" customHeight="1">
      <c r="A19452" s="446"/>
    </row>
    <row r="19453" spans="1:1" s="447" customFormat="1" ht="12" hidden="1" customHeight="1">
      <c r="A19453" s="446"/>
    </row>
    <row r="19454" spans="1:1" s="447" customFormat="1" ht="12" hidden="1" customHeight="1">
      <c r="A19454" s="446"/>
    </row>
    <row r="19455" spans="1:1" s="447" customFormat="1" ht="12" hidden="1" customHeight="1">
      <c r="A19455" s="446"/>
    </row>
    <row r="19456" spans="1:1" s="447" customFormat="1" ht="12" hidden="1" customHeight="1">
      <c r="A19456" s="446"/>
    </row>
    <row r="19457" spans="1:1" s="447" customFormat="1" ht="12" hidden="1" customHeight="1">
      <c r="A19457" s="446"/>
    </row>
    <row r="19458" spans="1:1" s="447" customFormat="1" ht="12" hidden="1" customHeight="1">
      <c r="A19458" s="446"/>
    </row>
    <row r="19459" spans="1:1" s="447" customFormat="1" ht="12" hidden="1" customHeight="1">
      <c r="A19459" s="446"/>
    </row>
    <row r="19460" spans="1:1" s="447" customFormat="1" ht="12" hidden="1" customHeight="1">
      <c r="A19460" s="446"/>
    </row>
    <row r="19461" spans="1:1" s="447" customFormat="1" ht="12" hidden="1" customHeight="1">
      <c r="A19461" s="446"/>
    </row>
    <row r="19462" spans="1:1" s="447" customFormat="1" ht="12" hidden="1" customHeight="1">
      <c r="A19462" s="446"/>
    </row>
    <row r="19463" spans="1:1" s="447" customFormat="1" ht="12" hidden="1" customHeight="1">
      <c r="A19463" s="446"/>
    </row>
    <row r="19464" spans="1:1" s="447" customFormat="1" ht="12" hidden="1" customHeight="1">
      <c r="A19464" s="446"/>
    </row>
    <row r="19465" spans="1:1" s="447" customFormat="1" ht="12" hidden="1" customHeight="1">
      <c r="A19465" s="446"/>
    </row>
    <row r="19466" spans="1:1" s="447" customFormat="1" ht="12" hidden="1" customHeight="1">
      <c r="A19466" s="446"/>
    </row>
    <row r="19467" spans="1:1" s="447" customFormat="1" ht="12" hidden="1" customHeight="1">
      <c r="A19467" s="446"/>
    </row>
    <row r="19468" spans="1:1" s="447" customFormat="1" ht="12" hidden="1" customHeight="1">
      <c r="A19468" s="446"/>
    </row>
    <row r="19469" spans="1:1" s="447" customFormat="1" ht="12" hidden="1" customHeight="1">
      <c r="A19469" s="446"/>
    </row>
    <row r="19470" spans="1:1" s="447" customFormat="1" ht="12" hidden="1" customHeight="1">
      <c r="A19470" s="446"/>
    </row>
    <row r="19471" spans="1:1" s="447" customFormat="1" ht="12" hidden="1" customHeight="1">
      <c r="A19471" s="446"/>
    </row>
    <row r="19472" spans="1:1" s="447" customFormat="1" ht="12" hidden="1" customHeight="1">
      <c r="A19472" s="446"/>
    </row>
    <row r="19473" spans="1:1" s="447" customFormat="1" ht="12" hidden="1" customHeight="1">
      <c r="A19473" s="446"/>
    </row>
    <row r="19474" spans="1:1" s="447" customFormat="1" ht="12" hidden="1" customHeight="1">
      <c r="A19474" s="446"/>
    </row>
    <row r="19475" spans="1:1" s="447" customFormat="1" ht="12" hidden="1" customHeight="1">
      <c r="A19475" s="446"/>
    </row>
    <row r="19476" spans="1:1" s="447" customFormat="1" ht="12" hidden="1" customHeight="1">
      <c r="A19476" s="446"/>
    </row>
    <row r="19477" spans="1:1" s="447" customFormat="1" ht="12" hidden="1" customHeight="1">
      <c r="A19477" s="446"/>
    </row>
    <row r="19478" spans="1:1" s="447" customFormat="1" ht="12" hidden="1" customHeight="1">
      <c r="A19478" s="446"/>
    </row>
    <row r="19479" spans="1:1" s="447" customFormat="1" ht="12" hidden="1" customHeight="1">
      <c r="A19479" s="446"/>
    </row>
    <row r="19480" spans="1:1" s="447" customFormat="1" ht="12" hidden="1" customHeight="1">
      <c r="A19480" s="446"/>
    </row>
    <row r="19481" spans="1:1" s="447" customFormat="1" ht="12" hidden="1" customHeight="1">
      <c r="A19481" s="446"/>
    </row>
    <row r="19482" spans="1:1" s="447" customFormat="1" ht="12" hidden="1" customHeight="1">
      <c r="A19482" s="446"/>
    </row>
    <row r="19483" spans="1:1" s="447" customFormat="1" ht="12" hidden="1" customHeight="1">
      <c r="A19483" s="446"/>
    </row>
    <row r="19484" spans="1:1" s="447" customFormat="1" ht="12" hidden="1" customHeight="1">
      <c r="A19484" s="446"/>
    </row>
    <row r="19485" spans="1:1" s="447" customFormat="1" ht="12" hidden="1" customHeight="1">
      <c r="A19485" s="446"/>
    </row>
    <row r="19486" spans="1:1" s="447" customFormat="1" ht="12" hidden="1" customHeight="1">
      <c r="A19486" s="446"/>
    </row>
    <row r="19487" spans="1:1" s="447" customFormat="1" ht="12" hidden="1" customHeight="1">
      <c r="A19487" s="446"/>
    </row>
    <row r="19488" spans="1:1" s="447" customFormat="1" ht="12" hidden="1" customHeight="1">
      <c r="A19488" s="446"/>
    </row>
    <row r="19489" spans="1:1" s="447" customFormat="1" ht="12" hidden="1" customHeight="1">
      <c r="A19489" s="446"/>
    </row>
    <row r="19490" spans="1:1" s="447" customFormat="1" ht="12" hidden="1" customHeight="1">
      <c r="A19490" s="446"/>
    </row>
    <row r="19491" spans="1:1" s="447" customFormat="1" ht="12" hidden="1" customHeight="1">
      <c r="A19491" s="446"/>
    </row>
    <row r="19492" spans="1:1" s="447" customFormat="1" ht="12" hidden="1" customHeight="1">
      <c r="A19492" s="446"/>
    </row>
    <row r="19493" spans="1:1" s="447" customFormat="1" ht="12" hidden="1" customHeight="1">
      <c r="A19493" s="446"/>
    </row>
    <row r="19494" spans="1:1" s="447" customFormat="1" ht="12" hidden="1" customHeight="1">
      <c r="A19494" s="446"/>
    </row>
    <row r="19495" spans="1:1" s="447" customFormat="1" ht="12" hidden="1" customHeight="1">
      <c r="A19495" s="446"/>
    </row>
    <row r="19496" spans="1:1" s="447" customFormat="1" ht="12" hidden="1" customHeight="1">
      <c r="A19496" s="446"/>
    </row>
    <row r="19497" spans="1:1" s="447" customFormat="1" ht="12" hidden="1" customHeight="1">
      <c r="A19497" s="446"/>
    </row>
    <row r="19498" spans="1:1" s="447" customFormat="1" ht="12" hidden="1" customHeight="1">
      <c r="A19498" s="446"/>
    </row>
    <row r="19499" spans="1:1" s="447" customFormat="1" ht="12" hidden="1" customHeight="1">
      <c r="A19499" s="446"/>
    </row>
    <row r="19500" spans="1:1" s="447" customFormat="1" ht="12" hidden="1" customHeight="1">
      <c r="A19500" s="446"/>
    </row>
    <row r="19501" spans="1:1" s="447" customFormat="1" ht="12" hidden="1" customHeight="1">
      <c r="A19501" s="446"/>
    </row>
    <row r="19502" spans="1:1" s="447" customFormat="1" ht="12" hidden="1" customHeight="1">
      <c r="A19502" s="446"/>
    </row>
    <row r="19503" spans="1:1" s="447" customFormat="1" ht="12" hidden="1" customHeight="1">
      <c r="A19503" s="446"/>
    </row>
    <row r="19504" spans="1:1" s="447" customFormat="1" ht="12" hidden="1" customHeight="1">
      <c r="A19504" s="446"/>
    </row>
    <row r="19505" spans="1:1" s="447" customFormat="1" ht="12" hidden="1" customHeight="1">
      <c r="A19505" s="446"/>
    </row>
    <row r="19506" spans="1:1" s="447" customFormat="1" ht="12" hidden="1" customHeight="1">
      <c r="A19506" s="446"/>
    </row>
    <row r="19507" spans="1:1" s="447" customFormat="1" ht="12" hidden="1" customHeight="1">
      <c r="A19507" s="446"/>
    </row>
    <row r="19508" spans="1:1" s="447" customFormat="1" ht="12" hidden="1" customHeight="1">
      <c r="A19508" s="446"/>
    </row>
    <row r="19509" spans="1:1" s="447" customFormat="1" ht="12" hidden="1" customHeight="1">
      <c r="A19509" s="446"/>
    </row>
    <row r="19510" spans="1:1" s="447" customFormat="1" ht="12" hidden="1" customHeight="1">
      <c r="A19510" s="446"/>
    </row>
    <row r="19511" spans="1:1" s="447" customFormat="1" ht="12" hidden="1" customHeight="1">
      <c r="A19511" s="446"/>
    </row>
    <row r="19512" spans="1:1" s="447" customFormat="1" ht="12" hidden="1" customHeight="1">
      <c r="A19512" s="446"/>
    </row>
    <row r="19513" spans="1:1" s="447" customFormat="1" ht="12" hidden="1" customHeight="1">
      <c r="A19513" s="446"/>
    </row>
    <row r="19514" spans="1:1" s="447" customFormat="1" ht="12" hidden="1" customHeight="1">
      <c r="A19514" s="446"/>
    </row>
    <row r="19515" spans="1:1" s="447" customFormat="1" ht="12" hidden="1" customHeight="1">
      <c r="A19515" s="446"/>
    </row>
    <row r="19516" spans="1:1" s="447" customFormat="1" ht="12" hidden="1" customHeight="1">
      <c r="A19516" s="446"/>
    </row>
    <row r="19517" spans="1:1" s="447" customFormat="1" ht="12" hidden="1" customHeight="1">
      <c r="A19517" s="446"/>
    </row>
    <row r="19518" spans="1:1" s="447" customFormat="1" ht="12" hidden="1" customHeight="1">
      <c r="A19518" s="446"/>
    </row>
    <row r="19519" spans="1:1" s="447" customFormat="1" ht="12" hidden="1" customHeight="1">
      <c r="A19519" s="446"/>
    </row>
    <row r="19520" spans="1:1" s="447" customFormat="1" ht="12" hidden="1" customHeight="1">
      <c r="A19520" s="446"/>
    </row>
    <row r="19521" spans="1:1" s="447" customFormat="1" ht="12" hidden="1" customHeight="1">
      <c r="A19521" s="446"/>
    </row>
    <row r="19522" spans="1:1" s="447" customFormat="1" ht="12" hidden="1" customHeight="1">
      <c r="A19522" s="446"/>
    </row>
    <row r="19523" spans="1:1" s="447" customFormat="1" ht="12" hidden="1" customHeight="1">
      <c r="A19523" s="446"/>
    </row>
    <row r="19524" spans="1:1" s="447" customFormat="1" ht="12" hidden="1" customHeight="1">
      <c r="A19524" s="446"/>
    </row>
    <row r="19525" spans="1:1" s="447" customFormat="1" ht="12" hidden="1" customHeight="1">
      <c r="A19525" s="446"/>
    </row>
    <row r="19526" spans="1:1" s="447" customFormat="1" ht="12" hidden="1" customHeight="1">
      <c r="A19526" s="446"/>
    </row>
    <row r="19527" spans="1:1" s="447" customFormat="1" ht="12" hidden="1" customHeight="1">
      <c r="A19527" s="446"/>
    </row>
    <row r="19528" spans="1:1" s="447" customFormat="1" ht="12" hidden="1" customHeight="1">
      <c r="A19528" s="446"/>
    </row>
    <row r="19529" spans="1:1" s="447" customFormat="1" ht="12" hidden="1" customHeight="1">
      <c r="A19529" s="446"/>
    </row>
    <row r="19530" spans="1:1" s="447" customFormat="1" ht="12" hidden="1" customHeight="1">
      <c r="A19530" s="446"/>
    </row>
    <row r="19531" spans="1:1" s="447" customFormat="1" ht="12" hidden="1" customHeight="1">
      <c r="A19531" s="446"/>
    </row>
    <row r="19532" spans="1:1" s="447" customFormat="1" ht="12" hidden="1" customHeight="1">
      <c r="A19532" s="446"/>
    </row>
    <row r="19533" spans="1:1" s="447" customFormat="1" ht="12" hidden="1" customHeight="1">
      <c r="A19533" s="446"/>
    </row>
    <row r="19534" spans="1:1" s="447" customFormat="1" ht="12" hidden="1" customHeight="1">
      <c r="A19534" s="446"/>
    </row>
    <row r="19535" spans="1:1" s="447" customFormat="1" ht="12" hidden="1" customHeight="1">
      <c r="A19535" s="446"/>
    </row>
    <row r="19536" spans="1:1" s="447" customFormat="1" ht="12" hidden="1" customHeight="1">
      <c r="A19536" s="446"/>
    </row>
    <row r="19537" spans="1:1" s="447" customFormat="1" ht="12" hidden="1" customHeight="1">
      <c r="A19537" s="446"/>
    </row>
    <row r="19538" spans="1:1" s="447" customFormat="1" ht="12" hidden="1" customHeight="1">
      <c r="A19538" s="446"/>
    </row>
    <row r="19539" spans="1:1" s="447" customFormat="1" ht="12" hidden="1" customHeight="1">
      <c r="A19539" s="446"/>
    </row>
    <row r="19540" spans="1:1" s="447" customFormat="1" ht="12" hidden="1" customHeight="1">
      <c r="A19540" s="446"/>
    </row>
    <row r="19541" spans="1:1" s="447" customFormat="1" ht="12" hidden="1" customHeight="1">
      <c r="A19541" s="446"/>
    </row>
    <row r="19542" spans="1:1" s="447" customFormat="1" ht="12" hidden="1" customHeight="1">
      <c r="A19542" s="446"/>
    </row>
    <row r="19543" spans="1:1" s="447" customFormat="1" ht="12" hidden="1" customHeight="1">
      <c r="A19543" s="446"/>
    </row>
    <row r="19544" spans="1:1" s="447" customFormat="1" ht="12" hidden="1" customHeight="1">
      <c r="A19544" s="446"/>
    </row>
    <row r="19545" spans="1:1" s="447" customFormat="1" ht="12" hidden="1" customHeight="1">
      <c r="A19545" s="446"/>
    </row>
    <row r="19546" spans="1:1" s="447" customFormat="1" ht="12" hidden="1" customHeight="1">
      <c r="A19546" s="446"/>
    </row>
    <row r="19547" spans="1:1" s="447" customFormat="1" ht="12" hidden="1" customHeight="1">
      <c r="A19547" s="446"/>
    </row>
    <row r="19548" spans="1:1" s="447" customFormat="1" ht="12" hidden="1" customHeight="1">
      <c r="A19548" s="446"/>
    </row>
    <row r="19549" spans="1:1" s="447" customFormat="1" ht="12" hidden="1" customHeight="1">
      <c r="A19549" s="446"/>
    </row>
    <row r="19550" spans="1:1" s="447" customFormat="1" ht="12" hidden="1" customHeight="1">
      <c r="A19550" s="446"/>
    </row>
    <row r="19551" spans="1:1" s="447" customFormat="1" ht="12" hidden="1" customHeight="1">
      <c r="A19551" s="446"/>
    </row>
    <row r="19552" spans="1:1" s="447" customFormat="1" ht="12" hidden="1" customHeight="1">
      <c r="A19552" s="446"/>
    </row>
    <row r="19553" spans="1:1" s="447" customFormat="1" ht="12" hidden="1" customHeight="1">
      <c r="A19553" s="446"/>
    </row>
    <row r="19554" spans="1:1" s="447" customFormat="1" ht="12" hidden="1" customHeight="1">
      <c r="A19554" s="446"/>
    </row>
    <row r="19555" spans="1:1" s="447" customFormat="1" ht="12" hidden="1" customHeight="1">
      <c r="A19555" s="446"/>
    </row>
    <row r="19556" spans="1:1" s="447" customFormat="1" ht="12" hidden="1" customHeight="1">
      <c r="A19556" s="446"/>
    </row>
    <row r="19557" spans="1:1" s="447" customFormat="1" ht="12" hidden="1" customHeight="1">
      <c r="A19557" s="446"/>
    </row>
    <row r="19558" spans="1:1" s="447" customFormat="1" ht="12" hidden="1" customHeight="1">
      <c r="A19558" s="446"/>
    </row>
    <row r="19559" spans="1:1" s="447" customFormat="1" ht="12" hidden="1" customHeight="1">
      <c r="A19559" s="446"/>
    </row>
    <row r="19560" spans="1:1" s="447" customFormat="1" ht="12" hidden="1" customHeight="1">
      <c r="A19560" s="446"/>
    </row>
    <row r="19561" spans="1:1" s="447" customFormat="1" ht="12" hidden="1" customHeight="1">
      <c r="A19561" s="446"/>
    </row>
    <row r="19562" spans="1:1" s="447" customFormat="1" ht="12" hidden="1" customHeight="1">
      <c r="A19562" s="446"/>
    </row>
    <row r="19563" spans="1:1" s="447" customFormat="1" ht="12" hidden="1" customHeight="1">
      <c r="A19563" s="446"/>
    </row>
    <row r="19564" spans="1:1" s="447" customFormat="1" ht="12" hidden="1" customHeight="1">
      <c r="A19564" s="446"/>
    </row>
    <row r="19565" spans="1:1" s="447" customFormat="1" ht="12" hidden="1" customHeight="1">
      <c r="A19565" s="446"/>
    </row>
    <row r="19566" spans="1:1" s="447" customFormat="1" ht="12" hidden="1" customHeight="1">
      <c r="A19566" s="446"/>
    </row>
    <row r="19567" spans="1:1" s="447" customFormat="1" ht="12" hidden="1" customHeight="1">
      <c r="A19567" s="446"/>
    </row>
    <row r="19568" spans="1:1" s="447" customFormat="1" ht="12" hidden="1" customHeight="1">
      <c r="A19568" s="446"/>
    </row>
    <row r="19569" spans="1:1" s="447" customFormat="1" ht="12" hidden="1" customHeight="1">
      <c r="A19569" s="446"/>
    </row>
    <row r="19570" spans="1:1" s="447" customFormat="1" ht="12" hidden="1" customHeight="1">
      <c r="A19570" s="446"/>
    </row>
    <row r="19571" spans="1:1" s="447" customFormat="1" ht="12" hidden="1" customHeight="1">
      <c r="A19571" s="446"/>
    </row>
    <row r="19572" spans="1:1" s="447" customFormat="1" ht="12" hidden="1" customHeight="1">
      <c r="A19572" s="446"/>
    </row>
    <row r="19573" spans="1:1" s="447" customFormat="1" ht="12" hidden="1" customHeight="1">
      <c r="A19573" s="446"/>
    </row>
    <row r="19574" spans="1:1" s="447" customFormat="1" ht="12" hidden="1" customHeight="1">
      <c r="A19574" s="446"/>
    </row>
    <row r="19575" spans="1:1" s="447" customFormat="1" ht="12" hidden="1" customHeight="1">
      <c r="A19575" s="446"/>
    </row>
    <row r="19576" spans="1:1" s="447" customFormat="1" ht="12" hidden="1" customHeight="1">
      <c r="A19576" s="446"/>
    </row>
    <row r="19577" spans="1:1" s="447" customFormat="1" ht="12" hidden="1" customHeight="1">
      <c r="A19577" s="446"/>
    </row>
    <row r="19578" spans="1:1" s="447" customFormat="1" ht="12" hidden="1" customHeight="1">
      <c r="A19578" s="446"/>
    </row>
    <row r="19579" spans="1:1" s="447" customFormat="1" ht="12" hidden="1" customHeight="1">
      <c r="A19579" s="446"/>
    </row>
    <row r="19580" spans="1:1" s="447" customFormat="1" ht="12" hidden="1" customHeight="1">
      <c r="A19580" s="446"/>
    </row>
    <row r="19581" spans="1:1" s="447" customFormat="1" ht="12" hidden="1" customHeight="1">
      <c r="A19581" s="446"/>
    </row>
    <row r="19582" spans="1:1" s="447" customFormat="1" ht="12" hidden="1" customHeight="1">
      <c r="A19582" s="446"/>
    </row>
    <row r="19583" spans="1:1" s="447" customFormat="1" ht="12" hidden="1" customHeight="1">
      <c r="A19583" s="446"/>
    </row>
    <row r="19584" spans="1:1" s="447" customFormat="1" ht="12" hidden="1" customHeight="1">
      <c r="A19584" s="446"/>
    </row>
    <row r="19585" spans="1:1" s="447" customFormat="1" ht="12" hidden="1" customHeight="1">
      <c r="A19585" s="446"/>
    </row>
    <row r="19586" spans="1:1" s="447" customFormat="1" ht="12" hidden="1" customHeight="1">
      <c r="A19586" s="446"/>
    </row>
    <row r="19587" spans="1:1" s="447" customFormat="1" ht="12" hidden="1" customHeight="1">
      <c r="A19587" s="446"/>
    </row>
    <row r="19588" spans="1:1" s="447" customFormat="1" ht="12" hidden="1" customHeight="1">
      <c r="A19588" s="446"/>
    </row>
    <row r="19589" spans="1:1" s="447" customFormat="1" ht="12" hidden="1" customHeight="1">
      <c r="A19589" s="446"/>
    </row>
    <row r="19590" spans="1:1" s="447" customFormat="1" ht="12" hidden="1" customHeight="1">
      <c r="A19590" s="446"/>
    </row>
    <row r="19591" spans="1:1" s="447" customFormat="1" ht="12" hidden="1" customHeight="1">
      <c r="A19591" s="446"/>
    </row>
    <row r="19592" spans="1:1" s="447" customFormat="1" ht="12" hidden="1" customHeight="1">
      <c r="A19592" s="446"/>
    </row>
    <row r="19593" spans="1:1" s="447" customFormat="1" ht="12" hidden="1" customHeight="1">
      <c r="A19593" s="446"/>
    </row>
    <row r="19594" spans="1:1" s="447" customFormat="1" ht="12" hidden="1" customHeight="1">
      <c r="A19594" s="446"/>
    </row>
    <row r="19595" spans="1:1" s="447" customFormat="1" ht="12" hidden="1" customHeight="1">
      <c r="A19595" s="446"/>
    </row>
    <row r="19596" spans="1:1" s="447" customFormat="1" ht="12" hidden="1" customHeight="1">
      <c r="A19596" s="446"/>
    </row>
    <row r="19597" spans="1:1" s="447" customFormat="1" ht="12" hidden="1" customHeight="1">
      <c r="A19597" s="446"/>
    </row>
    <row r="19598" spans="1:1" s="447" customFormat="1" ht="12" hidden="1" customHeight="1">
      <c r="A19598" s="446"/>
    </row>
    <row r="19599" spans="1:1" s="447" customFormat="1" ht="12" hidden="1" customHeight="1">
      <c r="A19599" s="446"/>
    </row>
    <row r="19600" spans="1:1" s="447" customFormat="1" ht="12" hidden="1" customHeight="1">
      <c r="A19600" s="446"/>
    </row>
    <row r="19601" spans="1:1" s="447" customFormat="1" ht="12" hidden="1" customHeight="1">
      <c r="A19601" s="446"/>
    </row>
    <row r="19602" spans="1:1" s="447" customFormat="1" ht="12" hidden="1" customHeight="1">
      <c r="A19602" s="446"/>
    </row>
    <row r="19603" spans="1:1" s="447" customFormat="1" ht="12" hidden="1" customHeight="1">
      <c r="A19603" s="446"/>
    </row>
    <row r="19604" spans="1:1" s="447" customFormat="1" ht="12" hidden="1" customHeight="1">
      <c r="A19604" s="446"/>
    </row>
    <row r="19605" spans="1:1" s="447" customFormat="1" ht="12" hidden="1" customHeight="1">
      <c r="A19605" s="446"/>
    </row>
    <row r="19606" spans="1:1" s="447" customFormat="1" ht="12" hidden="1" customHeight="1">
      <c r="A19606" s="446"/>
    </row>
    <row r="19607" spans="1:1" s="447" customFormat="1" ht="12" hidden="1" customHeight="1">
      <c r="A19607" s="446"/>
    </row>
    <row r="19608" spans="1:1" s="447" customFormat="1" ht="12" hidden="1" customHeight="1">
      <c r="A19608" s="446"/>
    </row>
    <row r="19609" spans="1:1" s="447" customFormat="1" ht="12" hidden="1" customHeight="1">
      <c r="A19609" s="446"/>
    </row>
    <row r="19610" spans="1:1" s="447" customFormat="1" ht="12" hidden="1" customHeight="1">
      <c r="A19610" s="446"/>
    </row>
    <row r="19611" spans="1:1" s="447" customFormat="1" ht="12" hidden="1" customHeight="1">
      <c r="A19611" s="446"/>
    </row>
    <row r="19612" spans="1:1" s="447" customFormat="1" ht="12" hidden="1" customHeight="1">
      <c r="A19612" s="446"/>
    </row>
    <row r="19613" spans="1:1" s="447" customFormat="1" ht="12" hidden="1" customHeight="1">
      <c r="A19613" s="446"/>
    </row>
    <row r="19614" spans="1:1" s="447" customFormat="1" ht="12" hidden="1" customHeight="1">
      <c r="A19614" s="446"/>
    </row>
    <row r="19615" spans="1:1" s="447" customFormat="1" ht="12" hidden="1" customHeight="1">
      <c r="A19615" s="446"/>
    </row>
    <row r="19616" spans="1:1" s="447" customFormat="1" ht="12" hidden="1" customHeight="1">
      <c r="A19616" s="446"/>
    </row>
    <row r="19617" spans="1:1" s="447" customFormat="1" ht="12" hidden="1" customHeight="1">
      <c r="A19617" s="446"/>
    </row>
    <row r="19618" spans="1:1" s="447" customFormat="1" ht="12" hidden="1" customHeight="1">
      <c r="A19618" s="446"/>
    </row>
    <row r="19619" spans="1:1" s="447" customFormat="1" ht="12" hidden="1" customHeight="1">
      <c r="A19619" s="446"/>
    </row>
    <row r="19620" spans="1:1" s="447" customFormat="1" ht="12" hidden="1" customHeight="1">
      <c r="A19620" s="446"/>
    </row>
    <row r="19621" spans="1:1" s="447" customFormat="1" ht="12" hidden="1" customHeight="1">
      <c r="A19621" s="446"/>
    </row>
    <row r="19622" spans="1:1" s="447" customFormat="1" ht="12" hidden="1" customHeight="1">
      <c r="A19622" s="446"/>
    </row>
    <row r="19623" spans="1:1" s="447" customFormat="1" ht="12" hidden="1" customHeight="1">
      <c r="A19623" s="446"/>
    </row>
    <row r="19624" spans="1:1" s="447" customFormat="1" ht="12" hidden="1" customHeight="1">
      <c r="A19624" s="446"/>
    </row>
    <row r="19625" spans="1:1" s="447" customFormat="1" ht="12" hidden="1" customHeight="1">
      <c r="A19625" s="446"/>
    </row>
    <row r="19626" spans="1:1" s="447" customFormat="1" ht="12" hidden="1" customHeight="1">
      <c r="A19626" s="446"/>
    </row>
    <row r="19627" spans="1:1" s="447" customFormat="1" ht="12" hidden="1" customHeight="1">
      <c r="A19627" s="446"/>
    </row>
    <row r="19628" spans="1:1" s="447" customFormat="1" ht="12" hidden="1" customHeight="1">
      <c r="A19628" s="446"/>
    </row>
    <row r="19629" spans="1:1" s="447" customFormat="1" ht="12" hidden="1" customHeight="1">
      <c r="A19629" s="446"/>
    </row>
    <row r="19630" spans="1:1" s="447" customFormat="1" ht="12" hidden="1" customHeight="1">
      <c r="A19630" s="446"/>
    </row>
    <row r="19631" spans="1:1" s="447" customFormat="1" ht="12" hidden="1" customHeight="1">
      <c r="A19631" s="446"/>
    </row>
    <row r="19632" spans="1:1" s="447" customFormat="1" ht="12" hidden="1" customHeight="1">
      <c r="A19632" s="446"/>
    </row>
    <row r="19633" spans="1:1" s="447" customFormat="1" ht="12" hidden="1" customHeight="1">
      <c r="A19633" s="446"/>
    </row>
    <row r="19634" spans="1:1" s="447" customFormat="1" ht="12" hidden="1" customHeight="1">
      <c r="A19634" s="446"/>
    </row>
    <row r="19635" spans="1:1" s="447" customFormat="1" ht="12" hidden="1" customHeight="1">
      <c r="A19635" s="446"/>
    </row>
    <row r="19636" spans="1:1" s="447" customFormat="1" ht="12" hidden="1" customHeight="1">
      <c r="A19636" s="446"/>
    </row>
    <row r="19637" spans="1:1" s="447" customFormat="1" ht="12" hidden="1" customHeight="1">
      <c r="A19637" s="446"/>
    </row>
    <row r="19638" spans="1:1" s="447" customFormat="1" ht="12" hidden="1" customHeight="1">
      <c r="A19638" s="446"/>
    </row>
    <row r="19639" spans="1:1" s="447" customFormat="1" ht="12" hidden="1" customHeight="1">
      <c r="A19639" s="446"/>
    </row>
    <row r="19640" spans="1:1" s="447" customFormat="1" ht="12" hidden="1" customHeight="1">
      <c r="A19640" s="446"/>
    </row>
    <row r="19641" spans="1:1" s="447" customFormat="1" ht="12" hidden="1" customHeight="1">
      <c r="A19641" s="446"/>
    </row>
    <row r="19642" spans="1:1" s="447" customFormat="1" ht="12" hidden="1" customHeight="1">
      <c r="A19642" s="446"/>
    </row>
    <row r="19643" spans="1:1" s="447" customFormat="1" ht="12" hidden="1" customHeight="1">
      <c r="A19643" s="446"/>
    </row>
    <row r="19644" spans="1:1" s="447" customFormat="1" ht="12" hidden="1" customHeight="1">
      <c r="A19644" s="446"/>
    </row>
    <row r="19645" spans="1:1" s="447" customFormat="1" ht="12" hidden="1" customHeight="1">
      <c r="A19645" s="446"/>
    </row>
    <row r="19646" spans="1:1" s="447" customFormat="1" ht="12" hidden="1" customHeight="1">
      <c r="A19646" s="446"/>
    </row>
    <row r="19647" spans="1:1" s="447" customFormat="1" ht="12" hidden="1" customHeight="1">
      <c r="A19647" s="446"/>
    </row>
    <row r="19648" spans="1:1" s="447" customFormat="1" ht="12" hidden="1" customHeight="1">
      <c r="A19648" s="446"/>
    </row>
    <row r="19649" spans="1:1" s="447" customFormat="1" ht="12" hidden="1" customHeight="1">
      <c r="A19649" s="446"/>
    </row>
    <row r="19650" spans="1:1" s="447" customFormat="1" ht="12" hidden="1" customHeight="1">
      <c r="A19650" s="446"/>
    </row>
    <row r="19651" spans="1:1" s="447" customFormat="1" ht="12" hidden="1" customHeight="1">
      <c r="A19651" s="446"/>
    </row>
    <row r="19652" spans="1:1" s="447" customFormat="1" ht="12" hidden="1" customHeight="1">
      <c r="A19652" s="446"/>
    </row>
    <row r="19653" spans="1:1" s="447" customFormat="1" ht="12" hidden="1" customHeight="1">
      <c r="A19653" s="446"/>
    </row>
    <row r="19654" spans="1:1" s="447" customFormat="1" ht="12" hidden="1" customHeight="1">
      <c r="A19654" s="446"/>
    </row>
    <row r="19655" spans="1:1" s="447" customFormat="1" ht="12" hidden="1" customHeight="1">
      <c r="A19655" s="446"/>
    </row>
    <row r="19656" spans="1:1" s="447" customFormat="1" ht="12" hidden="1" customHeight="1">
      <c r="A19656" s="446"/>
    </row>
    <row r="19657" spans="1:1" s="447" customFormat="1" ht="12" hidden="1" customHeight="1">
      <c r="A19657" s="446"/>
    </row>
    <row r="19658" spans="1:1" s="447" customFormat="1" ht="12" hidden="1" customHeight="1">
      <c r="A19658" s="446"/>
    </row>
    <row r="19659" spans="1:1" s="447" customFormat="1" ht="12" hidden="1" customHeight="1">
      <c r="A19659" s="446"/>
    </row>
    <row r="19660" spans="1:1" s="447" customFormat="1" ht="12" hidden="1" customHeight="1">
      <c r="A19660" s="446"/>
    </row>
    <row r="19661" spans="1:1" s="447" customFormat="1" ht="12" hidden="1" customHeight="1">
      <c r="A19661" s="446"/>
    </row>
    <row r="19662" spans="1:1" s="447" customFormat="1" ht="12" hidden="1" customHeight="1">
      <c r="A19662" s="446"/>
    </row>
    <row r="19663" spans="1:1" s="447" customFormat="1" ht="12" hidden="1" customHeight="1">
      <c r="A19663" s="446"/>
    </row>
    <row r="19664" spans="1:1" s="447" customFormat="1" ht="12" hidden="1" customHeight="1">
      <c r="A19664" s="446"/>
    </row>
    <row r="19665" spans="1:1" s="447" customFormat="1" ht="12" hidden="1" customHeight="1">
      <c r="A19665" s="446"/>
    </row>
    <row r="19666" spans="1:1" s="447" customFormat="1" ht="12" hidden="1" customHeight="1">
      <c r="A19666" s="446"/>
    </row>
    <row r="19667" spans="1:1" s="447" customFormat="1" ht="12" hidden="1" customHeight="1">
      <c r="A19667" s="446"/>
    </row>
    <row r="19668" spans="1:1" s="447" customFormat="1" ht="12" hidden="1" customHeight="1">
      <c r="A19668" s="446"/>
    </row>
    <row r="19669" spans="1:1" s="447" customFormat="1" ht="12" hidden="1" customHeight="1">
      <c r="A19669" s="446"/>
    </row>
    <row r="19670" spans="1:1" s="447" customFormat="1" ht="12" hidden="1" customHeight="1">
      <c r="A19670" s="446"/>
    </row>
    <row r="19671" spans="1:1" s="447" customFormat="1" ht="12" hidden="1" customHeight="1">
      <c r="A19671" s="446"/>
    </row>
    <row r="19672" spans="1:1" s="447" customFormat="1" ht="12" hidden="1" customHeight="1">
      <c r="A19672" s="446"/>
    </row>
    <row r="19673" spans="1:1" s="447" customFormat="1" ht="12" hidden="1" customHeight="1">
      <c r="A19673" s="446"/>
    </row>
    <row r="19674" spans="1:1" s="447" customFormat="1" ht="12" hidden="1" customHeight="1">
      <c r="A19674" s="446"/>
    </row>
    <row r="19675" spans="1:1" s="447" customFormat="1" ht="12" hidden="1" customHeight="1">
      <c r="A19675" s="446"/>
    </row>
    <row r="19676" spans="1:1" s="447" customFormat="1" ht="12" hidden="1" customHeight="1">
      <c r="A19676" s="446"/>
    </row>
    <row r="19677" spans="1:1" s="447" customFormat="1" ht="12" hidden="1" customHeight="1">
      <c r="A19677" s="446"/>
    </row>
    <row r="19678" spans="1:1" s="447" customFormat="1" ht="12" hidden="1" customHeight="1">
      <c r="A19678" s="446"/>
    </row>
    <row r="19679" spans="1:1" s="447" customFormat="1" ht="12" hidden="1" customHeight="1">
      <c r="A19679" s="446"/>
    </row>
    <row r="19680" spans="1:1" s="447" customFormat="1" ht="12" hidden="1" customHeight="1">
      <c r="A19680" s="446"/>
    </row>
    <row r="19681" spans="1:1" s="447" customFormat="1" ht="12" hidden="1" customHeight="1">
      <c r="A19681" s="446"/>
    </row>
    <row r="19682" spans="1:1" s="447" customFormat="1" ht="12" hidden="1" customHeight="1">
      <c r="A19682" s="446"/>
    </row>
    <row r="19683" spans="1:1" s="447" customFormat="1" ht="12" hidden="1" customHeight="1">
      <c r="A19683" s="446"/>
    </row>
    <row r="19684" spans="1:1" s="447" customFormat="1" ht="12" hidden="1" customHeight="1">
      <c r="A19684" s="446"/>
    </row>
    <row r="19685" spans="1:1" s="447" customFormat="1" ht="12" hidden="1" customHeight="1">
      <c r="A19685" s="446"/>
    </row>
    <row r="19686" spans="1:1" s="447" customFormat="1" ht="12" hidden="1" customHeight="1">
      <c r="A19686" s="446"/>
    </row>
    <row r="19687" spans="1:1" s="447" customFormat="1" ht="12" hidden="1" customHeight="1">
      <c r="A19687" s="446"/>
    </row>
    <row r="19688" spans="1:1" s="447" customFormat="1" ht="12" hidden="1" customHeight="1">
      <c r="A19688" s="446"/>
    </row>
    <row r="19689" spans="1:1" s="447" customFormat="1" ht="12" hidden="1" customHeight="1">
      <c r="A19689" s="446"/>
    </row>
    <row r="19690" spans="1:1" s="447" customFormat="1" ht="12" hidden="1" customHeight="1">
      <c r="A19690" s="446"/>
    </row>
    <row r="19691" spans="1:1" s="447" customFormat="1" ht="12" hidden="1" customHeight="1">
      <c r="A19691" s="446"/>
    </row>
    <row r="19692" spans="1:1" s="447" customFormat="1" ht="12" hidden="1" customHeight="1">
      <c r="A19692" s="446"/>
    </row>
    <row r="19693" spans="1:1" s="447" customFormat="1" ht="12" hidden="1" customHeight="1">
      <c r="A19693" s="446"/>
    </row>
    <row r="19694" spans="1:1" s="447" customFormat="1" ht="12" hidden="1" customHeight="1">
      <c r="A19694" s="446"/>
    </row>
    <row r="19695" spans="1:1" s="447" customFormat="1" ht="12" hidden="1" customHeight="1">
      <c r="A19695" s="446"/>
    </row>
    <row r="19696" spans="1:1" s="447" customFormat="1" ht="12" hidden="1" customHeight="1">
      <c r="A19696" s="446"/>
    </row>
    <row r="19697" spans="1:1" s="447" customFormat="1" ht="12" hidden="1" customHeight="1">
      <c r="A19697" s="446"/>
    </row>
    <row r="19698" spans="1:1" s="447" customFormat="1" ht="12" hidden="1" customHeight="1">
      <c r="A19698" s="446"/>
    </row>
    <row r="19699" spans="1:1" s="447" customFormat="1" ht="12" hidden="1" customHeight="1">
      <c r="A19699" s="446"/>
    </row>
    <row r="19700" spans="1:1" s="447" customFormat="1" ht="12" hidden="1" customHeight="1">
      <c r="A19700" s="446"/>
    </row>
    <row r="19701" spans="1:1" s="447" customFormat="1" ht="12" hidden="1" customHeight="1">
      <c r="A19701" s="446"/>
    </row>
    <row r="19702" spans="1:1" s="447" customFormat="1" ht="12" hidden="1" customHeight="1">
      <c r="A19702" s="446"/>
    </row>
    <row r="19703" spans="1:1" s="447" customFormat="1" ht="12" hidden="1" customHeight="1">
      <c r="A19703" s="446"/>
    </row>
    <row r="19704" spans="1:1" s="447" customFormat="1" ht="12" hidden="1" customHeight="1">
      <c r="A19704" s="446"/>
    </row>
    <row r="19705" spans="1:1" s="447" customFormat="1" ht="12" hidden="1" customHeight="1">
      <c r="A19705" s="446"/>
    </row>
    <row r="19706" spans="1:1" s="447" customFormat="1" ht="12" hidden="1" customHeight="1">
      <c r="A19706" s="446"/>
    </row>
    <row r="19707" spans="1:1" s="447" customFormat="1" ht="12" hidden="1" customHeight="1">
      <c r="A19707" s="446"/>
    </row>
    <row r="19708" spans="1:1" s="447" customFormat="1" ht="12" hidden="1" customHeight="1">
      <c r="A19708" s="446"/>
    </row>
    <row r="19709" spans="1:1" s="447" customFormat="1" ht="12" hidden="1" customHeight="1">
      <c r="A19709" s="446"/>
    </row>
    <row r="19710" spans="1:1" s="447" customFormat="1" ht="12" hidden="1" customHeight="1">
      <c r="A19710" s="446"/>
    </row>
    <row r="19711" spans="1:1" s="447" customFormat="1" ht="12" hidden="1" customHeight="1">
      <c r="A19711" s="446"/>
    </row>
    <row r="19712" spans="1:1" s="447" customFormat="1" ht="12" hidden="1" customHeight="1">
      <c r="A19712" s="446"/>
    </row>
    <row r="19713" spans="1:1" s="447" customFormat="1" ht="12" hidden="1" customHeight="1">
      <c r="A19713" s="446"/>
    </row>
    <row r="19714" spans="1:1" s="447" customFormat="1" ht="12" hidden="1" customHeight="1">
      <c r="A19714" s="446"/>
    </row>
    <row r="19715" spans="1:1" s="447" customFormat="1" ht="12" hidden="1" customHeight="1">
      <c r="A19715" s="446"/>
    </row>
    <row r="19716" spans="1:1" s="447" customFormat="1" ht="12" hidden="1" customHeight="1">
      <c r="A19716" s="446"/>
    </row>
    <row r="19717" spans="1:1" s="447" customFormat="1" ht="12" hidden="1" customHeight="1">
      <c r="A19717" s="446"/>
    </row>
    <row r="19718" spans="1:1" s="447" customFormat="1" ht="12" hidden="1" customHeight="1">
      <c r="A19718" s="446"/>
    </row>
    <row r="19719" spans="1:1" s="447" customFormat="1" ht="12" hidden="1" customHeight="1">
      <c r="A19719" s="446"/>
    </row>
    <row r="19720" spans="1:1" s="447" customFormat="1" ht="12" hidden="1" customHeight="1">
      <c r="A19720" s="446"/>
    </row>
    <row r="19721" spans="1:1" s="447" customFormat="1" ht="12" hidden="1" customHeight="1">
      <c r="A19721" s="446"/>
    </row>
    <row r="19722" spans="1:1" s="447" customFormat="1" ht="12" hidden="1" customHeight="1">
      <c r="A19722" s="446"/>
    </row>
    <row r="19723" spans="1:1" s="447" customFormat="1" ht="12" hidden="1" customHeight="1">
      <c r="A19723" s="446"/>
    </row>
    <row r="19724" spans="1:1" s="447" customFormat="1" ht="12" hidden="1" customHeight="1">
      <c r="A19724" s="446"/>
    </row>
    <row r="19725" spans="1:1" s="447" customFormat="1" ht="12" hidden="1" customHeight="1">
      <c r="A19725" s="446"/>
    </row>
    <row r="19726" spans="1:1" s="447" customFormat="1" ht="12" hidden="1" customHeight="1">
      <c r="A19726" s="446"/>
    </row>
    <row r="19727" spans="1:1" s="447" customFormat="1" ht="12" hidden="1" customHeight="1">
      <c r="A19727" s="446"/>
    </row>
    <row r="19728" spans="1:1" s="447" customFormat="1" ht="12" hidden="1" customHeight="1">
      <c r="A19728" s="446"/>
    </row>
    <row r="19729" spans="1:1" s="447" customFormat="1" ht="12" hidden="1" customHeight="1">
      <c r="A19729" s="446"/>
    </row>
    <row r="19730" spans="1:1" s="447" customFormat="1" ht="12" hidden="1" customHeight="1">
      <c r="A19730" s="446"/>
    </row>
    <row r="19731" spans="1:1" s="447" customFormat="1" ht="12" hidden="1" customHeight="1">
      <c r="A19731" s="446"/>
    </row>
    <row r="19732" spans="1:1" s="447" customFormat="1" ht="12" hidden="1" customHeight="1">
      <c r="A19732" s="446"/>
    </row>
    <row r="19733" spans="1:1" s="447" customFormat="1" ht="12" hidden="1" customHeight="1">
      <c r="A19733" s="446"/>
    </row>
    <row r="19734" spans="1:1" s="447" customFormat="1" ht="12" hidden="1" customHeight="1">
      <c r="A19734" s="446"/>
    </row>
    <row r="19735" spans="1:1" s="447" customFormat="1" ht="12" hidden="1" customHeight="1">
      <c r="A19735" s="446"/>
    </row>
    <row r="19736" spans="1:1" s="447" customFormat="1" ht="12" hidden="1" customHeight="1">
      <c r="A19736" s="446"/>
    </row>
    <row r="19737" spans="1:1" s="447" customFormat="1" ht="12" hidden="1" customHeight="1">
      <c r="A19737" s="446"/>
    </row>
    <row r="19738" spans="1:1" s="447" customFormat="1" ht="12" hidden="1" customHeight="1">
      <c r="A19738" s="446"/>
    </row>
    <row r="19739" spans="1:1" s="447" customFormat="1" ht="12" hidden="1" customHeight="1">
      <c r="A19739" s="446"/>
    </row>
    <row r="19740" spans="1:1" s="447" customFormat="1" ht="12" hidden="1" customHeight="1">
      <c r="A19740" s="446"/>
    </row>
    <row r="19741" spans="1:1" s="447" customFormat="1" ht="12" hidden="1" customHeight="1">
      <c r="A19741" s="446"/>
    </row>
    <row r="19742" spans="1:1" s="447" customFormat="1" ht="12" hidden="1" customHeight="1">
      <c r="A19742" s="446"/>
    </row>
    <row r="19743" spans="1:1" s="447" customFormat="1" ht="12" hidden="1" customHeight="1">
      <c r="A19743" s="446"/>
    </row>
    <row r="19744" spans="1:1" s="447" customFormat="1" ht="12" hidden="1" customHeight="1">
      <c r="A19744" s="446"/>
    </row>
    <row r="19745" spans="1:1" s="447" customFormat="1" ht="12" hidden="1" customHeight="1">
      <c r="A19745" s="446"/>
    </row>
    <row r="19746" spans="1:1" s="447" customFormat="1" ht="12" hidden="1" customHeight="1">
      <c r="A19746" s="446"/>
    </row>
    <row r="19747" spans="1:1" s="447" customFormat="1" ht="12" hidden="1" customHeight="1">
      <c r="A19747" s="446"/>
    </row>
    <row r="19748" spans="1:1" s="447" customFormat="1" ht="12" hidden="1" customHeight="1">
      <c r="A19748" s="446"/>
    </row>
    <row r="19749" spans="1:1" s="447" customFormat="1" ht="12" hidden="1" customHeight="1">
      <c r="A19749" s="446"/>
    </row>
    <row r="19750" spans="1:1" s="447" customFormat="1" ht="12" hidden="1" customHeight="1">
      <c r="A19750" s="446"/>
    </row>
    <row r="19751" spans="1:1" s="447" customFormat="1" ht="12" hidden="1" customHeight="1">
      <c r="A19751" s="446"/>
    </row>
    <row r="19752" spans="1:1" s="447" customFormat="1" ht="12" hidden="1" customHeight="1">
      <c r="A19752" s="446"/>
    </row>
    <row r="19753" spans="1:1" s="447" customFormat="1" ht="12" hidden="1" customHeight="1">
      <c r="A19753" s="446"/>
    </row>
    <row r="19754" spans="1:1" s="447" customFormat="1" ht="12" hidden="1" customHeight="1">
      <c r="A19754" s="446"/>
    </row>
    <row r="19755" spans="1:1" s="447" customFormat="1" ht="12" hidden="1" customHeight="1">
      <c r="A19755" s="446"/>
    </row>
    <row r="19756" spans="1:1" s="447" customFormat="1" ht="12" hidden="1" customHeight="1">
      <c r="A19756" s="446"/>
    </row>
    <row r="19757" spans="1:1" s="447" customFormat="1" ht="12" hidden="1" customHeight="1">
      <c r="A19757" s="446"/>
    </row>
    <row r="19758" spans="1:1" s="447" customFormat="1" ht="12" hidden="1" customHeight="1">
      <c r="A19758" s="446"/>
    </row>
    <row r="19759" spans="1:1" s="447" customFormat="1" ht="12" hidden="1" customHeight="1">
      <c r="A19759" s="446"/>
    </row>
    <row r="19760" spans="1:1" s="447" customFormat="1" ht="12" hidden="1" customHeight="1">
      <c r="A19760" s="446"/>
    </row>
    <row r="19761" spans="1:1" s="447" customFormat="1" ht="12" hidden="1" customHeight="1">
      <c r="A19761" s="446"/>
    </row>
    <row r="19762" spans="1:1" s="447" customFormat="1" ht="12" hidden="1" customHeight="1">
      <c r="A19762" s="446"/>
    </row>
    <row r="19763" spans="1:1" s="447" customFormat="1" ht="12" hidden="1" customHeight="1">
      <c r="A19763" s="446"/>
    </row>
    <row r="19764" spans="1:1" s="447" customFormat="1" ht="12" hidden="1" customHeight="1">
      <c r="A19764" s="446"/>
    </row>
    <row r="19765" spans="1:1" s="447" customFormat="1" ht="12" hidden="1" customHeight="1">
      <c r="A19765" s="446"/>
    </row>
    <row r="19766" spans="1:1" s="447" customFormat="1" ht="12" hidden="1" customHeight="1">
      <c r="A19766" s="446"/>
    </row>
    <row r="19767" spans="1:1" s="447" customFormat="1" ht="12" hidden="1" customHeight="1">
      <c r="A19767" s="446"/>
    </row>
    <row r="19768" spans="1:1" s="447" customFormat="1" ht="12" hidden="1" customHeight="1">
      <c r="A19768" s="446"/>
    </row>
    <row r="19769" spans="1:1" s="447" customFormat="1" ht="12" hidden="1" customHeight="1">
      <c r="A19769" s="446"/>
    </row>
    <row r="19770" spans="1:1" s="447" customFormat="1" ht="12" hidden="1" customHeight="1">
      <c r="A19770" s="446"/>
    </row>
    <row r="19771" spans="1:1" s="447" customFormat="1" ht="12" hidden="1" customHeight="1">
      <c r="A19771" s="446"/>
    </row>
    <row r="19772" spans="1:1" s="447" customFormat="1" ht="12" hidden="1" customHeight="1">
      <c r="A19772" s="446"/>
    </row>
    <row r="19773" spans="1:1" s="447" customFormat="1" ht="12" hidden="1" customHeight="1">
      <c r="A19773" s="446"/>
    </row>
    <row r="19774" spans="1:1" s="447" customFormat="1" ht="12" hidden="1" customHeight="1">
      <c r="A19774" s="446"/>
    </row>
    <row r="19775" spans="1:1" s="447" customFormat="1" ht="12" hidden="1" customHeight="1">
      <c r="A19775" s="446"/>
    </row>
    <row r="19776" spans="1:1" s="447" customFormat="1" ht="12" hidden="1" customHeight="1">
      <c r="A19776" s="446"/>
    </row>
    <row r="19777" spans="1:1" s="447" customFormat="1" ht="12" hidden="1" customHeight="1">
      <c r="A19777" s="446"/>
    </row>
    <row r="19778" spans="1:1" s="447" customFormat="1" ht="12" hidden="1" customHeight="1">
      <c r="A19778" s="446"/>
    </row>
    <row r="19779" spans="1:1" s="447" customFormat="1" ht="12" hidden="1" customHeight="1">
      <c r="A19779" s="446"/>
    </row>
    <row r="19780" spans="1:1" s="447" customFormat="1" ht="12" hidden="1" customHeight="1">
      <c r="A19780" s="446"/>
    </row>
    <row r="19781" spans="1:1" s="447" customFormat="1" ht="12" hidden="1" customHeight="1">
      <c r="A19781" s="446"/>
    </row>
    <row r="19782" spans="1:1" s="447" customFormat="1" ht="12" hidden="1" customHeight="1">
      <c r="A19782" s="446"/>
    </row>
    <row r="19783" spans="1:1" s="447" customFormat="1" ht="12" hidden="1" customHeight="1">
      <c r="A19783" s="446"/>
    </row>
    <row r="19784" spans="1:1" s="447" customFormat="1" ht="12" hidden="1" customHeight="1">
      <c r="A19784" s="446"/>
    </row>
    <row r="19785" spans="1:1" s="447" customFormat="1" ht="12" hidden="1" customHeight="1">
      <c r="A19785" s="446"/>
    </row>
    <row r="19786" spans="1:1" s="447" customFormat="1" ht="12" hidden="1" customHeight="1">
      <c r="A19786" s="446"/>
    </row>
    <row r="19787" spans="1:1" s="447" customFormat="1" ht="12" hidden="1" customHeight="1">
      <c r="A19787" s="446"/>
    </row>
    <row r="19788" spans="1:1" s="447" customFormat="1" ht="12" hidden="1" customHeight="1">
      <c r="A19788" s="446"/>
    </row>
    <row r="19789" spans="1:1" s="447" customFormat="1" ht="12" hidden="1" customHeight="1">
      <c r="A19789" s="446"/>
    </row>
    <row r="19790" spans="1:1" s="447" customFormat="1" ht="12" hidden="1" customHeight="1">
      <c r="A19790" s="446"/>
    </row>
    <row r="19791" spans="1:1" s="447" customFormat="1" ht="12" hidden="1" customHeight="1">
      <c r="A19791" s="446"/>
    </row>
    <row r="19792" spans="1:1" s="447" customFormat="1" ht="12" hidden="1" customHeight="1">
      <c r="A19792" s="446"/>
    </row>
    <row r="19793" spans="1:1" s="447" customFormat="1" ht="12" hidden="1" customHeight="1">
      <c r="A19793" s="446"/>
    </row>
    <row r="19794" spans="1:1" s="447" customFormat="1" ht="12" hidden="1" customHeight="1">
      <c r="A19794" s="446"/>
    </row>
    <row r="19795" spans="1:1" s="447" customFormat="1" ht="12" hidden="1" customHeight="1">
      <c r="A19795" s="446"/>
    </row>
    <row r="19796" spans="1:1" s="447" customFormat="1" ht="12" hidden="1" customHeight="1">
      <c r="A19796" s="446"/>
    </row>
    <row r="19797" spans="1:1" s="447" customFormat="1" ht="12" hidden="1" customHeight="1">
      <c r="A19797" s="446"/>
    </row>
    <row r="19798" spans="1:1" s="447" customFormat="1" ht="12" hidden="1" customHeight="1">
      <c r="A19798" s="446"/>
    </row>
    <row r="19799" spans="1:1" s="447" customFormat="1" ht="12" hidden="1" customHeight="1">
      <c r="A19799" s="446"/>
    </row>
    <row r="19800" spans="1:1" s="447" customFormat="1" ht="12" hidden="1" customHeight="1">
      <c r="A19800" s="446"/>
    </row>
    <row r="19801" spans="1:1" s="447" customFormat="1" ht="12" hidden="1" customHeight="1">
      <c r="A19801" s="446"/>
    </row>
    <row r="19802" spans="1:1" s="447" customFormat="1" ht="12" hidden="1" customHeight="1">
      <c r="A19802" s="446"/>
    </row>
    <row r="19803" spans="1:1" s="447" customFormat="1" ht="12" hidden="1" customHeight="1">
      <c r="A19803" s="446"/>
    </row>
    <row r="19804" spans="1:1" s="447" customFormat="1" ht="12" hidden="1" customHeight="1">
      <c r="A19804" s="446"/>
    </row>
    <row r="19805" spans="1:1" s="447" customFormat="1" ht="12" hidden="1" customHeight="1">
      <c r="A19805" s="446"/>
    </row>
    <row r="19806" spans="1:1" s="447" customFormat="1" ht="12" hidden="1" customHeight="1">
      <c r="A19806" s="446"/>
    </row>
    <row r="19807" spans="1:1" s="447" customFormat="1" ht="12" hidden="1" customHeight="1">
      <c r="A19807" s="446"/>
    </row>
    <row r="19808" spans="1:1" s="447" customFormat="1" ht="12" hidden="1" customHeight="1">
      <c r="A19808" s="446"/>
    </row>
    <row r="19809" spans="1:1" s="447" customFormat="1" ht="12" hidden="1" customHeight="1">
      <c r="A19809" s="446"/>
    </row>
    <row r="19810" spans="1:1" s="447" customFormat="1" ht="12" hidden="1" customHeight="1">
      <c r="A19810" s="446"/>
    </row>
    <row r="19811" spans="1:1" s="447" customFormat="1" ht="12" hidden="1" customHeight="1">
      <c r="A19811" s="446"/>
    </row>
    <row r="19812" spans="1:1" s="447" customFormat="1" ht="12" hidden="1" customHeight="1">
      <c r="A19812" s="446"/>
    </row>
    <row r="19813" spans="1:1" s="447" customFormat="1" ht="12" hidden="1" customHeight="1">
      <c r="A19813" s="446"/>
    </row>
    <row r="19814" spans="1:1" s="447" customFormat="1" ht="12" hidden="1" customHeight="1">
      <c r="A19814" s="446"/>
    </row>
    <row r="19815" spans="1:1" s="447" customFormat="1" ht="12" hidden="1" customHeight="1">
      <c r="A19815" s="446"/>
    </row>
    <row r="19816" spans="1:1" s="447" customFormat="1" ht="12" hidden="1" customHeight="1">
      <c r="A19816" s="446"/>
    </row>
    <row r="19817" spans="1:1" s="447" customFormat="1" ht="12" hidden="1" customHeight="1">
      <c r="A19817" s="446"/>
    </row>
    <row r="19818" spans="1:1" s="447" customFormat="1" ht="12" hidden="1" customHeight="1">
      <c r="A19818" s="446"/>
    </row>
    <row r="19819" spans="1:1" s="447" customFormat="1" ht="12" hidden="1" customHeight="1">
      <c r="A19819" s="446"/>
    </row>
    <row r="19820" spans="1:1" s="447" customFormat="1" ht="12" hidden="1" customHeight="1">
      <c r="A19820" s="446"/>
    </row>
    <row r="19821" spans="1:1" s="447" customFormat="1" ht="12" hidden="1" customHeight="1">
      <c r="A19821" s="446"/>
    </row>
    <row r="19822" spans="1:1" s="447" customFormat="1" ht="12" hidden="1" customHeight="1">
      <c r="A19822" s="446"/>
    </row>
    <row r="19823" spans="1:1" s="447" customFormat="1" ht="12" hidden="1" customHeight="1">
      <c r="A19823" s="446"/>
    </row>
    <row r="19824" spans="1:1" s="447" customFormat="1" ht="12" hidden="1" customHeight="1">
      <c r="A19824" s="446"/>
    </row>
    <row r="19825" spans="1:1" s="447" customFormat="1" ht="12" hidden="1" customHeight="1">
      <c r="A19825" s="446"/>
    </row>
    <row r="19826" spans="1:1" s="447" customFormat="1" ht="12" hidden="1" customHeight="1">
      <c r="A19826" s="446"/>
    </row>
    <row r="19827" spans="1:1" s="447" customFormat="1" ht="12" hidden="1" customHeight="1">
      <c r="A19827" s="446"/>
    </row>
    <row r="19828" spans="1:1" s="447" customFormat="1" ht="12" hidden="1" customHeight="1">
      <c r="A19828" s="446"/>
    </row>
    <row r="19829" spans="1:1" s="447" customFormat="1" ht="12" hidden="1" customHeight="1">
      <c r="A19829" s="446"/>
    </row>
    <row r="19830" spans="1:1" s="447" customFormat="1" ht="12" hidden="1" customHeight="1">
      <c r="A19830" s="446"/>
    </row>
    <row r="19831" spans="1:1" s="447" customFormat="1" ht="12" hidden="1" customHeight="1">
      <c r="A19831" s="446"/>
    </row>
    <row r="19832" spans="1:1" s="447" customFormat="1" ht="12" hidden="1" customHeight="1">
      <c r="A19832" s="446"/>
    </row>
    <row r="19833" spans="1:1" s="447" customFormat="1" ht="12" hidden="1" customHeight="1">
      <c r="A19833" s="446"/>
    </row>
    <row r="19834" spans="1:1" s="447" customFormat="1" ht="12" hidden="1" customHeight="1">
      <c r="A19834" s="446"/>
    </row>
    <row r="19835" spans="1:1" s="447" customFormat="1" ht="12" hidden="1" customHeight="1">
      <c r="A19835" s="446"/>
    </row>
    <row r="19836" spans="1:1" s="447" customFormat="1" ht="12" hidden="1" customHeight="1">
      <c r="A19836" s="446"/>
    </row>
    <row r="19837" spans="1:1" s="447" customFormat="1" ht="12" hidden="1" customHeight="1">
      <c r="A19837" s="446"/>
    </row>
    <row r="19838" spans="1:1" s="447" customFormat="1" ht="12" hidden="1" customHeight="1">
      <c r="A19838" s="446"/>
    </row>
    <row r="19839" spans="1:1" s="447" customFormat="1" ht="12" hidden="1" customHeight="1">
      <c r="A19839" s="446"/>
    </row>
    <row r="19840" spans="1:1" s="447" customFormat="1" ht="12" hidden="1" customHeight="1">
      <c r="A19840" s="446"/>
    </row>
    <row r="19841" spans="1:1" s="447" customFormat="1" ht="12" hidden="1" customHeight="1">
      <c r="A19841" s="446"/>
    </row>
    <row r="19842" spans="1:1" s="447" customFormat="1" ht="12" hidden="1" customHeight="1">
      <c r="A19842" s="446"/>
    </row>
    <row r="19843" spans="1:1" s="447" customFormat="1" ht="12" hidden="1" customHeight="1">
      <c r="A19843" s="446"/>
    </row>
    <row r="19844" spans="1:1" s="447" customFormat="1" ht="12" hidden="1" customHeight="1">
      <c r="A19844" s="446"/>
    </row>
    <row r="19845" spans="1:1" s="447" customFormat="1" ht="12" hidden="1" customHeight="1">
      <c r="A19845" s="446"/>
    </row>
    <row r="19846" spans="1:1" s="447" customFormat="1" ht="12" hidden="1" customHeight="1">
      <c r="A19846" s="446"/>
    </row>
    <row r="19847" spans="1:1" s="447" customFormat="1" ht="12" hidden="1" customHeight="1">
      <c r="A19847" s="446"/>
    </row>
    <row r="19848" spans="1:1" s="447" customFormat="1" ht="12" hidden="1" customHeight="1">
      <c r="A19848" s="446"/>
    </row>
    <row r="19849" spans="1:1" s="447" customFormat="1" ht="12" hidden="1" customHeight="1">
      <c r="A19849" s="446"/>
    </row>
    <row r="19850" spans="1:1" s="447" customFormat="1" ht="12" hidden="1" customHeight="1">
      <c r="A19850" s="446"/>
    </row>
    <row r="19851" spans="1:1" s="447" customFormat="1" ht="12" hidden="1" customHeight="1">
      <c r="A19851" s="446"/>
    </row>
    <row r="19852" spans="1:1" s="447" customFormat="1" ht="12" hidden="1" customHeight="1">
      <c r="A19852" s="446"/>
    </row>
    <row r="19853" spans="1:1" s="447" customFormat="1" ht="12" hidden="1" customHeight="1">
      <c r="A19853" s="446"/>
    </row>
    <row r="19854" spans="1:1" s="447" customFormat="1" ht="12" hidden="1" customHeight="1">
      <c r="A19854" s="446"/>
    </row>
    <row r="19855" spans="1:1" s="447" customFormat="1" ht="12" hidden="1" customHeight="1">
      <c r="A19855" s="446"/>
    </row>
    <row r="19856" spans="1:1" s="447" customFormat="1" ht="12" hidden="1" customHeight="1">
      <c r="A19856" s="446"/>
    </row>
    <row r="19857" spans="1:1" s="447" customFormat="1" ht="12" hidden="1" customHeight="1">
      <c r="A19857" s="446"/>
    </row>
    <row r="19858" spans="1:1" s="447" customFormat="1" ht="12" hidden="1" customHeight="1">
      <c r="A19858" s="446"/>
    </row>
    <row r="19859" spans="1:1" s="447" customFormat="1" ht="12" hidden="1" customHeight="1">
      <c r="A19859" s="446"/>
    </row>
    <row r="19860" spans="1:1" s="447" customFormat="1" ht="12" hidden="1" customHeight="1">
      <c r="A19860" s="446"/>
    </row>
    <row r="19861" spans="1:1" s="447" customFormat="1" ht="12" hidden="1" customHeight="1">
      <c r="A19861" s="446"/>
    </row>
    <row r="19862" spans="1:1" s="447" customFormat="1" ht="12" hidden="1" customHeight="1">
      <c r="A19862" s="446"/>
    </row>
    <row r="19863" spans="1:1" s="447" customFormat="1" ht="12" hidden="1" customHeight="1">
      <c r="A19863" s="446"/>
    </row>
    <row r="19864" spans="1:1" s="447" customFormat="1" ht="12" hidden="1" customHeight="1">
      <c r="A19864" s="446"/>
    </row>
    <row r="19865" spans="1:1" s="447" customFormat="1" ht="12" hidden="1" customHeight="1">
      <c r="A19865" s="446"/>
    </row>
    <row r="19866" spans="1:1" s="447" customFormat="1" ht="12" hidden="1" customHeight="1">
      <c r="A19866" s="446"/>
    </row>
    <row r="19867" spans="1:1" s="447" customFormat="1" ht="12" hidden="1" customHeight="1">
      <c r="A19867" s="446"/>
    </row>
    <row r="19868" spans="1:1" s="447" customFormat="1" ht="12" hidden="1" customHeight="1">
      <c r="A19868" s="446"/>
    </row>
    <row r="19869" spans="1:1" s="447" customFormat="1" ht="12" hidden="1" customHeight="1">
      <c r="A19869" s="446"/>
    </row>
    <row r="19870" spans="1:1" s="447" customFormat="1" ht="12" hidden="1" customHeight="1">
      <c r="A19870" s="446"/>
    </row>
    <row r="19871" spans="1:1" s="447" customFormat="1" ht="12" hidden="1" customHeight="1">
      <c r="A19871" s="446"/>
    </row>
    <row r="19872" spans="1:1" s="447" customFormat="1" ht="12" hidden="1" customHeight="1">
      <c r="A19872" s="446"/>
    </row>
    <row r="19873" spans="1:1" s="447" customFormat="1" ht="12" hidden="1" customHeight="1">
      <c r="A19873" s="446"/>
    </row>
    <row r="19874" spans="1:1" s="447" customFormat="1" ht="12" hidden="1" customHeight="1">
      <c r="A19874" s="446"/>
    </row>
    <row r="19875" spans="1:1" s="447" customFormat="1" ht="12" hidden="1" customHeight="1">
      <c r="A19875" s="446"/>
    </row>
    <row r="19876" spans="1:1" s="447" customFormat="1" ht="12" hidden="1" customHeight="1">
      <c r="A19876" s="446"/>
    </row>
    <row r="19877" spans="1:1" s="447" customFormat="1" ht="12" hidden="1" customHeight="1">
      <c r="A19877" s="446"/>
    </row>
    <row r="19878" spans="1:1" s="447" customFormat="1" ht="12" hidden="1" customHeight="1">
      <c r="A19878" s="446"/>
    </row>
    <row r="19879" spans="1:1" s="447" customFormat="1" ht="12" hidden="1" customHeight="1">
      <c r="A19879" s="446"/>
    </row>
    <row r="19880" spans="1:1" s="447" customFormat="1" ht="12" hidden="1" customHeight="1">
      <c r="A19880" s="446"/>
    </row>
    <row r="19881" spans="1:1" s="447" customFormat="1" ht="12" hidden="1" customHeight="1">
      <c r="A19881" s="446"/>
    </row>
    <row r="19882" spans="1:1" s="447" customFormat="1" ht="12" hidden="1" customHeight="1">
      <c r="A19882" s="446"/>
    </row>
    <row r="19883" spans="1:1" s="447" customFormat="1" ht="12" hidden="1" customHeight="1">
      <c r="A19883" s="446"/>
    </row>
    <row r="19884" spans="1:1" s="447" customFormat="1" ht="12" hidden="1" customHeight="1">
      <c r="A19884" s="446"/>
    </row>
    <row r="19885" spans="1:1" s="447" customFormat="1" ht="12" hidden="1" customHeight="1">
      <c r="A19885" s="446"/>
    </row>
    <row r="19886" spans="1:1" s="447" customFormat="1" ht="12" hidden="1" customHeight="1">
      <c r="A19886" s="446"/>
    </row>
    <row r="19887" spans="1:1" s="447" customFormat="1" ht="12" hidden="1" customHeight="1">
      <c r="A19887" s="446"/>
    </row>
    <row r="19888" spans="1:1" s="447" customFormat="1" ht="12" hidden="1" customHeight="1">
      <c r="A19888" s="446"/>
    </row>
    <row r="19889" spans="1:1" s="447" customFormat="1" ht="12" hidden="1" customHeight="1">
      <c r="A19889" s="446"/>
    </row>
    <row r="19890" spans="1:1" s="447" customFormat="1" ht="12" hidden="1" customHeight="1">
      <c r="A19890" s="446"/>
    </row>
    <row r="19891" spans="1:1" s="447" customFormat="1" ht="12" hidden="1" customHeight="1">
      <c r="A19891" s="446"/>
    </row>
    <row r="19892" spans="1:1" s="447" customFormat="1" ht="12" hidden="1" customHeight="1">
      <c r="A19892" s="446"/>
    </row>
    <row r="19893" spans="1:1" s="447" customFormat="1" ht="12" hidden="1" customHeight="1">
      <c r="A19893" s="446"/>
    </row>
    <row r="19894" spans="1:1" s="447" customFormat="1" ht="12" hidden="1" customHeight="1">
      <c r="A19894" s="446"/>
    </row>
    <row r="19895" spans="1:1" s="447" customFormat="1" ht="12" hidden="1" customHeight="1">
      <c r="A19895" s="446"/>
    </row>
    <row r="19896" spans="1:1" s="447" customFormat="1" ht="12" hidden="1" customHeight="1">
      <c r="A19896" s="446"/>
    </row>
    <row r="19897" spans="1:1" s="447" customFormat="1" ht="12" hidden="1" customHeight="1">
      <c r="A19897" s="446"/>
    </row>
    <row r="19898" spans="1:1" s="447" customFormat="1" ht="12" hidden="1" customHeight="1">
      <c r="A19898" s="446"/>
    </row>
    <row r="19899" spans="1:1" s="447" customFormat="1" ht="12" hidden="1" customHeight="1">
      <c r="A19899" s="446"/>
    </row>
    <row r="19900" spans="1:1" s="447" customFormat="1" ht="12" hidden="1" customHeight="1">
      <c r="A19900" s="446"/>
    </row>
    <row r="19901" spans="1:1" s="447" customFormat="1" ht="12" hidden="1" customHeight="1">
      <c r="A19901" s="446"/>
    </row>
    <row r="19902" spans="1:1" s="447" customFormat="1" ht="12" hidden="1" customHeight="1">
      <c r="A19902" s="446"/>
    </row>
    <row r="19903" spans="1:1" s="447" customFormat="1" ht="12" hidden="1" customHeight="1">
      <c r="A19903" s="446"/>
    </row>
    <row r="19904" spans="1:1" s="447" customFormat="1" ht="12" hidden="1" customHeight="1">
      <c r="A19904" s="446"/>
    </row>
    <row r="19905" spans="1:185" s="447" customFormat="1" ht="12" hidden="1" customHeight="1">
      <c r="A19905" s="446"/>
    </row>
    <row r="19906" spans="1:185" s="447" customFormat="1" ht="12" hidden="1" customHeight="1">
      <c r="A19906" s="446"/>
    </row>
    <row r="19907" spans="1:185" s="447" customFormat="1" ht="12" hidden="1" customHeight="1">
      <c r="A19907" s="446"/>
    </row>
    <row r="19908" spans="1:185" s="447" customFormat="1" ht="12" hidden="1" customHeight="1">
      <c r="A19908" s="446"/>
    </row>
    <row r="19909" spans="1:185" s="447" customFormat="1" ht="12" hidden="1" customHeight="1">
      <c r="A19909" s="446"/>
    </row>
    <row r="19910" spans="1:185" s="447" customFormat="1" ht="12" hidden="1" customHeight="1">
      <c r="A19910" s="446"/>
    </row>
    <row r="19911" spans="1:185" s="447" customFormat="1" ht="12" hidden="1" customHeight="1">
      <c r="A19911" s="446"/>
    </row>
    <row r="19912" spans="1:185" s="447" customFormat="1" ht="12" hidden="1" customHeight="1">
      <c r="A19912" s="446"/>
    </row>
    <row r="19913" spans="1:185" s="447" customFormat="1" ht="12" hidden="1" customHeight="1">
      <c r="A19913" s="446"/>
    </row>
    <row r="19914" spans="1:185" hidden="1">
      <c r="A19914" s="446"/>
      <c r="B19914" s="447"/>
      <c r="C19914" s="447"/>
      <c r="D19914" s="447"/>
      <c r="E19914" s="447"/>
      <c r="F19914" s="447"/>
      <c r="G19914" s="447"/>
      <c r="H19914" s="447"/>
      <c r="I19914" s="447"/>
      <c r="J19914" s="447"/>
      <c r="K19914" s="447"/>
      <c r="L19914" s="447"/>
      <c r="M19914" s="447"/>
      <c r="N19914" s="447"/>
      <c r="O19914" s="447"/>
      <c r="P19914" s="447"/>
      <c r="Q19914" s="447"/>
      <c r="R19914" s="447"/>
      <c r="S19914" s="447"/>
      <c r="T19914" s="447"/>
      <c r="U19914" s="447"/>
      <c r="V19914" s="447"/>
      <c r="W19914" s="447"/>
      <c r="X19914" s="447"/>
      <c r="Y19914" s="447"/>
      <c r="Z19914" s="447"/>
      <c r="AA19914" s="447"/>
      <c r="AB19914" s="447"/>
      <c r="AC19914" s="447"/>
      <c r="AD19914" s="447"/>
      <c r="AE19914" s="447"/>
      <c r="AF19914" s="447"/>
      <c r="AG19914" s="447"/>
      <c r="AH19914" s="447"/>
      <c r="AI19914" s="447"/>
      <c r="AJ19914" s="447"/>
      <c r="AK19914" s="447"/>
      <c r="AL19914" s="447"/>
      <c r="AM19914" s="447"/>
      <c r="AN19914" s="447"/>
      <c r="AO19914" s="447"/>
      <c r="AP19914" s="447"/>
      <c r="AQ19914" s="447"/>
      <c r="AR19914" s="447"/>
      <c r="AS19914" s="447"/>
      <c r="AT19914" s="447"/>
      <c r="AU19914" s="447"/>
      <c r="AV19914" s="447"/>
      <c r="AW19914" s="447"/>
      <c r="AX19914" s="447"/>
      <c r="AY19914" s="447"/>
      <c r="AZ19914" s="447"/>
      <c r="BA19914" s="447"/>
      <c r="BB19914" s="447"/>
      <c r="BC19914" s="447"/>
      <c r="BD19914" s="447"/>
      <c r="BE19914" s="447"/>
      <c r="BF19914" s="447"/>
      <c r="BG19914" s="447"/>
      <c r="BH19914" s="447"/>
      <c r="BI19914" s="447"/>
      <c r="BJ19914" s="447"/>
      <c r="BK19914" s="447"/>
      <c r="BL19914" s="447"/>
      <c r="BM19914" s="447"/>
      <c r="BN19914" s="447"/>
      <c r="BO19914" s="447"/>
      <c r="BP19914" s="447"/>
      <c r="BQ19914" s="447"/>
      <c r="BR19914" s="447"/>
      <c r="BS19914" s="447"/>
      <c r="BT19914" s="447"/>
      <c r="BU19914" s="447"/>
      <c r="BV19914" s="447"/>
      <c r="BW19914" s="447"/>
      <c r="BX19914" s="447"/>
      <c r="BY19914" s="447"/>
      <c r="BZ19914" s="447"/>
      <c r="CA19914" s="447"/>
      <c r="CB19914" s="447"/>
      <c r="CC19914" s="447"/>
      <c r="CD19914" s="447"/>
      <c r="CE19914" s="447"/>
      <c r="CF19914" s="447"/>
      <c r="CG19914" s="447"/>
      <c r="CH19914" s="447"/>
      <c r="CI19914" s="447"/>
      <c r="CJ19914" s="447"/>
      <c r="CK19914" s="447"/>
      <c r="CL19914" s="447"/>
      <c r="CM19914" s="447"/>
      <c r="CN19914" s="447"/>
      <c r="CO19914" s="447"/>
      <c r="CP19914" s="447"/>
      <c r="CQ19914" s="447"/>
      <c r="CR19914" s="447"/>
      <c r="CS19914" s="447"/>
      <c r="CT19914" s="447"/>
      <c r="CU19914" s="447"/>
      <c r="CV19914" s="447"/>
      <c r="CW19914" s="447"/>
      <c r="CX19914" s="447"/>
      <c r="CY19914" s="447"/>
      <c r="CZ19914" s="447"/>
      <c r="DA19914" s="447"/>
      <c r="DB19914" s="447"/>
      <c r="DC19914" s="447"/>
      <c r="DD19914" s="447"/>
      <c r="DE19914" s="447"/>
      <c r="DF19914" s="447"/>
      <c r="DG19914" s="447"/>
      <c r="DH19914" s="447"/>
      <c r="DI19914" s="447"/>
      <c r="DJ19914" s="447"/>
      <c r="DK19914" s="447"/>
      <c r="DL19914" s="447"/>
      <c r="DM19914" s="447"/>
      <c r="DN19914" s="447"/>
      <c r="DO19914" s="447"/>
      <c r="DP19914" s="447"/>
      <c r="DQ19914" s="447"/>
      <c r="DR19914" s="447"/>
      <c r="DS19914" s="447"/>
      <c r="DT19914" s="447"/>
      <c r="DU19914" s="447"/>
      <c r="DV19914" s="447"/>
      <c r="DW19914" s="447"/>
      <c r="DX19914" s="447"/>
      <c r="DY19914" s="447"/>
      <c r="DZ19914" s="447"/>
      <c r="EA19914" s="447"/>
      <c r="EB19914" s="447"/>
      <c r="EC19914" s="447"/>
      <c r="ED19914" s="447"/>
      <c r="EE19914" s="447"/>
      <c r="EF19914" s="447"/>
      <c r="EG19914" s="447"/>
      <c r="EH19914" s="447"/>
      <c r="EI19914" s="447"/>
      <c r="EJ19914" s="447"/>
      <c r="EK19914" s="447"/>
      <c r="EL19914" s="447"/>
      <c r="EM19914" s="447"/>
      <c r="EN19914" s="447"/>
      <c r="EO19914" s="447"/>
      <c r="EP19914" s="447"/>
      <c r="EQ19914" s="447"/>
      <c r="ER19914" s="447"/>
      <c r="ES19914" s="447"/>
      <c r="ET19914" s="447"/>
      <c r="EU19914" s="447"/>
      <c r="EV19914" s="447"/>
      <c r="EW19914" s="447"/>
      <c r="EX19914" s="447"/>
      <c r="EY19914" s="447"/>
      <c r="EZ19914" s="447"/>
      <c r="FA19914" s="447"/>
      <c r="FB19914" s="447"/>
      <c r="FC19914" s="447"/>
      <c r="FD19914" s="447"/>
      <c r="FE19914" s="447"/>
      <c r="FF19914" s="447"/>
      <c r="FG19914" s="447"/>
      <c r="FH19914" s="447"/>
      <c r="FI19914" s="447"/>
      <c r="FJ19914" s="447"/>
      <c r="FK19914" s="447"/>
      <c r="FL19914" s="447"/>
      <c r="FM19914" s="447"/>
      <c r="FN19914" s="447"/>
      <c r="FO19914" s="447"/>
      <c r="FP19914" s="447"/>
      <c r="FQ19914" s="447"/>
      <c r="FR19914" s="447"/>
      <c r="FS19914" s="447"/>
      <c r="FT19914" s="447"/>
      <c r="FU19914" s="447"/>
      <c r="FV19914" s="447"/>
      <c r="FW19914" s="447"/>
      <c r="FX19914" s="447"/>
      <c r="FY19914" s="447"/>
      <c r="FZ19914" s="447"/>
      <c r="GA19914" s="447"/>
      <c r="GB19914" s="447"/>
      <c r="GC19914" s="44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98"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7" t="s">
        <v>1195</v>
      </c>
      <c r="B2" s="1017"/>
      <c r="C2" s="1018"/>
      <c r="D2" s="1018"/>
      <c r="E2" s="1018"/>
      <c r="F2" s="1018"/>
      <c r="G2" s="1018"/>
    </row>
    <row r="3" spans="1:9" s="265" customFormat="1">
      <c r="A3" s="1017" t="s">
        <v>1122</v>
      </c>
      <c r="B3" s="1017"/>
      <c r="C3" s="1018"/>
      <c r="D3" s="1018"/>
      <c r="E3" s="1018"/>
      <c r="F3" s="1018"/>
      <c r="G3" s="1018"/>
      <c r="I3" s="699" t="s">
        <v>328</v>
      </c>
    </row>
    <row r="4" spans="1:9">
      <c r="I4" s="700" t="s">
        <v>1196</v>
      </c>
    </row>
    <row r="5" spans="1:9" s="39" customFormat="1">
      <c r="A5" s="1021" t="s">
        <v>1123</v>
      </c>
      <c r="B5" s="1021"/>
      <c r="C5" s="1022"/>
      <c r="D5" s="1022"/>
      <c r="E5" s="1022"/>
      <c r="F5" s="1022"/>
      <c r="G5" s="1022"/>
      <c r="I5" s="700" t="s">
        <v>1197</v>
      </c>
    </row>
    <row r="6" spans="1:9" s="39" customFormat="1">
      <c r="A6" s="1021" t="s">
        <v>902</v>
      </c>
      <c r="B6" s="1021"/>
      <c r="C6" s="1022"/>
      <c r="D6" s="1022"/>
      <c r="E6" s="1022"/>
      <c r="F6" s="1022"/>
      <c r="G6" s="1022"/>
      <c r="I6" s="699" t="s">
        <v>640</v>
      </c>
    </row>
    <row r="7" spans="1:9" ht="11.85" customHeight="1"/>
    <row r="8" spans="1:9" s="39" customFormat="1">
      <c r="A8" s="1019" t="s">
        <v>1292</v>
      </c>
      <c r="B8" s="1019"/>
      <c r="C8" s="1020"/>
      <c r="D8" s="1020"/>
      <c r="E8" s="1020"/>
      <c r="F8" s="1020"/>
      <c r="G8" s="1020"/>
    </row>
    <row r="9" spans="1:9" s="39" customFormat="1">
      <c r="A9" s="1019" t="s">
        <v>1293</v>
      </c>
      <c r="B9" s="1019"/>
      <c r="C9" s="1020"/>
      <c r="D9" s="1020"/>
      <c r="E9" s="1020"/>
      <c r="F9" s="1020"/>
      <c r="G9" s="1020"/>
    </row>
    <row r="10" spans="1:9">
      <c r="A10" s="267"/>
      <c r="B10" s="267"/>
      <c r="C10" s="264"/>
      <c r="D10" s="264"/>
      <c r="E10" s="264"/>
      <c r="F10" s="264"/>
    </row>
    <row r="11" spans="1:9">
      <c r="A11" s="1023" t="s">
        <v>1295</v>
      </c>
      <c r="B11" s="1023"/>
      <c r="C11" s="1023"/>
      <c r="D11" s="1023"/>
      <c r="E11" s="1023"/>
      <c r="F11" s="1023"/>
      <c r="G11" s="1023"/>
    </row>
    <row r="12" spans="1:9">
      <c r="A12" s="264"/>
      <c r="B12" s="695"/>
      <c r="E12" s="50"/>
    </row>
    <row r="13" spans="1:9" ht="13.35" customHeight="1">
      <c r="C13" s="264"/>
      <c r="D13" s="1041" t="s">
        <v>1294</v>
      </c>
      <c r="E13" s="1041"/>
      <c r="F13" s="1041"/>
    </row>
    <row r="14" spans="1:9">
      <c r="C14" s="264"/>
      <c r="D14" s="1041"/>
      <c r="E14" s="1041"/>
      <c r="F14" s="1041"/>
    </row>
    <row r="15" spans="1:9">
      <c r="A15" s="269"/>
      <c r="B15" s="269"/>
      <c r="C15" s="269"/>
      <c r="D15" s="980" t="s">
        <v>1277</v>
      </c>
      <c r="E15" s="980"/>
      <c r="F15" s="980"/>
    </row>
    <row r="16" spans="1:9">
      <c r="A16" s="269"/>
      <c r="B16" s="269"/>
      <c r="C16" s="269"/>
      <c r="D16" s="337"/>
    </row>
    <row r="17" spans="1:7" ht="14.25">
      <c r="A17" s="270"/>
      <c r="B17" s="701" t="s">
        <v>328</v>
      </c>
      <c r="C17" s="323"/>
      <c r="D17" s="967" t="s">
        <v>1278</v>
      </c>
      <c r="E17" s="967"/>
      <c r="F17" s="967"/>
    </row>
    <row r="18" spans="1:7">
      <c r="A18" s="269"/>
      <c r="B18" s="269"/>
      <c r="C18" s="323"/>
      <c r="D18" s="967"/>
      <c r="E18" s="967"/>
      <c r="F18" s="967"/>
    </row>
    <row r="19" spans="1:7">
      <c r="A19" s="269"/>
      <c r="B19" s="269"/>
      <c r="C19" s="323"/>
      <c r="D19" s="967"/>
      <c r="E19" s="967"/>
      <c r="F19" s="967"/>
    </row>
    <row r="20" spans="1:7">
      <c r="A20" s="269"/>
      <c r="B20" s="269"/>
      <c r="C20" s="269"/>
    </row>
    <row r="21" spans="1:7" ht="14.25">
      <c r="A21" s="270"/>
      <c r="B21" s="701" t="s">
        <v>328</v>
      </c>
      <c r="D21" s="1033" t="s">
        <v>1279</v>
      </c>
      <c r="E21" s="1033"/>
      <c r="F21" s="1033"/>
    </row>
    <row r="22" spans="1:7" ht="14.25">
      <c r="A22" s="270"/>
      <c r="B22" s="270"/>
      <c r="D22" s="138"/>
    </row>
    <row r="23" spans="1:7" ht="14.25">
      <c r="A23" s="270"/>
      <c r="B23" s="701" t="s">
        <v>328</v>
      </c>
      <c r="D23" s="967" t="s">
        <v>1280</v>
      </c>
      <c r="E23" s="967"/>
      <c r="F23" s="967"/>
    </row>
    <row r="24" spans="1:7" ht="14.25">
      <c r="A24" s="270"/>
      <c r="B24" s="270"/>
      <c r="D24" s="967"/>
      <c r="E24" s="967"/>
      <c r="F24" s="967"/>
    </row>
    <row r="25" spans="1:7"/>
    <row r="26" spans="1:7" ht="14.25">
      <c r="A26" s="270"/>
      <c r="B26" s="701" t="s">
        <v>328</v>
      </c>
      <c r="D26" s="1002" t="s">
        <v>1281</v>
      </c>
      <c r="E26" s="1002"/>
      <c r="F26" s="1002"/>
    </row>
    <row r="27" spans="1:7">
      <c r="D27" s="1002"/>
      <c r="E27" s="1002"/>
      <c r="F27" s="1002"/>
    </row>
    <row r="28" spans="1:7">
      <c r="D28" s="1002"/>
      <c r="E28" s="1002"/>
      <c r="F28" s="1002"/>
    </row>
    <row r="29" spans="1:7">
      <c r="A29" s="580"/>
      <c r="C29" s="580"/>
      <c r="D29" s="1002"/>
      <c r="E29" s="1002"/>
      <c r="F29" s="1002"/>
    </row>
    <row r="30" spans="1:7">
      <c r="A30" s="580"/>
      <c r="C30" s="580"/>
      <c r="D30" s="1002"/>
      <c r="E30" s="1002"/>
      <c r="F30" s="1002"/>
    </row>
    <row r="31" spans="1:7" s="39" customFormat="1">
      <c r="A31" s="282"/>
      <c r="B31" s="282"/>
      <c r="C31" s="282"/>
      <c r="D31" s="458"/>
      <c r="E31" s="133"/>
      <c r="F31" s="133"/>
      <c r="G31" s="133"/>
    </row>
    <row r="32" spans="1:7" s="39" customFormat="1">
      <c r="A32" s="282"/>
      <c r="B32" s="701" t="s">
        <v>328</v>
      </c>
      <c r="C32" s="282"/>
      <c r="D32" s="968" t="s">
        <v>1282</v>
      </c>
      <c r="E32" s="968"/>
      <c r="F32" s="968"/>
      <c r="G32" s="133"/>
    </row>
    <row r="33" spans="1:7" s="39" customFormat="1">
      <c r="A33" s="282"/>
      <c r="B33" s="282"/>
      <c r="C33" s="282"/>
      <c r="D33" s="968"/>
      <c r="E33" s="968"/>
      <c r="F33" s="968"/>
      <c r="G33" s="133"/>
    </row>
    <row r="34" spans="1:7" ht="14.25">
      <c r="A34" s="270"/>
      <c r="B34" s="270"/>
      <c r="D34" s="419"/>
    </row>
    <row r="35" spans="1:7" ht="14.45" customHeight="1">
      <c r="A35" s="270"/>
      <c r="B35" s="701" t="s">
        <v>328</v>
      </c>
      <c r="C35" s="576"/>
      <c r="D35" s="968" t="s">
        <v>1283</v>
      </c>
      <c r="E35" s="968"/>
      <c r="F35" s="968"/>
    </row>
    <row r="36" spans="1:7" ht="14.25">
      <c r="A36" s="270"/>
      <c r="B36" s="270"/>
      <c r="C36" s="576"/>
      <c r="D36" s="968"/>
      <c r="E36" s="968"/>
      <c r="F36" s="968"/>
    </row>
    <row r="37" spans="1:7" ht="14.25">
      <c r="A37" s="270"/>
      <c r="B37" s="270"/>
      <c r="C37" s="576"/>
      <c r="D37" s="968"/>
      <c r="E37" s="968"/>
      <c r="F37" s="968"/>
    </row>
    <row r="38" spans="1:7" ht="14.25">
      <c r="A38" s="270"/>
      <c r="B38" s="270"/>
      <c r="C38" s="576"/>
      <c r="D38" s="12"/>
    </row>
    <row r="39" spans="1:7" s="704" customFormat="1" ht="14.25">
      <c r="A39" s="270"/>
      <c r="B39" s="701" t="s">
        <v>328</v>
      </c>
      <c r="C39" s="721"/>
      <c r="D39" s="968" t="s">
        <v>1284</v>
      </c>
      <c r="E39" s="968"/>
      <c r="F39" s="968"/>
      <c r="G39" s="7"/>
    </row>
    <row r="40" spans="1:7" s="704" customFormat="1" ht="14.25">
      <c r="A40" s="270"/>
      <c r="B40" s="270"/>
      <c r="C40" s="721"/>
      <c r="D40" s="968"/>
      <c r="E40" s="968"/>
      <c r="F40" s="968"/>
      <c r="G40" s="7"/>
    </row>
    <row r="41" spans="1:7" s="704" customFormat="1" ht="14.25">
      <c r="A41" s="270"/>
      <c r="B41" s="270"/>
      <c r="C41" s="721"/>
      <c r="D41" s="968"/>
      <c r="E41" s="968"/>
      <c r="F41" s="968"/>
      <c r="G41" s="7"/>
    </row>
    <row r="42" spans="1:7" s="704" customFormat="1" ht="14.25">
      <c r="A42" s="270"/>
      <c r="B42" s="270"/>
      <c r="C42" s="721"/>
      <c r="D42" s="968"/>
      <c r="E42" s="968"/>
      <c r="F42" s="968"/>
      <c r="G42" s="7"/>
    </row>
    <row r="43" spans="1:7" s="704" customFormat="1" ht="14.25">
      <c r="A43" s="270"/>
      <c r="B43" s="270"/>
      <c r="C43" s="721"/>
      <c r="D43" s="968"/>
      <c r="E43" s="968"/>
      <c r="F43" s="968"/>
      <c r="G43" s="7"/>
    </row>
    <row r="44" spans="1:7" s="704" customFormat="1" ht="14.25">
      <c r="A44" s="270"/>
      <c r="B44" s="270"/>
      <c r="C44" s="721"/>
      <c r="D44" s="720"/>
      <c r="E44" s="720"/>
      <c r="F44" s="720"/>
      <c r="G44" s="7"/>
    </row>
    <row r="45" spans="1:7" ht="14.25">
      <c r="A45" s="270"/>
      <c r="B45" s="701" t="s">
        <v>328</v>
      </c>
      <c r="C45" s="576"/>
      <c r="D45" s="968" t="s">
        <v>1285</v>
      </c>
      <c r="E45" s="968"/>
      <c r="F45" s="968"/>
    </row>
    <row r="46" spans="1:7" ht="14.25">
      <c r="A46" s="270"/>
      <c r="B46" s="270"/>
      <c r="C46" s="576"/>
      <c r="D46" s="968"/>
      <c r="E46" s="968"/>
      <c r="F46" s="968"/>
    </row>
    <row r="47" spans="1:7" ht="14.25">
      <c r="A47" s="270"/>
      <c r="B47" s="270"/>
      <c r="C47" s="576"/>
      <c r="D47" s="968"/>
      <c r="E47" s="968"/>
      <c r="F47" s="968"/>
    </row>
    <row r="48" spans="1:7" ht="23.25" customHeight="1">
      <c r="A48" s="270"/>
      <c r="B48" s="270"/>
      <c r="C48" s="576"/>
      <c r="D48" s="968"/>
      <c r="E48" s="968"/>
      <c r="F48" s="968"/>
    </row>
    <row r="49" spans="1:7" ht="14.25">
      <c r="A49" s="270"/>
      <c r="B49" s="270"/>
      <c r="D49" s="154"/>
    </row>
    <row r="50" spans="1:7" ht="14.45" customHeight="1">
      <c r="A50" s="270"/>
      <c r="B50" s="701" t="s">
        <v>328</v>
      </c>
      <c r="D50" s="968" t="s">
        <v>1286</v>
      </c>
      <c r="E50" s="968"/>
      <c r="F50" s="968"/>
    </row>
    <row r="51" spans="1:7" ht="14.25">
      <c r="A51" s="270"/>
      <c r="B51" s="270"/>
      <c r="D51" s="968"/>
      <c r="E51" s="968"/>
      <c r="F51" s="968"/>
    </row>
    <row r="52" spans="1:7" ht="14.25">
      <c r="A52" s="270"/>
      <c r="B52" s="270"/>
      <c r="D52" s="968"/>
      <c r="E52" s="968"/>
      <c r="F52" s="968"/>
    </row>
    <row r="53" spans="1:7" s="2" customFormat="1" ht="14.25">
      <c r="A53" s="270"/>
      <c r="B53" s="270"/>
      <c r="C53" s="578"/>
      <c r="D53" s="247"/>
      <c r="E53" s="22"/>
      <c r="F53" s="22"/>
      <c r="G53" s="22"/>
    </row>
    <row r="54" spans="1:7" s="2" customFormat="1" ht="14.25">
      <c r="A54" s="418"/>
      <c r="B54" s="701" t="s">
        <v>328</v>
      </c>
      <c r="C54" s="579"/>
      <c r="D54" s="968" t="s">
        <v>1287</v>
      </c>
      <c r="E54" s="968"/>
      <c r="F54" s="968"/>
      <c r="G54" s="22"/>
    </row>
    <row r="55" spans="1:7" s="2" customFormat="1" ht="14.25">
      <c r="A55" s="418"/>
      <c r="B55" s="418"/>
      <c r="C55" s="579"/>
      <c r="D55" s="968"/>
      <c r="E55" s="968"/>
      <c r="F55" s="968"/>
      <c r="G55" s="22"/>
    </row>
    <row r="56" spans="1:7" s="39" customFormat="1">
      <c r="A56" s="282"/>
      <c r="B56" s="282"/>
      <c r="C56" s="282"/>
      <c r="D56" s="458"/>
      <c r="E56" s="133"/>
      <c r="F56" s="133"/>
      <c r="G56" s="133"/>
    </row>
    <row r="57" spans="1:7" ht="14.25">
      <c r="A57" s="270"/>
      <c r="B57" s="701" t="s">
        <v>328</v>
      </c>
      <c r="D57" s="968" t="s">
        <v>1288</v>
      </c>
      <c r="E57" s="968"/>
      <c r="F57" s="968"/>
    </row>
    <row r="58" spans="1:7">
      <c r="D58" s="968"/>
      <c r="E58" s="968"/>
      <c r="F58" s="968"/>
    </row>
    <row r="59" spans="1:7">
      <c r="D59" s="968"/>
      <c r="E59" s="968"/>
      <c r="F59" s="968"/>
    </row>
    <row r="60" spans="1:7" s="704" customFormat="1">
      <c r="A60" s="721"/>
      <c r="B60" s="721"/>
      <c r="C60" s="721"/>
      <c r="D60" s="700"/>
      <c r="E60" s="7"/>
      <c r="F60" s="7"/>
      <c r="G60" s="7"/>
    </row>
    <row r="61" spans="1:7" ht="14.25">
      <c r="A61" s="270"/>
      <c r="B61" s="701" t="s">
        <v>328</v>
      </c>
      <c r="D61" s="968" t="s">
        <v>1289</v>
      </c>
      <c r="E61" s="968"/>
      <c r="F61" s="968"/>
    </row>
    <row r="62" spans="1:7">
      <c r="D62" s="968"/>
      <c r="E62" s="968"/>
      <c r="F62" s="968"/>
    </row>
    <row r="63" spans="1:7"/>
    <row r="64" spans="1:7" ht="14.25">
      <c r="A64" s="270"/>
      <c r="B64" s="701" t="s">
        <v>328</v>
      </c>
      <c r="D64" s="968" t="s">
        <v>1290</v>
      </c>
      <c r="E64" s="968"/>
      <c r="F64" s="968"/>
    </row>
    <row r="65" spans="1:7">
      <c r="D65" s="968"/>
      <c r="E65" s="968"/>
      <c r="F65" s="968"/>
    </row>
    <row r="66" spans="1:7">
      <c r="A66" s="577"/>
      <c r="C66" s="577"/>
      <c r="D66" s="968"/>
      <c r="E66" s="968"/>
      <c r="F66" s="968"/>
    </row>
    <row r="67" spans="1:7">
      <c r="D67" s="12"/>
    </row>
    <row r="68" spans="1:7" ht="14.25">
      <c r="A68" s="270"/>
      <c r="B68" s="701" t="s">
        <v>328</v>
      </c>
      <c r="D68" s="967" t="s">
        <v>1291</v>
      </c>
      <c r="E68" s="967"/>
      <c r="F68" s="967"/>
    </row>
    <row r="69" spans="1:7">
      <c r="D69" s="967"/>
      <c r="E69" s="967"/>
      <c r="F69" s="967"/>
    </row>
    <row r="70" spans="1:7" ht="14.25">
      <c r="A70" s="270"/>
      <c r="B70" s="270"/>
      <c r="D70" s="138"/>
    </row>
    <row r="71" spans="1:7">
      <c r="A71" s="987" t="s">
        <v>1198</v>
      </c>
      <c r="B71" s="987"/>
      <c r="C71" s="987"/>
      <c r="D71" s="987"/>
      <c r="E71" s="987"/>
      <c r="F71" s="987"/>
      <c r="G71" s="987"/>
    </row>
    <row r="72" spans="1:7"/>
    <row r="73" spans="1:7">
      <c r="C73" s="271"/>
      <c r="D73" s="1016" t="s">
        <v>1296</v>
      </c>
      <c r="E73" s="1016"/>
      <c r="F73" s="1016"/>
    </row>
    <row r="74" spans="1:7">
      <c r="A74" s="138"/>
      <c r="B74" s="138"/>
      <c r="D74" s="967" t="s">
        <v>1323</v>
      </c>
      <c r="E74" s="967"/>
      <c r="F74" s="967"/>
    </row>
    <row r="75" spans="1:7">
      <c r="A75" s="138"/>
      <c r="B75" s="138"/>
    </row>
    <row r="76" spans="1:7" ht="14.25">
      <c r="A76" s="270"/>
      <c r="B76" s="701" t="s">
        <v>328</v>
      </c>
      <c r="D76" s="967" t="s">
        <v>1297</v>
      </c>
      <c r="E76" s="967"/>
      <c r="F76" s="967"/>
    </row>
    <row r="77" spans="1:7" ht="14.25">
      <c r="A77" s="270"/>
      <c r="B77" s="270"/>
      <c r="D77" s="967"/>
      <c r="E77" s="967"/>
      <c r="F77" s="967"/>
    </row>
    <row r="78" spans="1:7" ht="14.25">
      <c r="A78" s="270"/>
      <c r="B78" s="270"/>
      <c r="D78" s="967"/>
      <c r="E78" s="967"/>
      <c r="F78" s="967"/>
    </row>
    <row r="79" spans="1:7" ht="14.25">
      <c r="A79" s="270"/>
      <c r="B79" s="270"/>
      <c r="D79" s="967"/>
      <c r="E79" s="967"/>
      <c r="F79" s="967"/>
    </row>
    <row r="80" spans="1:7" ht="14.25">
      <c r="A80" s="270"/>
      <c r="B80" s="270"/>
      <c r="D80" s="967"/>
      <c r="E80" s="967"/>
      <c r="F80" s="967"/>
    </row>
    <row r="81" spans="1:7" ht="14.25">
      <c r="A81" s="270"/>
      <c r="B81" s="270"/>
      <c r="D81" s="967"/>
      <c r="E81" s="967"/>
      <c r="F81" s="967"/>
    </row>
    <row r="82" spans="1:7" s="728" customFormat="1" ht="14.25">
      <c r="A82" s="729"/>
      <c r="B82" s="729"/>
      <c r="C82" s="727"/>
      <c r="D82" s="731"/>
      <c r="E82" s="731"/>
      <c r="F82" s="731"/>
      <c r="G82" s="7"/>
    </row>
    <row r="83" spans="1:7" s="728" customFormat="1" ht="14.45" customHeight="1">
      <c r="A83" s="729"/>
      <c r="B83" s="734" t="s">
        <v>328</v>
      </c>
      <c r="C83" s="727"/>
      <c r="D83" s="996" t="s">
        <v>1396</v>
      </c>
      <c r="E83" s="996"/>
      <c r="F83" s="996"/>
      <c r="G83" s="7"/>
    </row>
    <row r="84" spans="1:7" s="728" customFormat="1" ht="14.25">
      <c r="A84" s="729"/>
      <c r="B84" s="729"/>
      <c r="C84" s="727"/>
      <c r="D84" s="996"/>
      <c r="E84" s="996"/>
      <c r="F84" s="996"/>
      <c r="G84" s="7"/>
    </row>
    <row r="85" spans="1:7" s="728" customFormat="1" ht="14.25">
      <c r="A85" s="729"/>
      <c r="B85" s="729"/>
      <c r="C85" s="727"/>
      <c r="D85" s="996"/>
      <c r="E85" s="996"/>
      <c r="F85" s="996"/>
      <c r="G85" s="7"/>
    </row>
    <row r="86" spans="1:7" s="728" customFormat="1" ht="14.25">
      <c r="A86" s="729"/>
      <c r="B86" s="729"/>
      <c r="C86" s="727"/>
      <c r="D86" s="996"/>
      <c r="E86" s="996"/>
      <c r="F86" s="996"/>
      <c r="G86" s="7"/>
    </row>
    <row r="87" spans="1:7" s="728" customFormat="1" ht="14.25">
      <c r="A87" s="729"/>
      <c r="B87" s="729"/>
      <c r="C87" s="727"/>
      <c r="D87" s="996"/>
      <c r="E87" s="996"/>
      <c r="F87" s="996"/>
      <c r="G87" s="7"/>
    </row>
    <row r="88" spans="1:7" s="741" customFormat="1" ht="14.25">
      <c r="A88" s="736"/>
      <c r="B88" s="736"/>
      <c r="C88" s="767"/>
      <c r="D88" s="996"/>
      <c r="E88" s="996"/>
      <c r="F88" s="996"/>
      <c r="G88" s="7"/>
    </row>
    <row r="89" spans="1:7" s="741" customFormat="1" ht="14.25">
      <c r="A89" s="736"/>
      <c r="B89" s="736"/>
      <c r="C89" s="767"/>
      <c r="D89" s="996"/>
      <c r="E89" s="996"/>
      <c r="F89" s="996"/>
      <c r="G89" s="7"/>
    </row>
    <row r="90" spans="1:7" s="741" customFormat="1" ht="14.25">
      <c r="A90" s="736"/>
      <c r="B90" s="736"/>
      <c r="C90" s="767"/>
      <c r="D90" s="996"/>
      <c r="E90" s="996"/>
      <c r="F90" s="996"/>
      <c r="G90" s="7"/>
    </row>
    <row r="91" spans="1:7" ht="14.25">
      <c r="A91" s="270"/>
      <c r="B91" s="270"/>
      <c r="D91" s="996"/>
      <c r="E91" s="996"/>
      <c r="F91" s="996"/>
    </row>
    <row r="92" spans="1:7" ht="14.25">
      <c r="A92" s="270"/>
      <c r="B92" s="270"/>
      <c r="D92" s="996"/>
      <c r="E92" s="996"/>
      <c r="F92" s="996"/>
    </row>
    <row r="93" spans="1:7" ht="14.25">
      <c r="A93" s="270"/>
      <c r="B93" s="270"/>
      <c r="D93" s="996"/>
      <c r="E93" s="996"/>
      <c r="F93" s="996"/>
    </row>
    <row r="94" spans="1:7" ht="14.25">
      <c r="A94" s="270"/>
      <c r="B94" s="270"/>
      <c r="D94" s="996"/>
      <c r="E94" s="996"/>
      <c r="F94" s="996"/>
    </row>
    <row r="95" spans="1:7" ht="14.25">
      <c r="A95" s="270"/>
      <c r="B95" s="270"/>
      <c r="D95" s="996"/>
      <c r="E95" s="996"/>
      <c r="F95" s="996"/>
    </row>
    <row r="96" spans="1:7" ht="14.25">
      <c r="A96" s="270"/>
      <c r="B96" s="270"/>
      <c r="D96" s="996"/>
      <c r="E96" s="996"/>
      <c r="F96" s="996"/>
    </row>
    <row r="97" spans="1:11" s="732" customFormat="1" ht="14.25">
      <c r="A97" s="733"/>
      <c r="B97" s="737" t="s">
        <v>328</v>
      </c>
      <c r="C97" s="727"/>
      <c r="D97" s="967" t="s">
        <v>1298</v>
      </c>
      <c r="E97" s="967"/>
      <c r="F97" s="967"/>
      <c r="G97" s="7"/>
    </row>
    <row r="98" spans="1:11" s="732" customFormat="1" ht="14.25">
      <c r="A98" s="733"/>
      <c r="B98" s="733"/>
      <c r="C98" s="727"/>
      <c r="D98" s="967"/>
      <c r="E98" s="967"/>
      <c r="F98" s="967"/>
      <c r="G98" s="7"/>
    </row>
    <row r="99" spans="1:11" s="732" customFormat="1" ht="14.25">
      <c r="A99" s="733"/>
      <c r="B99" s="733"/>
      <c r="C99" s="727"/>
      <c r="D99" s="967"/>
      <c r="E99" s="967"/>
      <c r="F99" s="967"/>
      <c r="G99" s="7"/>
    </row>
    <row r="100" spans="1:11" s="732" customFormat="1" ht="14.25">
      <c r="A100" s="733"/>
      <c r="B100" s="733"/>
      <c r="C100" s="727"/>
      <c r="D100" s="967"/>
      <c r="E100" s="967"/>
      <c r="F100" s="967"/>
      <c r="G100" s="7"/>
    </row>
    <row r="101" spans="1:11" s="732" customFormat="1" ht="14.25">
      <c r="A101" s="733"/>
      <c r="B101" s="733"/>
      <c r="C101" s="727"/>
      <c r="D101" s="967"/>
      <c r="E101" s="967"/>
      <c r="F101" s="967"/>
      <c r="G101" s="7"/>
    </row>
    <row r="102" spans="1:11" s="732" customFormat="1" ht="14.25">
      <c r="A102" s="733"/>
      <c r="B102" s="733"/>
      <c r="C102" s="727"/>
      <c r="D102" s="967"/>
      <c r="E102" s="967"/>
      <c r="F102" s="967"/>
      <c r="G102" s="7"/>
    </row>
    <row r="103" spans="1:11" s="732" customFormat="1" ht="14.25">
      <c r="A103" s="733"/>
      <c r="B103" s="733"/>
      <c r="C103" s="727"/>
      <c r="D103" s="967"/>
      <c r="E103" s="967"/>
      <c r="F103" s="967"/>
      <c r="G103" s="7"/>
    </row>
    <row r="104" spans="1:11" s="732" customFormat="1" ht="14.25">
      <c r="A104" s="733"/>
      <c r="B104" s="733"/>
      <c r="C104" s="727"/>
      <c r="D104" s="967"/>
      <c r="E104" s="967"/>
      <c r="F104" s="967"/>
      <c r="G104" s="7"/>
    </row>
    <row r="105" spans="1:11" s="735" customFormat="1" ht="14.25">
      <c r="A105" s="736"/>
      <c r="B105" s="736"/>
      <c r="C105" s="727"/>
      <c r="D105" s="738"/>
      <c r="E105" s="738"/>
      <c r="F105" s="738"/>
      <c r="G105" s="7"/>
    </row>
    <row r="106" spans="1:11" ht="14.25">
      <c r="A106" s="418"/>
      <c r="B106" s="730" t="s">
        <v>328</v>
      </c>
      <c r="C106" s="484"/>
      <c r="D106" s="1024" t="s">
        <v>1299</v>
      </c>
      <c r="E106" s="1024"/>
      <c r="F106" s="1024"/>
      <c r="G106" s="485"/>
      <c r="H106" s="483"/>
      <c r="I106" s="483"/>
      <c r="J106" s="483"/>
      <c r="K106" s="483"/>
    </row>
    <row r="107" spans="1:11" ht="14.25">
      <c r="A107" s="270"/>
      <c r="B107" s="270"/>
      <c r="C107" s="325"/>
      <c r="D107" s="1024"/>
      <c r="E107" s="1024"/>
      <c r="F107" s="1024"/>
      <c r="G107" s="485"/>
      <c r="H107" s="483"/>
      <c r="I107" s="483"/>
      <c r="J107" s="483"/>
      <c r="K107" s="483"/>
    </row>
    <row r="108" spans="1:11" ht="14.25">
      <c r="A108" s="270"/>
      <c r="B108" s="270"/>
      <c r="C108" s="325"/>
      <c r="D108" s="1024"/>
      <c r="E108" s="1024"/>
      <c r="F108" s="1024"/>
      <c r="G108" s="485"/>
      <c r="H108" s="483"/>
      <c r="I108" s="483"/>
      <c r="J108" s="483"/>
      <c r="K108" s="483"/>
    </row>
    <row r="109" spans="1:11" ht="14.25">
      <c r="A109" s="270"/>
      <c r="B109" s="270"/>
      <c r="C109" s="325"/>
      <c r="D109" s="1024"/>
      <c r="E109" s="1024"/>
      <c r="F109" s="1024"/>
      <c r="G109" s="485"/>
      <c r="H109" s="483"/>
      <c r="I109" s="483"/>
      <c r="J109" s="483"/>
      <c r="K109" s="483"/>
    </row>
    <row r="110" spans="1:11" ht="14.25">
      <c r="A110" s="270"/>
      <c r="B110" s="270"/>
      <c r="C110" s="325"/>
      <c r="D110" s="1024"/>
      <c r="E110" s="1024"/>
      <c r="F110" s="1024"/>
      <c r="G110" s="485"/>
      <c r="H110" s="483"/>
      <c r="I110" s="483"/>
      <c r="J110" s="483"/>
      <c r="K110" s="483"/>
    </row>
    <row r="111" spans="1:11">
      <c r="C111"/>
      <c r="D111" s="1024"/>
      <c r="E111" s="1024"/>
      <c r="F111" s="1024"/>
      <c r="G111"/>
      <c r="H111"/>
      <c r="I111"/>
      <c r="J111"/>
      <c r="K111"/>
    </row>
    <row r="112" spans="1:11">
      <c r="C112"/>
      <c r="D112" s="1024"/>
      <c r="E112" s="1024"/>
      <c r="F112" s="1024"/>
      <c r="G112"/>
      <c r="H112"/>
      <c r="I112"/>
      <c r="J112"/>
      <c r="K112"/>
    </row>
    <row r="113" spans="1:11">
      <c r="C113"/>
      <c r="D113" s="492"/>
      <c r="E113"/>
      <c r="F113"/>
      <c r="G113"/>
      <c r="H113"/>
      <c r="I113"/>
      <c r="J113"/>
      <c r="K113"/>
    </row>
    <row r="114" spans="1:11" ht="14.25">
      <c r="A114" s="270"/>
      <c r="B114" s="701" t="s">
        <v>328</v>
      </c>
      <c r="C114"/>
      <c r="D114" s="1025" t="s">
        <v>1300</v>
      </c>
      <c r="E114" s="1025"/>
      <c r="F114" s="1025"/>
      <c r="G114"/>
      <c r="H114"/>
      <c r="I114"/>
      <c r="J114"/>
      <c r="K114"/>
    </row>
    <row r="115" spans="1:11" ht="14.25">
      <c r="A115" s="270"/>
      <c r="B115" s="270"/>
      <c r="C115"/>
      <c r="D115" s="1025"/>
      <c r="E115" s="1025"/>
      <c r="F115" s="1025"/>
      <c r="G115"/>
      <c r="H115"/>
      <c r="I115"/>
      <c r="J115"/>
      <c r="K115"/>
    </row>
    <row r="116" spans="1:11"/>
    <row r="117" spans="1:11" ht="14.25">
      <c r="A117" s="270"/>
      <c r="B117" s="701" t="s">
        <v>328</v>
      </c>
      <c r="C117" s="10"/>
      <c r="D117" s="967" t="s">
        <v>1301</v>
      </c>
      <c r="E117" s="967"/>
      <c r="F117" s="967"/>
    </row>
    <row r="118" spans="1:11">
      <c r="C118" s="10"/>
      <c r="D118" s="967"/>
      <c r="E118" s="967"/>
      <c r="F118" s="967"/>
    </row>
    <row r="119" spans="1:11">
      <c r="C119" s="10"/>
      <c r="D119" s="967"/>
      <c r="E119" s="967"/>
      <c r="F119" s="967"/>
    </row>
    <row r="120" spans="1:11">
      <c r="C120" s="10"/>
      <c r="D120" s="967"/>
      <c r="E120" s="967"/>
      <c r="F120" s="967"/>
    </row>
    <row r="121" spans="1:11">
      <c r="C121" s="10"/>
      <c r="D121" s="967"/>
      <c r="E121" s="967"/>
      <c r="F121" s="967"/>
    </row>
    <row r="122" spans="1:11">
      <c r="C122" s="10"/>
      <c r="D122" s="152"/>
      <c r="E122" s="152"/>
      <c r="F122" s="152"/>
    </row>
    <row r="123" spans="1:11" customFormat="1" ht="14.25">
      <c r="A123" s="270"/>
      <c r="B123" s="701" t="s">
        <v>328</v>
      </c>
      <c r="C123" s="10"/>
      <c r="D123" s="968" t="s">
        <v>1302</v>
      </c>
      <c r="E123" s="968"/>
      <c r="F123" s="968"/>
      <c r="G123" s="152"/>
    </row>
    <row r="124" spans="1:11" s="306" customFormat="1" ht="13.7" customHeight="1">
      <c r="A124" s="303"/>
      <c r="B124" s="303"/>
      <c r="C124" s="304"/>
      <c r="D124" s="968"/>
      <c r="E124" s="968"/>
      <c r="F124" s="968"/>
      <c r="G124" s="305"/>
    </row>
    <row r="125" spans="1:11" customFormat="1" ht="13.7" customHeight="1">
      <c r="A125" s="135"/>
      <c r="B125" s="698"/>
      <c r="C125" s="10"/>
      <c r="D125" s="968"/>
      <c r="E125" s="968"/>
      <c r="F125" s="968"/>
      <c r="G125" s="152"/>
    </row>
    <row r="126" spans="1:11" customFormat="1" ht="13.7" customHeight="1">
      <c r="A126" s="135"/>
      <c r="B126" s="698"/>
      <c r="C126" s="10"/>
      <c r="D126" s="968"/>
      <c r="E126" s="968"/>
      <c r="F126" s="968"/>
      <c r="G126" s="152"/>
    </row>
    <row r="127" spans="1:11" customFormat="1" ht="13.7" customHeight="1">
      <c r="A127" s="135"/>
      <c r="B127" s="698"/>
      <c r="C127" s="10"/>
      <c r="D127" s="968"/>
      <c r="E127" s="968"/>
      <c r="F127" s="968"/>
      <c r="G127" s="152"/>
    </row>
    <row r="128" spans="1:11" customFormat="1" ht="13.7" customHeight="1">
      <c r="A128" s="393"/>
      <c r="B128" s="393"/>
      <c r="C128" s="10"/>
      <c r="D128" s="968"/>
      <c r="E128" s="968"/>
      <c r="F128" s="968"/>
      <c r="G128" s="152"/>
    </row>
    <row r="129" spans="1:7" s="2" customFormat="1" ht="13.7" customHeight="1">
      <c r="A129" s="282"/>
      <c r="B129" s="282"/>
      <c r="C129" s="457"/>
      <c r="D129" s="968"/>
      <c r="E129" s="968"/>
      <c r="F129" s="968"/>
      <c r="G129" s="187"/>
    </row>
    <row r="130" spans="1:7" s="2" customFormat="1" ht="13.7" customHeight="1">
      <c r="A130" s="282"/>
      <c r="B130" s="282"/>
      <c r="C130" s="457"/>
      <c r="D130" s="968"/>
      <c r="E130" s="968"/>
      <c r="F130" s="968"/>
      <c r="G130" s="187"/>
    </row>
    <row r="131" spans="1:7" customFormat="1" ht="13.7" customHeight="1">
      <c r="A131" s="135"/>
      <c r="B131" s="698"/>
      <c r="C131" s="10"/>
      <c r="D131" s="968"/>
      <c r="E131" s="968"/>
      <c r="F131" s="968"/>
      <c r="G131" s="152"/>
    </row>
    <row r="132" spans="1:7" customFormat="1" ht="13.7" customHeight="1">
      <c r="A132" s="135"/>
      <c r="B132" s="698"/>
      <c r="C132" s="10"/>
      <c r="D132" s="968"/>
      <c r="E132" s="968"/>
      <c r="F132" s="968"/>
      <c r="G132" s="152"/>
    </row>
    <row r="133" spans="1:7" customFormat="1" ht="13.7" customHeight="1">
      <c r="A133" s="135"/>
      <c r="B133" s="698"/>
      <c r="C133" s="10"/>
      <c r="D133" s="968"/>
      <c r="E133" s="968"/>
      <c r="F133" s="968"/>
      <c r="G133" s="152"/>
    </row>
    <row r="134" spans="1:7" customFormat="1" ht="13.7" customHeight="1">
      <c r="A134" s="135"/>
      <c r="B134" s="698"/>
      <c r="C134" s="10"/>
      <c r="D134" s="968"/>
      <c r="E134" s="968"/>
      <c r="F134" s="968"/>
      <c r="G134" s="152"/>
    </row>
    <row r="135" spans="1:7" customFormat="1" ht="13.7" customHeight="1">
      <c r="A135" s="135"/>
      <c r="B135" s="698"/>
      <c r="C135" s="10"/>
      <c r="D135" s="337"/>
      <c r="E135" s="154"/>
      <c r="F135" s="154"/>
      <c r="G135" s="152"/>
    </row>
    <row r="136" spans="1:7" s="739" customFormat="1" ht="13.7" customHeight="1">
      <c r="A136" s="727"/>
      <c r="B136" s="740" t="s">
        <v>328</v>
      </c>
      <c r="C136" s="10"/>
      <c r="D136" s="967" t="s">
        <v>1410</v>
      </c>
      <c r="E136" s="967"/>
      <c r="F136" s="967"/>
      <c r="G136" s="152"/>
    </row>
    <row r="137" spans="1:7" s="739" customFormat="1" ht="13.7" customHeight="1">
      <c r="A137" s="727"/>
      <c r="B137" s="727"/>
      <c r="C137" s="10"/>
      <c r="D137" s="967"/>
      <c r="E137" s="967"/>
      <c r="F137" s="967"/>
      <c r="G137" s="152"/>
    </row>
    <row r="138" spans="1:7" s="739" customFormat="1" ht="13.7" customHeight="1">
      <c r="A138" s="727"/>
      <c r="B138" s="727"/>
      <c r="C138" s="10"/>
      <c r="D138" s="967"/>
      <c r="E138" s="967"/>
      <c r="F138" s="967"/>
      <c r="G138" s="152"/>
    </row>
    <row r="139" spans="1:7" s="739" customFormat="1" ht="13.7" customHeight="1">
      <c r="A139" s="727"/>
      <c r="B139" s="727"/>
      <c r="C139" s="10"/>
      <c r="D139" s="967"/>
      <c r="E139" s="967"/>
      <c r="F139" s="967"/>
      <c r="G139" s="152"/>
    </row>
    <row r="140" spans="1:7" s="739" customFormat="1" ht="13.7" customHeight="1">
      <c r="A140" s="727"/>
      <c r="B140" s="727"/>
      <c r="C140" s="10"/>
      <c r="D140" s="967"/>
      <c r="E140" s="967"/>
      <c r="F140" s="967"/>
      <c r="G140" s="152"/>
    </row>
    <row r="141" spans="1:7" s="739" customFormat="1" ht="13.7" customHeight="1">
      <c r="A141" s="727"/>
      <c r="B141" s="727"/>
      <c r="C141" s="10"/>
      <c r="D141" s="967"/>
      <c r="E141" s="967"/>
      <c r="F141" s="967"/>
      <c r="G141" s="152"/>
    </row>
    <row r="142" spans="1:7" s="739" customFormat="1" ht="13.7" customHeight="1">
      <c r="A142" s="727"/>
      <c r="B142" s="727"/>
      <c r="C142" s="10"/>
      <c r="D142" s="967"/>
      <c r="E142" s="967"/>
      <c r="F142" s="967"/>
      <c r="G142" s="152"/>
    </row>
    <row r="143" spans="1:7" s="739" customFormat="1" ht="13.7" customHeight="1">
      <c r="A143" s="727"/>
      <c r="B143" s="727"/>
      <c r="C143" s="10"/>
      <c r="D143" s="967"/>
      <c r="E143" s="967"/>
      <c r="F143" s="967"/>
      <c r="G143" s="152"/>
    </row>
    <row r="144" spans="1:7" s="739" customFormat="1" ht="13.7" customHeight="1">
      <c r="A144" s="727"/>
      <c r="B144" s="727"/>
      <c r="C144" s="10"/>
      <c r="D144" s="967"/>
      <c r="E144" s="967"/>
      <c r="F144" s="967"/>
      <c r="G144" s="152"/>
    </row>
    <row r="145" spans="1:7" s="739" customFormat="1" ht="13.7" customHeight="1">
      <c r="A145" s="727"/>
      <c r="B145" s="727"/>
      <c r="C145" s="10"/>
      <c r="D145" s="967"/>
      <c r="E145" s="967"/>
      <c r="F145" s="967"/>
      <c r="G145" s="152"/>
    </row>
    <row r="146" spans="1:7" s="739" customFormat="1" ht="13.7" customHeight="1">
      <c r="A146" s="769"/>
      <c r="B146" s="769"/>
      <c r="C146" s="10"/>
      <c r="D146" s="967"/>
      <c r="E146" s="967"/>
      <c r="F146" s="967"/>
      <c r="G146" s="152"/>
    </row>
    <row r="147" spans="1:7" s="739" customFormat="1" ht="13.7" customHeight="1">
      <c r="A147" s="769"/>
      <c r="B147" s="769"/>
      <c r="C147" s="10"/>
      <c r="D147" s="967"/>
      <c r="E147" s="967"/>
      <c r="F147" s="967"/>
      <c r="G147" s="152"/>
    </row>
    <row r="148" spans="1:7" s="739" customFormat="1" ht="13.7" customHeight="1">
      <c r="A148" s="727"/>
      <c r="B148" s="727"/>
      <c r="C148" s="10"/>
      <c r="D148" s="967"/>
      <c r="E148" s="967"/>
      <c r="F148" s="967"/>
      <c r="G148" s="152"/>
    </row>
    <row r="149" spans="1:7" s="739" customFormat="1" ht="13.7" customHeight="1">
      <c r="A149" s="727"/>
      <c r="B149" s="727"/>
      <c r="C149" s="10"/>
      <c r="D149" s="967"/>
      <c r="E149" s="967"/>
      <c r="F149" s="967"/>
      <c r="G149" s="152"/>
    </row>
    <row r="150" spans="1:7" s="739" customFormat="1" ht="13.7" customHeight="1">
      <c r="A150" s="727"/>
      <c r="B150" s="727"/>
      <c r="C150" s="10"/>
      <c r="D150" s="967"/>
      <c r="E150" s="967"/>
      <c r="F150" s="967"/>
      <c r="G150" s="152"/>
    </row>
    <row r="151" spans="1:7" s="739" customFormat="1" ht="13.7" customHeight="1">
      <c r="A151" s="727"/>
      <c r="B151" s="727"/>
      <c r="C151" s="10"/>
      <c r="D151" s="967"/>
      <c r="E151" s="967"/>
      <c r="F151" s="967"/>
      <c r="G151" s="152"/>
    </row>
    <row r="152" spans="1:7" s="739" customFormat="1" ht="13.7" customHeight="1">
      <c r="A152" s="727"/>
      <c r="B152" s="727"/>
      <c r="C152" s="10"/>
      <c r="D152" s="967"/>
      <c r="E152" s="967"/>
      <c r="F152" s="967"/>
      <c r="G152" s="152"/>
    </row>
    <row r="153" spans="1:7" s="739" customFormat="1" ht="13.7" customHeight="1">
      <c r="A153" s="727"/>
      <c r="B153" s="727"/>
      <c r="C153" s="10"/>
      <c r="D153" s="967"/>
      <c r="E153" s="967"/>
      <c r="F153" s="967"/>
      <c r="G153" s="152"/>
    </row>
    <row r="154" spans="1:7" s="739" customFormat="1" ht="13.7" customHeight="1">
      <c r="A154" s="727"/>
      <c r="B154" s="727"/>
      <c r="C154" s="10"/>
      <c r="D154" s="967"/>
      <c r="E154" s="967"/>
      <c r="F154" s="967"/>
      <c r="G154" s="152"/>
    </row>
    <row r="155" spans="1:7" s="739" customFormat="1" ht="13.7" customHeight="1">
      <c r="A155" s="727"/>
      <c r="B155" s="727"/>
      <c r="C155" s="10"/>
      <c r="D155" s="337"/>
      <c r="E155" s="154"/>
      <c r="F155" s="154"/>
      <c r="G155" s="152"/>
    </row>
    <row r="156" spans="1:7" customFormat="1" ht="13.7" customHeight="1">
      <c r="A156" s="393"/>
      <c r="B156" s="701" t="s">
        <v>328</v>
      </c>
      <c r="C156" s="335"/>
      <c r="D156" s="979" t="s">
        <v>1303</v>
      </c>
      <c r="E156" s="979"/>
      <c r="F156" s="979"/>
      <c r="G156" s="459"/>
    </row>
    <row r="157" spans="1:7" customFormat="1" ht="13.7" customHeight="1">
      <c r="A157" s="393"/>
      <c r="B157" s="393"/>
      <c r="C157" s="335"/>
      <c r="D157" s="979"/>
      <c r="E157" s="979"/>
      <c r="F157" s="979"/>
      <c r="G157" s="459"/>
    </row>
    <row r="158" spans="1:7" customFormat="1" ht="13.7" customHeight="1">
      <c r="A158" s="393"/>
      <c r="B158" s="393"/>
      <c r="C158" s="335"/>
      <c r="D158" s="337"/>
      <c r="E158" s="335"/>
      <c r="F158" s="335"/>
      <c r="G158" s="459"/>
    </row>
    <row r="159" spans="1:7" customFormat="1" ht="13.7" customHeight="1">
      <c r="A159" s="393"/>
      <c r="B159" s="701" t="s">
        <v>328</v>
      </c>
      <c r="C159" s="335"/>
      <c r="D159" s="975" t="s">
        <v>1304</v>
      </c>
      <c r="E159" s="975"/>
      <c r="F159" s="975"/>
      <c r="G159" s="459"/>
    </row>
    <row r="160" spans="1:7" customFormat="1" ht="13.7" customHeight="1">
      <c r="A160" s="393"/>
      <c r="B160" s="393"/>
      <c r="C160" s="335"/>
      <c r="D160" s="975"/>
      <c r="E160" s="975"/>
      <c r="F160" s="975"/>
      <c r="G160" s="459"/>
    </row>
    <row r="161" spans="1:7" customFormat="1" ht="13.7" customHeight="1">
      <c r="A161" s="393"/>
      <c r="B161" s="393"/>
      <c r="C161" s="335"/>
      <c r="D161" s="975"/>
      <c r="E161" s="975"/>
      <c r="F161" s="975"/>
      <c r="G161" s="459"/>
    </row>
    <row r="162" spans="1:7" customFormat="1" ht="13.7" customHeight="1">
      <c r="A162" s="393"/>
      <c r="B162" s="393"/>
      <c r="C162" s="335"/>
      <c r="D162" s="975"/>
      <c r="E162" s="975"/>
      <c r="F162" s="975"/>
      <c r="G162" s="459"/>
    </row>
    <row r="163" spans="1:7" customFormat="1" ht="13.7" customHeight="1">
      <c r="A163" s="135"/>
      <c r="B163" s="698"/>
      <c r="C163" s="10"/>
      <c r="D163" s="154"/>
      <c r="E163" s="154"/>
      <c r="F163" s="154"/>
      <c r="G163" s="152"/>
    </row>
    <row r="164" spans="1:7" customFormat="1" ht="13.7" customHeight="1">
      <c r="A164" s="135"/>
      <c r="B164" s="701" t="s">
        <v>328</v>
      </c>
      <c r="C164" s="10"/>
      <c r="D164" s="1010" t="s">
        <v>1305</v>
      </c>
      <c r="E164" s="1010"/>
      <c r="F164" s="1010"/>
      <c r="G164" s="152"/>
    </row>
    <row r="165" spans="1:7" customFormat="1" ht="13.7" customHeight="1">
      <c r="A165" s="135"/>
      <c r="B165" s="698"/>
      <c r="C165" s="10"/>
      <c r="D165" s="1010"/>
      <c r="E165" s="1010"/>
      <c r="F165" s="1010"/>
      <c r="G165" s="152"/>
    </row>
    <row r="166" spans="1:7" customFormat="1" ht="13.7" customHeight="1">
      <c r="A166" s="135"/>
      <c r="B166" s="698"/>
      <c r="C166" s="10"/>
      <c r="D166" s="1010"/>
      <c r="E166" s="1010"/>
      <c r="F166" s="1010"/>
      <c r="G166" s="152"/>
    </row>
    <row r="167" spans="1:7" customFormat="1" ht="13.7" customHeight="1">
      <c r="A167" s="23"/>
      <c r="B167" s="697"/>
      <c r="C167" s="10"/>
      <c r="D167" s="7"/>
      <c r="E167" s="154"/>
      <c r="F167" s="154"/>
      <c r="G167" s="152"/>
    </row>
    <row r="168" spans="1:7">
      <c r="A168" s="987" t="s">
        <v>1199</v>
      </c>
      <c r="B168" s="987"/>
      <c r="C168" s="987"/>
      <c r="D168" s="987"/>
      <c r="E168" s="987"/>
      <c r="F168" s="987"/>
      <c r="G168" s="987"/>
    </row>
    <row r="169" spans="1:7" ht="12" customHeight="1">
      <c r="D169" s="138"/>
      <c r="E169" s="138"/>
      <c r="F169" s="138"/>
    </row>
    <row r="170" spans="1:7">
      <c r="B170" s="1015" t="s">
        <v>482</v>
      </c>
      <c r="C170" s="1015"/>
      <c r="D170" s="1015"/>
      <c r="E170" s="1015"/>
      <c r="F170" s="1015"/>
    </row>
    <row r="171" spans="1:7" ht="12" customHeight="1">
      <c r="A171" s="264"/>
      <c r="B171" s="695"/>
      <c r="C171" s="264"/>
    </row>
    <row r="172" spans="1:7">
      <c r="A172" s="987" t="s">
        <v>1200</v>
      </c>
      <c r="B172" s="987"/>
      <c r="C172" s="987"/>
      <c r="D172" s="987"/>
      <c r="E172" s="987"/>
      <c r="F172" s="987"/>
      <c r="G172" s="987"/>
    </row>
    <row r="173" spans="1:7" ht="12" customHeight="1">
      <c r="A173" s="273"/>
      <c r="B173" s="273"/>
      <c r="C173" s="274"/>
      <c r="D173" s="57"/>
      <c r="E173" s="49"/>
      <c r="F173" s="57"/>
      <c r="G173" s="57"/>
    </row>
    <row r="174" spans="1:7" ht="13.35" customHeight="1">
      <c r="A174" s="273"/>
      <c r="B174" s="273"/>
      <c r="C174" s="274"/>
      <c r="D174" s="1011" t="s">
        <v>1308</v>
      </c>
      <c r="E174" s="1011"/>
      <c r="F174" s="1011"/>
      <c r="G174" s="57"/>
    </row>
    <row r="175" spans="1:7">
      <c r="A175" s="273"/>
      <c r="B175" s="273"/>
      <c r="C175" s="274"/>
      <c r="D175" s="1011"/>
      <c r="E175" s="1011"/>
      <c r="F175" s="1011"/>
      <c r="G175" s="57"/>
    </row>
    <row r="176" spans="1:7" s="741" customFormat="1">
      <c r="A176" s="743"/>
      <c r="B176" s="743"/>
      <c r="C176" s="274"/>
      <c r="D176" s="1012" t="s">
        <v>1309</v>
      </c>
      <c r="E176" s="1012"/>
      <c r="F176" s="1012"/>
      <c r="G176" s="57"/>
    </row>
    <row r="177" spans="1:7" ht="12" customHeight="1">
      <c r="A177" s="273"/>
      <c r="B177" s="273"/>
      <c r="C177" s="274"/>
      <c r="D177" s="57"/>
      <c r="E177" s="49"/>
      <c r="F177" s="57"/>
      <c r="G177" s="57"/>
    </row>
    <row r="178" spans="1:7" ht="14.25">
      <c r="A178" s="270"/>
      <c r="B178" s="701" t="s">
        <v>328</v>
      </c>
      <c r="C178" s="274"/>
      <c r="D178" s="1005" t="s">
        <v>1307</v>
      </c>
      <c r="E178" s="1005"/>
      <c r="F178" s="1005"/>
      <c r="G178" s="57"/>
    </row>
    <row r="179" spans="1:7" ht="14.25">
      <c r="A179" s="270"/>
      <c r="B179" s="270"/>
      <c r="C179" s="274"/>
      <c r="D179" s="1005"/>
      <c r="E179" s="1005"/>
      <c r="F179" s="1005"/>
      <c r="G179" s="57"/>
    </row>
    <row r="180" spans="1:7" ht="14.25">
      <c r="A180" s="270"/>
      <c r="B180" s="270"/>
      <c r="C180" s="274"/>
      <c r="D180" s="1005"/>
      <c r="E180" s="1005"/>
      <c r="F180" s="1005"/>
      <c r="G180" s="57"/>
    </row>
    <row r="181" spans="1:7">
      <c r="A181" s="274"/>
      <c r="B181" s="274"/>
      <c r="C181" s="274"/>
      <c r="D181" s="1005"/>
      <c r="E181" s="1005"/>
      <c r="F181" s="1005"/>
    </row>
    <row r="182" spans="1:7">
      <c r="A182" s="274"/>
      <c r="B182" s="274"/>
      <c r="C182" s="274"/>
      <c r="D182" s="419"/>
      <c r="E182" s="57"/>
      <c r="F182" s="57"/>
    </row>
    <row r="183" spans="1:7">
      <c r="A183" s="274"/>
      <c r="B183" s="274"/>
      <c r="C183" s="274"/>
      <c r="D183" s="1014" t="s">
        <v>1216</v>
      </c>
      <c r="E183" s="1014"/>
      <c r="F183" s="1014"/>
    </row>
    <row r="184" spans="1:7">
      <c r="A184" s="274"/>
      <c r="B184" s="274"/>
      <c r="C184" s="274"/>
      <c r="D184" s="1014"/>
      <c r="E184" s="1014"/>
      <c r="F184" s="1014"/>
    </row>
    <row r="185" spans="1:7" s="704" customFormat="1">
      <c r="A185" s="274"/>
      <c r="B185" s="274"/>
      <c r="C185" s="274"/>
      <c r="D185" s="718"/>
      <c r="E185" s="718"/>
      <c r="F185" s="718"/>
      <c r="G185" s="7"/>
    </row>
    <row r="186" spans="1:7" s="699" customFormat="1" ht="14.25">
      <c r="A186" s="270"/>
      <c r="B186" s="701" t="s">
        <v>328</v>
      </c>
      <c r="C186" s="579"/>
      <c r="D186" s="967" t="s">
        <v>1306</v>
      </c>
      <c r="E186" s="967"/>
      <c r="F186" s="967"/>
      <c r="G186" s="700"/>
    </row>
    <row r="187" spans="1:7" s="699" customFormat="1" ht="14.45" customHeight="1">
      <c r="A187" s="270"/>
      <c r="C187" s="579"/>
      <c r="D187" s="967"/>
      <c r="E187" s="967"/>
      <c r="F187" s="967"/>
      <c r="G187" s="700"/>
    </row>
    <row r="188" spans="1:7" s="699" customFormat="1" ht="14.25">
      <c r="A188" s="270"/>
      <c r="B188" s="719"/>
      <c r="C188" s="579"/>
      <c r="D188" s="967"/>
      <c r="E188" s="967"/>
      <c r="F188" s="967"/>
      <c r="G188" s="700"/>
    </row>
    <row r="189" spans="1:7" s="699" customFormat="1" ht="14.25">
      <c r="A189" s="270"/>
      <c r="B189" s="719"/>
      <c r="C189" s="579"/>
      <c r="D189" s="967"/>
      <c r="E189" s="967"/>
      <c r="F189" s="967"/>
      <c r="G189" s="700"/>
    </row>
    <row r="190" spans="1:7" s="704" customFormat="1">
      <c r="A190" s="274"/>
      <c r="B190" s="274"/>
      <c r="C190" s="274"/>
      <c r="D190" s="718"/>
      <c r="E190" s="718"/>
      <c r="F190" s="718"/>
      <c r="G190" s="7"/>
    </row>
    <row r="191" spans="1:7">
      <c r="A191" s="987" t="s">
        <v>1201</v>
      </c>
      <c r="B191" s="987"/>
      <c r="C191" s="987"/>
      <c r="D191" s="987"/>
      <c r="E191" s="987"/>
      <c r="F191" s="987"/>
      <c r="G191" s="987"/>
    </row>
    <row r="192" spans="1:7" ht="12" customHeight="1">
      <c r="D192" s="138"/>
      <c r="E192" s="138"/>
      <c r="F192" s="138"/>
    </row>
    <row r="193" spans="1:6">
      <c r="C193" s="271"/>
      <c r="D193" s="1013" t="s">
        <v>221</v>
      </c>
      <c r="E193" s="1013"/>
      <c r="F193" s="1013"/>
    </row>
    <row r="194" spans="1:6">
      <c r="A194" s="264"/>
      <c r="B194" s="695"/>
      <c r="C194" s="264"/>
      <c r="D194" s="982" t="s">
        <v>1330</v>
      </c>
      <c r="E194" s="992"/>
      <c r="F194" s="992"/>
    </row>
    <row r="195" spans="1:6" ht="12" customHeight="1">
      <c r="A195" s="23"/>
      <c r="B195" s="697"/>
      <c r="C195" s="23"/>
    </row>
    <row r="196" spans="1:6" ht="13.35" customHeight="1">
      <c r="A196" s="23"/>
      <c r="C196" s="23"/>
      <c r="D196" s="990" t="s">
        <v>591</v>
      </c>
      <c r="E196" s="990"/>
      <c r="F196" s="990"/>
    </row>
    <row r="197" spans="1:6" ht="14.25">
      <c r="A197" s="270"/>
      <c r="B197" s="701" t="s">
        <v>328</v>
      </c>
      <c r="D197" s="967" t="s">
        <v>1324</v>
      </c>
      <c r="E197" s="967"/>
      <c r="F197" s="967"/>
    </row>
    <row r="198" spans="1:6" ht="14.25">
      <c r="A198" s="270"/>
      <c r="B198" s="270"/>
      <c r="D198" s="967"/>
      <c r="E198" s="967"/>
      <c r="F198" s="967"/>
    </row>
    <row r="199" spans="1:6"/>
    <row r="200" spans="1:6" ht="14.25">
      <c r="A200" s="270"/>
      <c r="B200" s="701" t="s">
        <v>328</v>
      </c>
      <c r="D200" s="967" t="s">
        <v>1325</v>
      </c>
      <c r="E200" s="967"/>
      <c r="F200" s="967"/>
    </row>
    <row r="201" spans="1:6" ht="14.25">
      <c r="A201" s="270"/>
      <c r="B201" s="270"/>
      <c r="D201" s="967"/>
      <c r="E201" s="967"/>
      <c r="F201" s="967"/>
    </row>
    <row r="202" spans="1:6" ht="14.25">
      <c r="A202" s="270"/>
      <c r="B202" s="270"/>
      <c r="D202" s="967"/>
      <c r="E202" s="967"/>
      <c r="F202" s="967"/>
    </row>
    <row r="203" spans="1:6" ht="5.0999999999999996" customHeight="1">
      <c r="A203" s="270"/>
      <c r="B203" s="270"/>
      <c r="D203" s="154"/>
      <c r="E203" s="138"/>
      <c r="F203" s="138"/>
    </row>
    <row r="204" spans="1:6" ht="14.25">
      <c r="A204" s="270"/>
      <c r="B204" s="270"/>
      <c r="D204" s="967" t="s">
        <v>1326</v>
      </c>
      <c r="E204" s="967"/>
      <c r="F204" s="967"/>
    </row>
    <row r="205" spans="1:6" ht="14.25">
      <c r="A205" s="270"/>
      <c r="B205" s="270"/>
      <c r="D205" s="967"/>
      <c r="E205" s="967"/>
      <c r="F205" s="967"/>
    </row>
    <row r="206" spans="1:6" ht="14.25">
      <c r="A206" s="270"/>
      <c r="B206" s="270"/>
      <c r="D206" s="967"/>
      <c r="E206" s="967"/>
      <c r="F206" s="967"/>
    </row>
    <row r="207" spans="1:6" ht="14.25">
      <c r="A207" s="270"/>
      <c r="B207" s="270"/>
      <c r="D207" s="967"/>
      <c r="E207" s="967"/>
      <c r="F207" s="967"/>
    </row>
    <row r="208" spans="1:6" ht="14.25">
      <c r="A208" s="270"/>
      <c r="B208" s="270"/>
      <c r="D208" s="967"/>
      <c r="E208" s="967"/>
      <c r="F208" s="967"/>
    </row>
    <row r="209" spans="1:7" ht="14.25">
      <c r="A209" s="270"/>
      <c r="B209" s="270"/>
      <c r="D209" s="138"/>
      <c r="E209" s="138"/>
      <c r="F209" s="138"/>
    </row>
    <row r="210" spans="1:7" ht="14.25">
      <c r="A210" s="270"/>
      <c r="B210" s="701" t="s">
        <v>328</v>
      </c>
      <c r="D210" s="981" t="s">
        <v>1327</v>
      </c>
      <c r="E210" s="981"/>
      <c r="F210" s="981"/>
    </row>
    <row r="211" spans="1:7" ht="14.25">
      <c r="A211" s="270"/>
      <c r="B211" s="270"/>
      <c r="D211" s="981"/>
      <c r="E211" s="981"/>
      <c r="F211" s="981"/>
    </row>
    <row r="212" spans="1:7" ht="14.25">
      <c r="A212" s="270"/>
      <c r="B212" s="270"/>
      <c r="D212" s="1015" t="s">
        <v>989</v>
      </c>
      <c r="E212" s="1015"/>
      <c r="F212" s="1015"/>
    </row>
    <row r="213" spans="1:7" ht="14.25">
      <c r="A213" s="270"/>
      <c r="B213" s="270"/>
      <c r="D213" s="138"/>
      <c r="E213" s="138"/>
      <c r="F213" s="138"/>
    </row>
    <row r="214" spans="1:7" ht="14.45" customHeight="1">
      <c r="A214" s="270"/>
      <c r="B214" s="701" t="s">
        <v>328</v>
      </c>
      <c r="D214" s="981" t="s">
        <v>1329</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1" t="s">
        <v>328</v>
      </c>
      <c r="D220" s="967" t="s">
        <v>1328</v>
      </c>
      <c r="E220" s="967"/>
      <c r="F220" s="967"/>
    </row>
    <row r="221" spans="1:7" ht="14.25">
      <c r="A221" s="270"/>
      <c r="B221" s="270"/>
      <c r="D221" s="967"/>
      <c r="E221" s="967"/>
      <c r="F221" s="967"/>
    </row>
    <row r="222" spans="1:7">
      <c r="D222" s="29"/>
    </row>
    <row r="223" spans="1:7">
      <c r="A223" s="987" t="s">
        <v>1202</v>
      </c>
      <c r="B223" s="987"/>
      <c r="C223" s="987"/>
      <c r="D223" s="987"/>
      <c r="E223" s="987"/>
      <c r="F223" s="987"/>
      <c r="G223" s="987"/>
    </row>
    <row r="224" spans="1:7">
      <c r="D224" s="29"/>
    </row>
    <row r="225" spans="1:6">
      <c r="C225" s="271"/>
      <c r="D225" s="990" t="s">
        <v>1331</v>
      </c>
      <c r="E225" s="990"/>
      <c r="F225" s="990"/>
    </row>
    <row r="226" spans="1:6">
      <c r="A226" s="264"/>
      <c r="B226" s="695"/>
      <c r="C226" s="264"/>
      <c r="D226" s="138"/>
      <c r="E226" s="138"/>
      <c r="F226" s="138"/>
    </row>
    <row r="227" spans="1:6">
      <c r="A227" s="269"/>
      <c r="B227" s="269"/>
      <c r="C227" s="269"/>
      <c r="D227" s="990" t="s">
        <v>284</v>
      </c>
      <c r="E227" s="990"/>
      <c r="F227" s="990"/>
    </row>
    <row r="228" spans="1:6" ht="14.25">
      <c r="A228" s="270"/>
      <c r="B228" s="701" t="s">
        <v>328</v>
      </c>
      <c r="D228" s="991" t="s">
        <v>1332</v>
      </c>
      <c r="E228" s="991"/>
      <c r="F228" s="991"/>
    </row>
    <row r="229" spans="1:6" ht="14.25">
      <c r="A229" s="270"/>
      <c r="B229" s="270"/>
      <c r="D229" s="991"/>
      <c r="E229" s="991"/>
      <c r="F229" s="991"/>
    </row>
    <row r="230" spans="1:6">
      <c r="D230" s="138"/>
      <c r="E230" s="138"/>
      <c r="F230" s="138"/>
    </row>
    <row r="231" spans="1:6" ht="14.45" customHeight="1">
      <c r="A231" s="270"/>
      <c r="B231" s="701" t="s">
        <v>328</v>
      </c>
      <c r="D231" s="981" t="s">
        <v>1333</v>
      </c>
      <c r="E231" s="981"/>
      <c r="F231" s="981"/>
    </row>
    <row r="232" spans="1:6">
      <c r="D232" s="981"/>
      <c r="E232" s="981"/>
      <c r="F232" s="981"/>
    </row>
    <row r="233" spans="1:6">
      <c r="D233" s="992" t="s">
        <v>980</v>
      </c>
      <c r="E233" s="992"/>
      <c r="F233" s="992"/>
    </row>
    <row r="234" spans="1:6">
      <c r="D234" s="138"/>
      <c r="E234" s="138"/>
      <c r="F234" s="138"/>
    </row>
    <row r="235" spans="1:6" ht="14.45" customHeight="1">
      <c r="A235" s="270"/>
      <c r="B235" s="701" t="s">
        <v>328</v>
      </c>
      <c r="D235" s="981" t="s">
        <v>1335</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1" t="s">
        <v>328</v>
      </c>
      <c r="D241" s="967" t="s">
        <v>1334</v>
      </c>
      <c r="E241" s="967"/>
      <c r="F241" s="967"/>
    </row>
    <row r="242" spans="1:7">
      <c r="D242" s="967"/>
      <c r="E242" s="967"/>
      <c r="F242" s="967"/>
    </row>
    <row r="243" spans="1:7">
      <c r="D243" s="967"/>
      <c r="E243" s="967"/>
      <c r="F243" s="967"/>
    </row>
    <row r="244" spans="1:7">
      <c r="D244" s="272"/>
      <c r="E244" s="138"/>
      <c r="F244" s="138"/>
    </row>
    <row r="245" spans="1:7">
      <c r="A245" s="987" t="s">
        <v>1203</v>
      </c>
      <c r="B245" s="987"/>
      <c r="C245" s="987"/>
      <c r="D245" s="987"/>
      <c r="E245" s="987"/>
      <c r="F245" s="987"/>
      <c r="G245" s="987"/>
    </row>
    <row r="246" spans="1:7">
      <c r="D246" s="272"/>
      <c r="E246" s="138"/>
      <c r="F246" s="138"/>
    </row>
    <row r="247" spans="1:7">
      <c r="C247" s="264"/>
      <c r="D247" s="1016" t="s">
        <v>1336</v>
      </c>
      <c r="E247" s="1016"/>
      <c r="F247" s="1016"/>
    </row>
    <row r="248" spans="1:7">
      <c r="C248" s="264"/>
      <c r="D248" s="1016"/>
      <c r="E248" s="1016"/>
      <c r="F248" s="1016"/>
    </row>
    <row r="249" spans="1:7">
      <c r="A249" s="269"/>
      <c r="B249" s="269"/>
      <c r="C249" s="269"/>
      <c r="D249" s="5"/>
      <c r="E249" s="6"/>
      <c r="F249" s="6"/>
    </row>
    <row r="250" spans="1:7">
      <c r="C250" s="269"/>
      <c r="D250" s="990" t="s">
        <v>222</v>
      </c>
      <c r="E250" s="990"/>
      <c r="F250" s="990"/>
    </row>
    <row r="251" spans="1:7" ht="15.75" customHeight="1">
      <c r="A251" s="270"/>
      <c r="B251" s="270"/>
      <c r="D251" s="998" t="s">
        <v>1337</v>
      </c>
      <c r="E251" s="998"/>
      <c r="F251" s="998"/>
    </row>
    <row r="252" spans="1:7">
      <c r="E252" s="138"/>
      <c r="F252" s="138"/>
    </row>
    <row r="253" spans="1:7" ht="14.25">
      <c r="A253" s="270"/>
      <c r="B253" s="701" t="s">
        <v>328</v>
      </c>
      <c r="D253" s="967" t="s">
        <v>1338</v>
      </c>
      <c r="E253" s="967"/>
      <c r="F253" s="967"/>
    </row>
    <row r="254" spans="1:7" ht="14.25">
      <c r="A254" s="270"/>
      <c r="B254" s="270"/>
      <c r="D254" s="967"/>
      <c r="E254" s="967"/>
      <c r="F254" s="967"/>
    </row>
    <row r="255" spans="1:7">
      <c r="D255" s="138"/>
      <c r="E255" s="138"/>
      <c r="F255" s="138"/>
    </row>
    <row r="256" spans="1:7" ht="14.25">
      <c r="A256" s="270"/>
      <c r="B256" s="701" t="s">
        <v>328</v>
      </c>
      <c r="D256" s="981" t="s">
        <v>1339</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1" t="s">
        <v>328</v>
      </c>
      <c r="D260" s="967" t="s">
        <v>1340</v>
      </c>
      <c r="E260" s="967"/>
      <c r="F260" s="967"/>
    </row>
    <row r="261" spans="1:7" ht="14.25">
      <c r="A261" s="270"/>
      <c r="B261" s="270"/>
      <c r="D261" s="967"/>
      <c r="E261" s="967"/>
      <c r="F261" s="967"/>
    </row>
    <row r="262" spans="1:7">
      <c r="A262" s="23"/>
      <c r="B262" s="697"/>
      <c r="E262" s="138"/>
      <c r="F262" s="138"/>
    </row>
    <row r="263" spans="1:7">
      <c r="A263" s="987" t="s">
        <v>1204</v>
      </c>
      <c r="B263" s="987"/>
      <c r="C263" s="987"/>
      <c r="D263" s="987"/>
      <c r="E263" s="987"/>
      <c r="F263" s="987"/>
      <c r="G263" s="987"/>
    </row>
    <row r="264" spans="1:7">
      <c r="A264" s="23"/>
      <c r="B264" s="697"/>
      <c r="D264" s="138"/>
      <c r="E264" s="138"/>
      <c r="F264" s="138"/>
    </row>
    <row r="265" spans="1:7">
      <c r="C265" s="23"/>
      <c r="D265" s="990" t="s">
        <v>734</v>
      </c>
      <c r="E265" s="990"/>
      <c r="F265" s="990"/>
    </row>
    <row r="266" spans="1:7">
      <c r="C266" s="23"/>
      <c r="D266" s="980" t="s">
        <v>1341</v>
      </c>
      <c r="E266" s="980"/>
      <c r="F266" s="980"/>
    </row>
    <row r="267" spans="1:7">
      <c r="C267" s="23"/>
      <c r="D267" s="268"/>
    </row>
    <row r="268" spans="1:7">
      <c r="A268" s="282"/>
      <c r="B268" s="701" t="s">
        <v>328</v>
      </c>
      <c r="D268" s="980" t="s">
        <v>1342</v>
      </c>
      <c r="E268" s="980"/>
      <c r="F268" s="980"/>
    </row>
    <row r="269" spans="1:7" s="39" customFormat="1" ht="14.25">
      <c r="A269" s="418"/>
      <c r="B269" s="418"/>
      <c r="C269" s="282"/>
      <c r="D269" s="512"/>
      <c r="E269" s="513"/>
      <c r="F269" s="513"/>
      <c r="G269" s="133"/>
    </row>
    <row r="270" spans="1:7" s="39" customFormat="1" ht="13.35" customHeight="1">
      <c r="A270" s="282"/>
      <c r="B270" s="701" t="s">
        <v>328</v>
      </c>
      <c r="C270" s="282"/>
      <c r="D270" s="993" t="s">
        <v>1343</v>
      </c>
      <c r="E270" s="993"/>
      <c r="F270" s="993"/>
      <c r="G270" s="133"/>
    </row>
    <row r="271" spans="1:7" s="39" customFormat="1" ht="14.25">
      <c r="A271" s="418"/>
      <c r="B271" s="418"/>
      <c r="C271" s="282"/>
      <c r="D271" s="993"/>
      <c r="E271" s="993"/>
      <c r="F271" s="993"/>
      <c r="G271" s="133"/>
    </row>
    <row r="272" spans="1:7" s="39" customFormat="1" ht="14.25">
      <c r="A272" s="418"/>
      <c r="B272" s="418"/>
      <c r="C272" s="282"/>
      <c r="D272" s="993"/>
      <c r="E272" s="993"/>
      <c r="F272" s="993"/>
      <c r="G272" s="133"/>
    </row>
    <row r="273" spans="1:7" s="39" customFormat="1" ht="14.25">
      <c r="A273" s="418"/>
      <c r="B273" s="418"/>
      <c r="C273" s="282"/>
      <c r="D273" s="993"/>
      <c r="E273" s="993"/>
      <c r="F273" s="993"/>
      <c r="G273" s="133"/>
    </row>
    <row r="274" spans="1:7" s="39" customFormat="1" ht="14.25">
      <c r="A274" s="418"/>
      <c r="B274" s="418"/>
      <c r="C274" s="282"/>
      <c r="D274" s="993"/>
      <c r="E274" s="993"/>
      <c r="F274" s="993"/>
      <c r="G274" s="133"/>
    </row>
    <row r="275" spans="1:7" s="39" customFormat="1" ht="14.25">
      <c r="A275" s="418"/>
      <c r="B275" s="418"/>
      <c r="C275" s="282"/>
      <c r="D275" s="512"/>
      <c r="E275" s="513"/>
      <c r="F275" s="513"/>
      <c r="G275" s="133"/>
    </row>
    <row r="276" spans="1:7" s="39" customFormat="1" ht="13.35" customHeight="1">
      <c r="A276" s="282"/>
      <c r="B276" s="701" t="s">
        <v>328</v>
      </c>
      <c r="C276" s="282"/>
      <c r="D276" s="993" t="s">
        <v>1344</v>
      </c>
      <c r="E276" s="993"/>
      <c r="F276" s="993"/>
      <c r="G276" s="133"/>
    </row>
    <row r="277" spans="1:7" s="39" customFormat="1">
      <c r="A277" s="282"/>
      <c r="B277" s="282"/>
      <c r="C277" s="282"/>
      <c r="D277" s="993"/>
      <c r="E277" s="993"/>
      <c r="F277" s="993"/>
      <c r="G277" s="133"/>
    </row>
    <row r="278" spans="1:7" s="39" customFormat="1" ht="14.25">
      <c r="A278" s="418"/>
      <c r="B278" s="418"/>
      <c r="C278" s="282"/>
      <c r="D278" s="512"/>
      <c r="E278" s="513"/>
      <c r="F278" s="513"/>
      <c r="G278" s="133"/>
    </row>
    <row r="279" spans="1:7">
      <c r="A279" s="282"/>
      <c r="B279" s="701" t="s">
        <v>328</v>
      </c>
      <c r="D279" s="980" t="s">
        <v>1345</v>
      </c>
      <c r="E279" s="980"/>
      <c r="F279" s="980"/>
    </row>
    <row r="280" spans="1:7">
      <c r="E280" s="138"/>
      <c r="F280" s="138"/>
    </row>
    <row r="281" spans="1:7" ht="14.25">
      <c r="A281" s="270"/>
      <c r="B281" s="701" t="s">
        <v>328</v>
      </c>
      <c r="D281" s="981" t="s">
        <v>1346</v>
      </c>
      <c r="E281" s="981"/>
      <c r="F281" s="981"/>
    </row>
    <row r="282" spans="1:7" ht="14.25">
      <c r="A282" s="270"/>
      <c r="B282" s="270"/>
      <c r="D282" s="981"/>
      <c r="E282" s="981"/>
      <c r="F282" s="981"/>
    </row>
    <row r="283" spans="1:7" s="741" customFormat="1" ht="14.25">
      <c r="A283" s="736"/>
      <c r="B283" s="736"/>
      <c r="C283" s="753"/>
      <c r="D283" s="981"/>
      <c r="E283" s="981"/>
      <c r="F283" s="981"/>
      <c r="G283" s="7"/>
    </row>
    <row r="284" spans="1:7" s="741" customFormat="1" ht="14.25">
      <c r="A284" s="736"/>
      <c r="B284" s="736"/>
      <c r="C284" s="753"/>
      <c r="D284" s="981"/>
      <c r="E284" s="981"/>
      <c r="F284" s="981"/>
      <c r="G284" s="7"/>
    </row>
    <row r="285" spans="1:7" s="741" customFormat="1" ht="14.25">
      <c r="A285" s="736"/>
      <c r="B285" s="736"/>
      <c r="C285" s="753"/>
      <c r="D285" s="981"/>
      <c r="E285" s="981"/>
      <c r="F285" s="981"/>
      <c r="G285" s="7"/>
    </row>
    <row r="286" spans="1:7" s="741" customFormat="1" ht="14.25">
      <c r="A286" s="736"/>
      <c r="B286" s="736"/>
      <c r="C286" s="753"/>
      <c r="D286" s="981"/>
      <c r="E286" s="981"/>
      <c r="F286" s="981"/>
      <c r="G286" s="7"/>
    </row>
    <row r="287" spans="1:7" s="741" customFormat="1" ht="14.25">
      <c r="A287" s="736"/>
      <c r="B287" s="736"/>
      <c r="C287" s="753"/>
      <c r="D287" s="981"/>
      <c r="E287" s="981"/>
      <c r="F287" s="981"/>
      <c r="G287" s="7"/>
    </row>
    <row r="288" spans="1:7" s="741" customFormat="1" ht="14.25">
      <c r="A288" s="736"/>
      <c r="B288" s="736"/>
      <c r="C288" s="753"/>
      <c r="D288" s="981"/>
      <c r="E288" s="981"/>
      <c r="F288" s="981"/>
      <c r="G288" s="7"/>
    </row>
    <row r="289" spans="1:7" s="741" customFormat="1" ht="14.25">
      <c r="A289" s="736"/>
      <c r="B289" s="736"/>
      <c r="C289" s="753"/>
      <c r="D289" s="981"/>
      <c r="E289" s="981"/>
      <c r="F289" s="981"/>
      <c r="G289" s="7"/>
    </row>
    <row r="290" spans="1:7" s="741" customFormat="1" ht="14.25">
      <c r="A290" s="736"/>
      <c r="B290" s="736"/>
      <c r="C290" s="753"/>
      <c r="D290" s="981"/>
      <c r="E290" s="981"/>
      <c r="F290" s="981"/>
      <c r="G290" s="7"/>
    </row>
    <row r="291" spans="1:7" s="741" customFormat="1" ht="14.25">
      <c r="A291" s="736"/>
      <c r="B291" s="736"/>
      <c r="C291" s="753"/>
      <c r="D291" s="981"/>
      <c r="E291" s="981"/>
      <c r="F291" s="981"/>
      <c r="G291" s="7"/>
    </row>
    <row r="292" spans="1:7" s="741" customFormat="1" ht="14.25">
      <c r="A292" s="736"/>
      <c r="B292" s="736"/>
      <c r="C292" s="753"/>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1" t="s">
        <v>328</v>
      </c>
      <c r="D297" s="981" t="s">
        <v>1347</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1" t="s">
        <v>328</v>
      </c>
      <c r="D307" s="967" t="s">
        <v>1348</v>
      </c>
      <c r="E307" s="967"/>
      <c r="F307" s="967"/>
    </row>
    <row r="308" spans="1:7">
      <c r="D308" s="967"/>
      <c r="E308" s="967"/>
      <c r="F308" s="967"/>
      <c r="G308" s="12"/>
    </row>
    <row r="309" spans="1:7">
      <c r="D309" s="967"/>
      <c r="E309" s="967"/>
      <c r="F309" s="967"/>
      <c r="G309" s="12"/>
    </row>
    <row r="310" spans="1:7">
      <c r="D310" s="967"/>
      <c r="E310" s="967"/>
      <c r="F310" s="967"/>
      <c r="G310" s="12"/>
    </row>
    <row r="311" spans="1:7">
      <c r="D311" s="967"/>
      <c r="E311" s="967"/>
      <c r="F311" s="967"/>
      <c r="G311" s="12"/>
    </row>
    <row r="312" spans="1:7">
      <c r="D312" s="967"/>
      <c r="E312" s="967"/>
      <c r="F312" s="967"/>
      <c r="G312" s="12"/>
    </row>
    <row r="313" spans="1:7" s="741" customFormat="1">
      <c r="A313" s="753"/>
      <c r="B313" s="753"/>
      <c r="C313" s="753"/>
      <c r="D313" s="750"/>
      <c r="E313" s="750"/>
      <c r="F313" s="750"/>
    </row>
    <row r="314" spans="1:7" ht="13.5" thickBot="1">
      <c r="D314" s="999" t="s">
        <v>1090</v>
      </c>
      <c r="E314" s="999"/>
      <c r="F314" s="999"/>
      <c r="G314" s="12"/>
    </row>
    <row r="315" spans="1:7" s="741" customFormat="1" ht="13.5" thickTop="1">
      <c r="A315" s="753"/>
      <c r="B315" s="753"/>
      <c r="C315" s="753"/>
      <c r="D315" s="1000" t="s">
        <v>1349</v>
      </c>
      <c r="E315" s="1000"/>
      <c r="F315" s="1000"/>
    </row>
    <row r="316" spans="1:7">
      <c r="A316" s="335"/>
      <c r="B316" s="335"/>
      <c r="C316" s="335"/>
      <c r="D316" s="482"/>
      <c r="E316" s="482"/>
      <c r="F316" s="138"/>
      <c r="G316" s="12"/>
    </row>
    <row r="317" spans="1:7" ht="14.25">
      <c r="A317" s="270"/>
      <c r="B317" s="701" t="s">
        <v>328</v>
      </c>
      <c r="C317" s="335"/>
      <c r="D317" s="1001" t="s">
        <v>1350</v>
      </c>
      <c r="E317" s="1001"/>
      <c r="F317" s="1001"/>
      <c r="G317" s="12"/>
    </row>
    <row r="318" spans="1:7">
      <c r="A318" s="335"/>
      <c r="B318" s="335"/>
      <c r="C318" s="335"/>
      <c r="D318" s="482"/>
      <c r="E318" s="482"/>
      <c r="F318" s="138"/>
      <c r="G318" s="12"/>
    </row>
    <row r="319" spans="1:7">
      <c r="A319" s="335"/>
      <c r="B319" s="701" t="s">
        <v>328</v>
      </c>
      <c r="C319" s="335"/>
      <c r="D319" s="996" t="s">
        <v>1351</v>
      </c>
      <c r="E319" s="996"/>
      <c r="F319" s="996"/>
      <c r="G319" s="12"/>
    </row>
    <row r="320" spans="1:7">
      <c r="A320" s="335"/>
      <c r="B320" s="335"/>
      <c r="C320" s="335"/>
      <c r="D320" s="996"/>
      <c r="E320" s="996"/>
      <c r="F320" s="996"/>
      <c r="G320" s="12"/>
    </row>
    <row r="321" spans="1:7">
      <c r="A321" s="335"/>
      <c r="B321" s="335"/>
      <c r="C321" s="335"/>
      <c r="D321" s="996"/>
      <c r="E321" s="996"/>
      <c r="F321" s="996"/>
      <c r="G321" s="12"/>
    </row>
    <row r="322" spans="1:7">
      <c r="A322" s="335"/>
      <c r="B322" s="335"/>
      <c r="C322" s="335"/>
      <c r="D322" s="996"/>
      <c r="E322" s="996"/>
      <c r="F322" s="996"/>
      <c r="G322" s="12"/>
    </row>
    <row r="323" spans="1:7" s="741" customFormat="1">
      <c r="A323" s="335"/>
      <c r="B323" s="335"/>
      <c r="C323" s="335"/>
      <c r="D323" s="996"/>
      <c r="E323" s="996"/>
      <c r="F323" s="996"/>
    </row>
    <row r="324" spans="1:7" s="741" customFormat="1">
      <c r="A324" s="335"/>
      <c r="B324" s="335"/>
      <c r="C324" s="335"/>
      <c r="D324" s="996"/>
      <c r="E324" s="996"/>
      <c r="F324" s="996"/>
    </row>
    <row r="325" spans="1:7" s="741" customFormat="1">
      <c r="A325" s="335"/>
      <c r="B325" s="335"/>
      <c r="C325" s="335"/>
      <c r="D325" s="996"/>
      <c r="E325" s="996"/>
      <c r="F325" s="996"/>
    </row>
    <row r="326" spans="1:7" s="741" customFormat="1">
      <c r="A326" s="335"/>
      <c r="B326" s="335"/>
      <c r="C326" s="335"/>
      <c r="D326" s="996"/>
      <c r="E326" s="996"/>
      <c r="F326" s="996"/>
    </row>
    <row r="327" spans="1:7">
      <c r="A327" s="335"/>
      <c r="B327" s="335"/>
      <c r="C327" s="335"/>
      <c r="D327" s="996"/>
      <c r="E327" s="996"/>
      <c r="F327" s="996"/>
      <c r="G327" s="12"/>
    </row>
    <row r="328" spans="1:7">
      <c r="A328" s="335"/>
      <c r="B328" s="335"/>
      <c r="C328" s="335"/>
      <c r="D328" s="996"/>
      <c r="E328" s="996"/>
      <c r="F328" s="996"/>
      <c r="G328" s="12"/>
    </row>
    <row r="329" spans="1:7">
      <c r="A329" s="335"/>
      <c r="B329" s="335"/>
      <c r="C329" s="335"/>
      <c r="D329" s="996"/>
      <c r="E329" s="996"/>
      <c r="F329" s="996"/>
      <c r="G329" s="12"/>
    </row>
    <row r="330" spans="1:7">
      <c r="A330" s="335"/>
      <c r="B330" s="335"/>
      <c r="C330" s="335"/>
      <c r="D330" s="12"/>
      <c r="E330" s="482"/>
      <c r="F330" s="138"/>
      <c r="G330" s="12"/>
    </row>
    <row r="331" spans="1:7" ht="14.25">
      <c r="A331" s="270"/>
      <c r="B331" s="701" t="s">
        <v>328</v>
      </c>
      <c r="C331" s="335"/>
      <c r="D331" s="994" t="s">
        <v>1352</v>
      </c>
      <c r="E331" s="994"/>
      <c r="F331" s="994"/>
      <c r="G331" s="12"/>
    </row>
    <row r="332" spans="1:7">
      <c r="A332" s="335"/>
      <c r="B332" s="335"/>
      <c r="C332" s="335"/>
      <c r="D332" s="994"/>
      <c r="E332" s="994"/>
      <c r="F332" s="994"/>
      <c r="G332" s="12"/>
    </row>
    <row r="333" spans="1:7">
      <c r="A333" s="335"/>
      <c r="B333" s="335"/>
      <c r="C333" s="335"/>
      <c r="D333" s="994"/>
      <c r="E333" s="994"/>
      <c r="F333" s="994"/>
      <c r="G333" s="12"/>
    </row>
    <row r="334" spans="1:7">
      <c r="A334" s="335"/>
      <c r="B334" s="335"/>
      <c r="C334" s="335"/>
      <c r="D334" s="994"/>
      <c r="E334" s="994"/>
      <c r="F334" s="994"/>
      <c r="G334" s="12"/>
    </row>
    <row r="335" spans="1:7">
      <c r="A335" s="335"/>
      <c r="B335" s="335"/>
      <c r="C335" s="335"/>
      <c r="D335" s="524"/>
      <c r="E335" s="482"/>
      <c r="F335" s="138"/>
      <c r="G335" s="12"/>
    </row>
    <row r="336" spans="1:7">
      <c r="A336" s="335"/>
      <c r="B336" s="335"/>
      <c r="C336" s="335"/>
      <c r="D336" s="994" t="s">
        <v>1353</v>
      </c>
      <c r="E336" s="994"/>
      <c r="F336" s="994"/>
      <c r="G336" s="12"/>
    </row>
    <row r="337" spans="1:7">
      <c r="A337" s="335"/>
      <c r="B337" s="335"/>
      <c r="C337" s="335"/>
      <c r="D337" s="994"/>
      <c r="E337" s="994"/>
      <c r="F337" s="994"/>
      <c r="G337" s="12"/>
    </row>
    <row r="338" spans="1:7">
      <c r="A338" s="335"/>
      <c r="B338" s="335"/>
      <c r="C338" s="335"/>
      <c r="D338" s="994"/>
      <c r="E338" s="994"/>
      <c r="F338" s="994"/>
      <c r="G338" s="12"/>
    </row>
    <row r="339" spans="1:7">
      <c r="A339" s="335"/>
      <c r="B339" s="335"/>
      <c r="C339" s="335"/>
      <c r="D339" s="994"/>
      <c r="E339" s="994"/>
      <c r="F339" s="994"/>
      <c r="G339" s="12"/>
    </row>
    <row r="340" spans="1:7" ht="18" customHeight="1">
      <c r="A340" s="335"/>
      <c r="B340" s="335"/>
      <c r="C340" s="335"/>
      <c r="D340" s="994"/>
      <c r="E340" s="994"/>
      <c r="F340" s="994"/>
      <c r="G340" s="12"/>
    </row>
    <row r="341" spans="1:7">
      <c r="A341" s="335"/>
      <c r="B341" s="335"/>
      <c r="C341" s="335"/>
      <c r="D341" s="994"/>
      <c r="E341" s="994"/>
      <c r="F341" s="994"/>
      <c r="G341" s="12"/>
    </row>
    <row r="342" spans="1:7">
      <c r="A342" s="335"/>
      <c r="B342" s="335"/>
      <c r="C342" s="335"/>
      <c r="D342" s="994"/>
      <c r="E342" s="994"/>
      <c r="F342" s="994"/>
      <c r="G342" s="12"/>
    </row>
    <row r="343" spans="1:7">
      <c r="A343" s="335"/>
      <c r="B343" s="335"/>
      <c r="C343" s="335"/>
      <c r="D343" s="994"/>
      <c r="E343" s="994"/>
      <c r="F343" s="994"/>
      <c r="G343" s="12"/>
    </row>
    <row r="344" spans="1:7" ht="8.25" customHeight="1">
      <c r="A344" s="335"/>
      <c r="B344" s="335"/>
      <c r="C344" s="335"/>
      <c r="D344" s="994"/>
      <c r="E344" s="994"/>
      <c r="F344" s="994"/>
      <c r="G344" s="12"/>
    </row>
    <row r="345" spans="1:7" ht="13.35" customHeight="1">
      <c r="A345" s="335"/>
      <c r="B345" s="335"/>
      <c r="C345" s="335"/>
      <c r="D345" s="995" t="s">
        <v>1354</v>
      </c>
      <c r="E345" s="995"/>
      <c r="F345" s="995"/>
      <c r="G345" s="12"/>
    </row>
    <row r="346" spans="1:7">
      <c r="A346" s="335"/>
      <c r="B346" s="335"/>
      <c r="C346" s="335"/>
      <c r="D346" s="995"/>
      <c r="E346" s="995"/>
      <c r="F346" s="995"/>
      <c r="G346" s="12"/>
    </row>
    <row r="347" spans="1:7">
      <c r="A347" s="335"/>
      <c r="B347" s="335"/>
      <c r="C347" s="335"/>
      <c r="D347" s="995"/>
      <c r="E347" s="995"/>
      <c r="F347" s="995"/>
      <c r="G347" s="12"/>
    </row>
    <row r="348" spans="1:7" s="741" customFormat="1">
      <c r="A348" s="335"/>
      <c r="B348" s="335"/>
      <c r="C348" s="335"/>
      <c r="D348" s="995"/>
      <c r="E348" s="995"/>
      <c r="F348" s="995"/>
    </row>
    <row r="349" spans="1:7" s="741" customFormat="1">
      <c r="A349" s="335"/>
      <c r="B349" s="335"/>
      <c r="C349" s="335"/>
      <c r="D349" s="995"/>
      <c r="E349" s="995"/>
      <c r="F349" s="995"/>
    </row>
    <row r="350" spans="1:7" s="741" customFormat="1">
      <c r="A350" s="335"/>
      <c r="B350" s="335"/>
      <c r="C350" s="335"/>
      <c r="D350" s="995"/>
      <c r="E350" s="995"/>
      <c r="F350" s="995"/>
    </row>
    <row r="351" spans="1:7" s="741" customFormat="1">
      <c r="A351" s="335"/>
      <c r="B351" s="335"/>
      <c r="C351" s="335"/>
      <c r="D351" s="995"/>
      <c r="E351" s="995"/>
      <c r="F351" s="995"/>
    </row>
    <row r="352" spans="1:7" s="741" customFormat="1">
      <c r="A352" s="335"/>
      <c r="B352" s="335"/>
      <c r="C352" s="335"/>
      <c r="D352" s="995"/>
      <c r="E352" s="995"/>
      <c r="F352" s="995"/>
    </row>
    <row r="353" spans="1:7">
      <c r="A353" s="335"/>
      <c r="B353" s="335"/>
      <c r="C353" s="335"/>
      <c r="D353" s="995"/>
      <c r="E353" s="995"/>
      <c r="F353" s="995"/>
      <c r="G353" s="12"/>
    </row>
    <row r="354" spans="1:7">
      <c r="A354" s="335"/>
      <c r="B354" s="335"/>
      <c r="C354" s="335"/>
      <c r="D354" s="995"/>
      <c r="E354" s="995"/>
      <c r="F354" s="995"/>
      <c r="G354" s="12"/>
    </row>
    <row r="355" spans="1:7">
      <c r="A355" s="335"/>
      <c r="B355" s="335"/>
      <c r="C355" s="335"/>
      <c r="D355" s="995"/>
      <c r="E355" s="995"/>
      <c r="F355" s="995"/>
      <c r="G355" s="12"/>
    </row>
    <row r="356" spans="1:7">
      <c r="A356" s="335"/>
      <c r="B356" s="335"/>
      <c r="C356" s="335"/>
      <c r="D356" s="995"/>
      <c r="E356" s="995"/>
      <c r="F356" s="995"/>
      <c r="G356" s="12"/>
    </row>
    <row r="357" spans="1:7">
      <c r="A357" s="335"/>
      <c r="B357" s="335"/>
      <c r="C357" s="526"/>
      <c r="D357" s="995"/>
      <c r="E357" s="995"/>
      <c r="F357" s="995"/>
      <c r="G357" s="12"/>
    </row>
    <row r="358" spans="1:7">
      <c r="A358" s="335"/>
      <c r="B358" s="335"/>
      <c r="C358" s="526"/>
      <c r="D358" s="995"/>
      <c r="E358" s="995"/>
      <c r="F358" s="995"/>
      <c r="G358" s="12"/>
    </row>
    <row r="359" spans="1:7">
      <c r="A359" s="335"/>
      <c r="B359" s="335"/>
      <c r="C359" s="335"/>
      <c r="D359" s="995"/>
      <c r="E359" s="995"/>
      <c r="F359" s="995"/>
      <c r="G359" s="12"/>
    </row>
    <row r="360" spans="1:7">
      <c r="A360" s="335"/>
      <c r="B360" s="335"/>
      <c r="C360" s="526"/>
      <c r="D360" s="995"/>
      <c r="E360" s="995"/>
      <c r="F360" s="995"/>
      <c r="G360" s="12"/>
    </row>
    <row r="361" spans="1:7">
      <c r="A361" s="335"/>
      <c r="B361" s="335"/>
      <c r="C361" s="526"/>
      <c r="D361" s="995"/>
      <c r="E361" s="995"/>
      <c r="F361" s="995"/>
      <c r="G361" s="12"/>
    </row>
    <row r="362" spans="1:7">
      <c r="A362" s="335"/>
      <c r="B362" s="335"/>
      <c r="C362" s="526"/>
      <c r="D362" s="995"/>
      <c r="E362" s="995"/>
      <c r="F362" s="995"/>
      <c r="G362" s="12"/>
    </row>
    <row r="363" spans="1:7">
      <c r="A363" s="335"/>
      <c r="B363" s="335"/>
      <c r="C363" s="335"/>
      <c r="D363" s="524"/>
      <c r="E363" s="482"/>
      <c r="F363" s="138"/>
      <c r="G363" s="12"/>
    </row>
    <row r="364" spans="1:7">
      <c r="A364" s="335"/>
      <c r="B364" s="701" t="s">
        <v>328</v>
      </c>
      <c r="C364" s="335"/>
      <c r="D364" s="995" t="s">
        <v>1355</v>
      </c>
      <c r="E364" s="995"/>
      <c r="F364" s="995"/>
      <c r="G364" s="12"/>
    </row>
    <row r="365" spans="1:7">
      <c r="A365" s="335"/>
      <c r="B365" s="335"/>
      <c r="C365" s="335"/>
      <c r="D365" s="995"/>
      <c r="E365" s="995"/>
      <c r="F365" s="995"/>
      <c r="G365" s="12"/>
    </row>
    <row r="366" spans="1:7">
      <c r="A366" s="335"/>
      <c r="B366" s="335"/>
      <c r="C366" s="335"/>
      <c r="D366" s="482"/>
      <c r="E366" s="482"/>
      <c r="F366" s="138"/>
      <c r="G366" s="12"/>
    </row>
    <row r="367" spans="1:7" ht="14.25">
      <c r="A367" s="270"/>
      <c r="B367" s="701" t="s">
        <v>328</v>
      </c>
      <c r="C367" s="335"/>
      <c r="D367" s="996" t="s">
        <v>1356</v>
      </c>
      <c r="E367" s="996"/>
      <c r="F367" s="996"/>
      <c r="G367" s="12"/>
    </row>
    <row r="368" spans="1:7" ht="14.25">
      <c r="A368" s="525"/>
      <c r="B368" s="525"/>
      <c r="C368" s="335"/>
      <c r="D368" s="996"/>
      <c r="E368" s="996"/>
      <c r="F368" s="996"/>
      <c r="G368" s="12"/>
    </row>
    <row r="369" spans="1:7" ht="14.25">
      <c r="A369" s="525"/>
      <c r="B369" s="525"/>
      <c r="C369" s="335"/>
      <c r="D369" s="996"/>
      <c r="E369" s="996"/>
      <c r="F369" s="996"/>
      <c r="G369" s="12"/>
    </row>
    <row r="370" spans="1:7" ht="14.25">
      <c r="A370" s="525"/>
      <c r="B370" s="525"/>
      <c r="C370" s="335"/>
      <c r="D370" s="996"/>
      <c r="E370" s="996"/>
      <c r="F370" s="996"/>
      <c r="G370" s="12"/>
    </row>
    <row r="371" spans="1:7" ht="14.25">
      <c r="A371" s="525"/>
      <c r="B371" s="525"/>
      <c r="C371" s="335"/>
      <c r="D371" s="996"/>
      <c r="E371" s="996"/>
      <c r="F371" s="996"/>
      <c r="G371" s="12"/>
    </row>
    <row r="372" spans="1:7">
      <c r="D372" s="138"/>
      <c r="E372" s="138"/>
      <c r="F372" s="138"/>
      <c r="G372" s="12"/>
    </row>
    <row r="373" spans="1:7" ht="14.25">
      <c r="A373" s="270"/>
      <c r="B373" s="701" t="s">
        <v>328</v>
      </c>
      <c r="C373" s="275"/>
      <c r="D373" s="967" t="s">
        <v>1357</v>
      </c>
      <c r="E373" s="967"/>
      <c r="F373" s="967"/>
      <c r="G373" s="12"/>
    </row>
    <row r="374" spans="1:7" ht="14.25">
      <c r="A374" s="270"/>
      <c r="B374" s="270"/>
      <c r="D374" s="967"/>
      <c r="E374" s="967"/>
      <c r="F374" s="967"/>
      <c r="G374" s="12"/>
    </row>
    <row r="375" spans="1:7">
      <c r="D375" s="967"/>
      <c r="E375" s="967"/>
      <c r="F375" s="967"/>
      <c r="G375" s="12"/>
    </row>
    <row r="376" spans="1:7">
      <c r="D376" s="967"/>
      <c r="E376" s="967"/>
      <c r="F376" s="967"/>
      <c r="G376" s="12"/>
    </row>
    <row r="377" spans="1:7">
      <c r="D377" s="967"/>
      <c r="E377" s="967"/>
      <c r="F377" s="967"/>
      <c r="G377" s="12"/>
    </row>
    <row r="378" spans="1:7">
      <c r="D378" s="967"/>
      <c r="E378" s="967"/>
      <c r="F378" s="967"/>
      <c r="G378" s="12"/>
    </row>
    <row r="379" spans="1:7">
      <c r="D379" s="967"/>
      <c r="E379" s="967"/>
      <c r="F379" s="967"/>
      <c r="G379" s="12"/>
    </row>
    <row r="380" spans="1:7">
      <c r="D380" s="967"/>
      <c r="E380" s="967"/>
      <c r="F380" s="967"/>
      <c r="G380" s="12"/>
    </row>
    <row r="381" spans="1:7">
      <c r="D381" s="967"/>
      <c r="E381" s="967"/>
      <c r="F381" s="967"/>
      <c r="G381" s="12"/>
    </row>
    <row r="382" spans="1:7">
      <c r="D382" s="967"/>
      <c r="E382" s="967"/>
      <c r="F382" s="967"/>
      <c r="G382" s="12"/>
    </row>
    <row r="383" spans="1:7">
      <c r="D383" s="967"/>
      <c r="E383" s="967"/>
      <c r="F383" s="967"/>
      <c r="G383" s="12"/>
    </row>
    <row r="384" spans="1:7">
      <c r="D384" s="967"/>
      <c r="E384" s="967"/>
      <c r="F384" s="967"/>
      <c r="G384" s="12"/>
    </row>
    <row r="385" spans="1:7">
      <c r="D385" s="967"/>
      <c r="E385" s="967"/>
      <c r="F385" s="967"/>
      <c r="G385" s="12"/>
    </row>
    <row r="386" spans="1:7">
      <c r="A386" s="12"/>
      <c r="B386" s="12"/>
      <c r="C386" s="12"/>
      <c r="D386" s="967"/>
      <c r="E386" s="967"/>
      <c r="F386" s="967"/>
      <c r="G386" s="12"/>
    </row>
    <row r="387" spans="1:7">
      <c r="A387" s="12"/>
      <c r="B387" s="12"/>
      <c r="C387" s="12"/>
      <c r="D387" s="967"/>
      <c r="E387" s="967"/>
      <c r="F387" s="967"/>
      <c r="G387" s="12"/>
    </row>
    <row r="388" spans="1:7">
      <c r="A388" s="12"/>
      <c r="B388" s="12"/>
      <c r="C388" s="12"/>
      <c r="D388" s="967"/>
      <c r="E388" s="967"/>
      <c r="F388" s="967"/>
      <c r="G388" s="12"/>
    </row>
    <row r="389" spans="1:7">
      <c r="A389" s="12"/>
      <c r="B389" s="12"/>
      <c r="C389" s="12"/>
      <c r="D389" s="967"/>
      <c r="E389" s="967"/>
      <c r="F389" s="967"/>
      <c r="G389" s="12"/>
    </row>
    <row r="390" spans="1:7">
      <c r="A390" s="12"/>
      <c r="B390" s="12"/>
      <c r="C390" s="12"/>
      <c r="D390" s="967"/>
      <c r="E390" s="967"/>
      <c r="F390" s="967"/>
      <c r="G390" s="12"/>
    </row>
    <row r="391" spans="1:7">
      <c r="A391" s="12"/>
      <c r="B391" s="12"/>
      <c r="C391" s="12"/>
      <c r="D391" s="967"/>
      <c r="E391" s="967"/>
      <c r="F391" s="967"/>
      <c r="G391" s="12"/>
    </row>
    <row r="392" spans="1:7">
      <c r="A392" s="12"/>
      <c r="B392" s="12"/>
      <c r="C392" s="12"/>
      <c r="D392" s="967"/>
      <c r="E392" s="967"/>
      <c r="F392" s="967"/>
      <c r="G392" s="12"/>
    </row>
    <row r="393" spans="1:7">
      <c r="A393" s="12"/>
      <c r="B393" s="12"/>
      <c r="C393" s="12"/>
      <c r="D393" s="967"/>
      <c r="E393" s="967"/>
      <c r="F393" s="967"/>
      <c r="G393" s="12"/>
    </row>
    <row r="394" spans="1:7">
      <c r="A394" s="12"/>
      <c r="B394" s="12"/>
      <c r="C394" s="12"/>
      <c r="D394" s="967"/>
      <c r="E394" s="967"/>
      <c r="F394" s="967"/>
      <c r="G394" s="12"/>
    </row>
    <row r="395" spans="1:7">
      <c r="A395" s="12"/>
      <c r="B395" s="12"/>
      <c r="C395" s="12"/>
      <c r="D395" s="967"/>
      <c r="E395" s="967"/>
      <c r="F395" s="967"/>
      <c r="G395" s="12"/>
    </row>
    <row r="396" spans="1:7">
      <c r="A396" s="12"/>
      <c r="B396" s="12"/>
      <c r="C396" s="12"/>
      <c r="D396" s="967"/>
      <c r="E396" s="967"/>
      <c r="F396" s="967"/>
      <c r="G396" s="12"/>
    </row>
    <row r="397" spans="1:7">
      <c r="A397" s="12"/>
      <c r="B397" s="12"/>
      <c r="C397" s="12"/>
      <c r="D397" s="967"/>
      <c r="E397" s="967"/>
      <c r="F397" s="967"/>
      <c r="G397" s="12"/>
    </row>
    <row r="398" spans="1:7">
      <c r="A398" s="12"/>
      <c r="B398" s="12"/>
      <c r="C398" s="12"/>
      <c r="D398" s="967"/>
      <c r="E398" s="967"/>
      <c r="F398" s="967"/>
      <c r="G398" s="12"/>
    </row>
    <row r="399" spans="1:7">
      <c r="A399" s="12"/>
      <c r="B399" s="12"/>
      <c r="C399" s="12"/>
      <c r="D399" s="967"/>
      <c r="E399" s="967"/>
      <c r="F399" s="967"/>
      <c r="G399" s="12"/>
    </row>
    <row r="400" spans="1:7">
      <c r="A400" s="12"/>
      <c r="B400" s="12"/>
      <c r="C400" s="12"/>
      <c r="D400" s="967"/>
      <c r="E400" s="967"/>
      <c r="F400" s="967"/>
      <c r="G400" s="12"/>
    </row>
    <row r="401" spans="1:7">
      <c r="A401" s="12"/>
      <c r="B401" s="12"/>
      <c r="C401" s="12"/>
      <c r="D401" s="967"/>
      <c r="E401" s="967"/>
      <c r="F401" s="967"/>
      <c r="G401" s="12"/>
    </row>
    <row r="402" spans="1:7" s="32" customFormat="1">
      <c r="A402" s="135"/>
      <c r="B402" s="698"/>
      <c r="C402" s="135"/>
      <c r="D402" s="967"/>
      <c r="E402" s="967"/>
      <c r="F402" s="967"/>
      <c r="G402" s="30"/>
    </row>
    <row r="403" spans="1:7" s="32" customFormat="1" ht="40.700000000000003" customHeight="1">
      <c r="A403" s="135"/>
      <c r="B403" s="698"/>
      <c r="C403" s="135"/>
      <c r="D403" s="967"/>
      <c r="E403" s="967"/>
      <c r="F403" s="967"/>
      <c r="G403" s="30"/>
    </row>
    <row r="404" spans="1:7" s="32" customFormat="1">
      <c r="A404" s="135"/>
      <c r="B404" s="698"/>
      <c r="C404" s="135"/>
      <c r="D404" s="138"/>
      <c r="E404" s="138"/>
      <c r="F404" s="138"/>
      <c r="G404" s="30"/>
    </row>
    <row r="405" spans="1:7" ht="14.25">
      <c r="A405" s="270"/>
      <c r="B405" s="701" t="s">
        <v>328</v>
      </c>
      <c r="C405" s="275"/>
      <c r="D405" s="980" t="s">
        <v>1358</v>
      </c>
      <c r="E405" s="980"/>
      <c r="F405" s="980"/>
    </row>
    <row r="406" spans="1:7">
      <c r="D406" s="997" t="s">
        <v>1115</v>
      </c>
      <c r="E406" s="997"/>
      <c r="F406" s="997"/>
    </row>
    <row r="407" spans="1:7">
      <c r="D407" s="981" t="s">
        <v>1359</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1" t="s">
        <v>328</v>
      </c>
      <c r="C412" s="275"/>
      <c r="D412" s="967" t="s">
        <v>1360</v>
      </c>
      <c r="E412" s="967"/>
      <c r="F412" s="967"/>
      <c r="G412" s="12"/>
    </row>
    <row r="413" spans="1:7">
      <c r="D413" s="967"/>
      <c r="E413" s="967"/>
      <c r="F413" s="967"/>
      <c r="G413" s="12"/>
    </row>
    <row r="414" spans="1:7">
      <c r="D414" s="967"/>
      <c r="E414" s="967"/>
      <c r="F414" s="967"/>
      <c r="G414" s="12"/>
    </row>
    <row r="415" spans="1:7" s="741" customFormat="1">
      <c r="A415" s="753"/>
      <c r="B415" s="753"/>
      <c r="C415" s="753"/>
      <c r="D415" s="750"/>
      <c r="E415" s="750"/>
      <c r="F415" s="750"/>
    </row>
    <row r="416" spans="1:7" ht="14.25">
      <c r="B416" s="701" t="s">
        <v>328</v>
      </c>
      <c r="C416" s="270"/>
      <c r="D416" s="981" t="s">
        <v>1361</v>
      </c>
      <c r="E416" s="981"/>
      <c r="F416" s="981"/>
      <c r="G416" s="12"/>
    </row>
    <row r="417" spans="1:7">
      <c r="D417" s="981"/>
      <c r="E417" s="981"/>
      <c r="F417" s="981"/>
      <c r="G417" s="12"/>
    </row>
    <row r="418" spans="1:7">
      <c r="D418" s="138"/>
      <c r="E418" s="138"/>
      <c r="F418" s="138"/>
      <c r="G418" s="12"/>
    </row>
    <row r="419" spans="1:7" ht="14.25">
      <c r="B419" s="701" t="s">
        <v>328</v>
      </c>
      <c r="C419" s="270"/>
      <c r="D419" s="981" t="s">
        <v>1362</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1" t="s">
        <v>328</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1" t="s">
        <v>328</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1" t="s">
        <v>328</v>
      </c>
      <c r="C430" s="12"/>
      <c r="D430" s="981"/>
      <c r="E430" s="981"/>
      <c r="F430" s="981"/>
      <c r="G430" s="12"/>
    </row>
    <row r="431" spans="1:7">
      <c r="A431" s="12"/>
      <c r="B431" s="12"/>
      <c r="C431" s="12"/>
      <c r="D431" s="981"/>
      <c r="E431" s="981"/>
      <c r="F431" s="981"/>
      <c r="G431" s="12"/>
    </row>
    <row r="432" spans="1:7">
      <c r="A432" s="12"/>
      <c r="B432" s="701" t="s">
        <v>328</v>
      </c>
      <c r="C432" s="12"/>
      <c r="D432" s="981"/>
      <c r="E432" s="981"/>
      <c r="F432" s="981"/>
      <c r="G432" s="12"/>
    </row>
    <row r="433" spans="1:7" s="741" customFormat="1">
      <c r="D433" s="751"/>
      <c r="E433" s="751"/>
      <c r="F433" s="751"/>
    </row>
    <row r="434" spans="1:7">
      <c r="A434" s="12"/>
      <c r="B434" s="740" t="s">
        <v>328</v>
      </c>
      <c r="C434" s="12"/>
      <c r="D434" s="981" t="s">
        <v>1363</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1" t="s">
        <v>328</v>
      </c>
      <c r="D440" s="982" t="s">
        <v>1364</v>
      </c>
      <c r="E440" s="982"/>
      <c r="F440" s="982"/>
    </row>
    <row r="441" spans="1:7">
      <c r="A441" s="138"/>
      <c r="B441" s="138"/>
    </row>
    <row r="442" spans="1:7">
      <c r="A442" s="987" t="s">
        <v>1205</v>
      </c>
      <c r="B442" s="987"/>
      <c r="C442" s="987"/>
      <c r="D442" s="987"/>
      <c r="E442" s="987"/>
      <c r="F442" s="987"/>
      <c r="G442" s="987"/>
    </row>
    <row r="443" spans="1:7">
      <c r="A443" s="138"/>
      <c r="B443" s="138"/>
    </row>
    <row r="444" spans="1:7">
      <c r="D444" s="983" t="s">
        <v>974</v>
      </c>
      <c r="E444" s="983"/>
      <c r="F444" s="983"/>
    </row>
    <row r="445" spans="1:7" s="39" customFormat="1" ht="14.25">
      <c r="A445" s="418"/>
      <c r="B445" s="418"/>
      <c r="C445" s="282"/>
      <c r="D445" s="984" t="s">
        <v>1365</v>
      </c>
      <c r="E445" s="984"/>
      <c r="F445" s="984"/>
      <c r="G445" s="133"/>
    </row>
    <row r="446" spans="1:7" s="39" customFormat="1" ht="14.25">
      <c r="A446" s="418"/>
      <c r="B446" s="418"/>
      <c r="C446" s="282"/>
      <c r="D446" s="754"/>
      <c r="E446" s="6"/>
      <c r="F446" s="6"/>
      <c r="G446" s="133"/>
    </row>
    <row r="447" spans="1:7" s="39" customFormat="1" ht="14.25">
      <c r="A447" s="270"/>
      <c r="B447" s="701" t="s">
        <v>328</v>
      </c>
      <c r="C447" s="282"/>
      <c r="D447" s="985" t="s">
        <v>1366</v>
      </c>
      <c r="E447" s="985"/>
      <c r="F447" s="985"/>
      <c r="G447" s="133"/>
    </row>
    <row r="448" spans="1:7" s="39" customFormat="1" ht="14.25">
      <c r="A448" s="270"/>
      <c r="B448" s="270"/>
      <c r="C448" s="282"/>
      <c r="D448" s="985"/>
      <c r="E448" s="985"/>
      <c r="F448" s="985"/>
      <c r="G448" s="133"/>
    </row>
    <row r="449" spans="1:7" s="39" customFormat="1" ht="14.25">
      <c r="A449" s="270"/>
      <c r="B449" s="270"/>
      <c r="C449" s="282"/>
      <c r="D449" s="752"/>
      <c r="E449" s="6"/>
      <c r="F449" s="6"/>
      <c r="G449" s="133"/>
    </row>
    <row r="450" spans="1:7">
      <c r="B450" s="701" t="s">
        <v>328</v>
      </c>
      <c r="D450" s="986" t="s">
        <v>1367</v>
      </c>
      <c r="E450" s="986"/>
      <c r="F450" s="986"/>
    </row>
    <row r="451" spans="1:7" ht="14.25">
      <c r="A451" s="270"/>
      <c r="D451" s="986"/>
      <c r="E451" s="986"/>
      <c r="F451" s="986"/>
    </row>
    <row r="452" spans="1:7" ht="14.25">
      <c r="A452" s="270"/>
      <c r="B452" s="270"/>
      <c r="D452" s="986"/>
      <c r="E452" s="986"/>
      <c r="F452" s="986"/>
    </row>
    <row r="453" spans="1:7" ht="14.25">
      <c r="A453" s="270"/>
      <c r="B453" s="270"/>
      <c r="D453" s="986"/>
      <c r="E453" s="986"/>
      <c r="F453" s="986"/>
    </row>
    <row r="454" spans="1:7">
      <c r="D454" s="700"/>
      <c r="E454" s="700"/>
      <c r="F454" s="700"/>
      <c r="G454" s="12"/>
    </row>
    <row r="455" spans="1:7" ht="14.25">
      <c r="A455" s="270"/>
      <c r="B455" s="701" t="s">
        <v>328</v>
      </c>
      <c r="D455" s="968" t="s">
        <v>1368</v>
      </c>
      <c r="E455" s="968"/>
      <c r="F455" s="968"/>
      <c r="G455" s="12"/>
    </row>
    <row r="456" spans="1:7" ht="14.25">
      <c r="A456" s="270"/>
      <c r="B456" s="270"/>
      <c r="D456" s="968"/>
      <c r="E456" s="968"/>
      <c r="F456" s="968"/>
      <c r="G456" s="12"/>
    </row>
    <row r="457" spans="1:7" ht="14.25">
      <c r="A457" s="270"/>
      <c r="D457" s="968"/>
      <c r="E457" s="968"/>
      <c r="F457" s="968"/>
      <c r="G457" s="12"/>
    </row>
    <row r="458" spans="1:7" ht="14.25">
      <c r="A458" s="270"/>
      <c r="B458" s="270"/>
      <c r="D458" s="700"/>
      <c r="E458" s="700"/>
      <c r="F458" s="700"/>
      <c r="G458" s="12"/>
    </row>
    <row r="459" spans="1:7" ht="14.25">
      <c r="A459" s="270"/>
      <c r="B459" s="740" t="s">
        <v>328</v>
      </c>
      <c r="D459" s="980" t="s">
        <v>1369</v>
      </c>
      <c r="E459" s="980"/>
      <c r="F459" s="980"/>
      <c r="G459" s="12"/>
    </row>
    <row r="460" spans="1:7" ht="14.25">
      <c r="A460" s="270"/>
      <c r="B460" s="270"/>
      <c r="D460" s="752"/>
      <c r="E460" s="6"/>
      <c r="F460" s="6"/>
      <c r="G460" s="12"/>
    </row>
    <row r="461" spans="1:7" ht="14.25">
      <c r="A461" s="270"/>
      <c r="B461" s="701" t="s">
        <v>328</v>
      </c>
      <c r="D461" s="967" t="s">
        <v>1370</v>
      </c>
      <c r="E461" s="967"/>
      <c r="F461" s="967"/>
      <c r="G461" s="12"/>
    </row>
    <row r="462" spans="1:7" ht="14.25">
      <c r="A462" s="270"/>
      <c r="D462" s="967"/>
      <c r="E462" s="967"/>
      <c r="F462" s="967"/>
      <c r="G462" s="12"/>
    </row>
    <row r="463" spans="1:7">
      <c r="A463" s="23"/>
      <c r="B463" s="697"/>
      <c r="D463" s="755"/>
      <c r="E463" s="6"/>
      <c r="F463" s="6"/>
      <c r="G463" s="12"/>
    </row>
    <row r="464" spans="1:7">
      <c r="A464" s="23"/>
      <c r="B464" s="740" t="s">
        <v>328</v>
      </c>
      <c r="D464" s="980" t="s">
        <v>1371</v>
      </c>
      <c r="E464" s="980"/>
      <c r="F464" s="980"/>
      <c r="G464" s="12"/>
    </row>
    <row r="465" spans="1:7" ht="14.25">
      <c r="A465" s="270"/>
      <c r="B465" s="270"/>
      <c r="D465" s="138"/>
    </row>
    <row r="466" spans="1:7">
      <c r="A466" s="987" t="s">
        <v>1206</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988" t="s">
        <v>873</v>
      </c>
      <c r="E468" s="988"/>
      <c r="F468" s="988"/>
      <c r="G468" s="187"/>
    </row>
    <row r="469" spans="1:7" customFormat="1" ht="13.35" customHeight="1">
      <c r="A469" s="269"/>
      <c r="B469" s="269"/>
      <c r="C469" s="323"/>
      <c r="D469" s="989" t="s">
        <v>1249</v>
      </c>
      <c r="E469" s="989"/>
      <c r="F469" s="989"/>
      <c r="G469" s="152"/>
    </row>
    <row r="470" spans="1:7" customFormat="1">
      <c r="A470" s="269"/>
      <c r="B470" s="269"/>
      <c r="C470" s="323"/>
      <c r="D470" s="989"/>
      <c r="E470" s="989"/>
      <c r="F470" s="989"/>
      <c r="G470" s="152"/>
    </row>
    <row r="471" spans="1:7" customFormat="1">
      <c r="A471" s="269"/>
      <c r="B471" s="269"/>
      <c r="C471" s="323"/>
      <c r="D471" s="989"/>
      <c r="E471" s="989"/>
      <c r="F471" s="989"/>
      <c r="G471" s="152"/>
    </row>
    <row r="472" spans="1:7" customFormat="1">
      <c r="A472" s="269"/>
      <c r="B472" s="269"/>
      <c r="C472" s="323"/>
      <c r="D472" s="989"/>
      <c r="E472" s="989"/>
      <c r="F472" s="989"/>
      <c r="G472" s="152"/>
    </row>
    <row r="473" spans="1:7" customFormat="1">
      <c r="A473" s="269"/>
      <c r="B473" s="269"/>
      <c r="C473" s="323"/>
      <c r="D473" s="989"/>
      <c r="E473" s="989"/>
      <c r="F473" s="989"/>
      <c r="G473" s="152"/>
    </row>
    <row r="474" spans="1:7" customFormat="1">
      <c r="A474" s="269"/>
      <c r="B474" s="269"/>
      <c r="C474" s="323"/>
      <c r="D474" s="486"/>
      <c r="E474" s="152"/>
      <c r="F474" s="154"/>
      <c r="G474" s="152"/>
    </row>
    <row r="475" spans="1:7" customFormat="1" ht="14.45" customHeight="1">
      <c r="A475" s="270"/>
      <c r="B475" s="701" t="s">
        <v>328</v>
      </c>
      <c r="C475" s="323"/>
      <c r="D475" s="1029" t="s">
        <v>1240</v>
      </c>
      <c r="E475" s="1029"/>
      <c r="F475" s="1029"/>
      <c r="G475" s="152"/>
    </row>
    <row r="476" spans="1:7" customFormat="1">
      <c r="A476" s="269"/>
      <c r="B476" s="269"/>
      <c r="C476" s="323"/>
      <c r="D476" s="1029"/>
      <c r="E476" s="1029"/>
      <c r="F476" s="1029"/>
      <c r="G476" s="152"/>
    </row>
    <row r="477" spans="1:7" s="702" customFormat="1">
      <c r="A477" s="269"/>
      <c r="B477" s="269"/>
      <c r="C477" s="323"/>
      <c r="D477" s="1029"/>
      <c r="E477" s="1029"/>
      <c r="F477" s="1029"/>
      <c r="G477" s="152"/>
    </row>
    <row r="478" spans="1:7" s="702" customFormat="1">
      <c r="A478" s="269"/>
      <c r="B478" s="269"/>
      <c r="C478" s="323"/>
      <c r="D478" s="1029"/>
      <c r="E478" s="1029"/>
      <c r="F478" s="1029"/>
      <c r="G478" s="152"/>
    </row>
    <row r="479" spans="1:7" customFormat="1">
      <c r="A479" s="269"/>
      <c r="B479" s="269"/>
      <c r="C479" s="323"/>
      <c r="D479" s="1029"/>
      <c r="E479" s="1029"/>
      <c r="F479" s="1029"/>
      <c r="G479" s="152"/>
    </row>
    <row r="480" spans="1:7" customFormat="1">
      <c r="A480" s="269"/>
      <c r="B480" s="269"/>
      <c r="C480" s="323"/>
      <c r="D480" s="458"/>
      <c r="E480" s="152"/>
      <c r="F480" s="154"/>
      <c r="G480" s="152"/>
    </row>
    <row r="481" spans="1:7" customFormat="1" ht="14.45" customHeight="1">
      <c r="A481" s="270"/>
      <c r="B481" s="701" t="s">
        <v>328</v>
      </c>
      <c r="C481" s="323"/>
      <c r="D481" s="1029" t="s">
        <v>1243</v>
      </c>
      <c r="E481" s="1029"/>
      <c r="F481" s="1029"/>
      <c r="G481" s="152"/>
    </row>
    <row r="482" spans="1:7" customFormat="1">
      <c r="A482" s="269"/>
      <c r="B482" s="269"/>
      <c r="C482" s="323"/>
      <c r="D482" s="1029"/>
      <c r="E482" s="1029"/>
      <c r="F482" s="1029"/>
      <c r="G482" s="152"/>
    </row>
    <row r="483" spans="1:7" s="702" customFormat="1">
      <c r="A483" s="269"/>
      <c r="B483" s="269"/>
      <c r="C483" s="323"/>
      <c r="D483" s="1029"/>
      <c r="E483" s="1029"/>
      <c r="F483" s="1029"/>
      <c r="G483" s="152"/>
    </row>
    <row r="484" spans="1:7" customFormat="1">
      <c r="A484" s="269"/>
      <c r="B484" s="269"/>
      <c r="C484" s="323"/>
      <c r="D484" s="1029"/>
      <c r="E484" s="1029"/>
      <c r="F484" s="1029"/>
      <c r="G484" s="152"/>
    </row>
    <row r="485" spans="1:7" customFormat="1" ht="9.9499999999999993" customHeight="1">
      <c r="A485" s="269"/>
      <c r="B485" s="269"/>
      <c r="C485" s="323"/>
      <c r="D485" s="458"/>
      <c r="E485" s="152"/>
      <c r="F485" s="154"/>
      <c r="G485" s="152"/>
    </row>
    <row r="486" spans="1:7" customFormat="1" ht="14.45" customHeight="1">
      <c r="A486" s="270"/>
      <c r="B486" s="701" t="s">
        <v>328</v>
      </c>
      <c r="C486" s="323"/>
      <c r="D486" s="1029" t="s">
        <v>1241</v>
      </c>
      <c r="E486" s="1029"/>
      <c r="F486" s="1029"/>
      <c r="G486" s="152"/>
    </row>
    <row r="487" spans="1:7" customFormat="1">
      <c r="A487" s="269"/>
      <c r="B487" s="269"/>
      <c r="C487" s="323"/>
      <c r="D487" s="1029"/>
      <c r="E487" s="1029"/>
      <c r="F487" s="1029"/>
      <c r="G487" s="152"/>
    </row>
    <row r="488" spans="1:7" customFormat="1">
      <c r="A488" s="269"/>
      <c r="B488" s="269"/>
      <c r="C488" s="323"/>
      <c r="D488" s="1029"/>
      <c r="E488" s="1029"/>
      <c r="F488" s="1029"/>
      <c r="G488" s="152"/>
    </row>
    <row r="489" spans="1:7" s="702" customFormat="1">
      <c r="A489" s="269"/>
      <c r="B489" s="269"/>
      <c r="C489" s="323"/>
      <c r="D489" s="722"/>
      <c r="E489" s="722"/>
      <c r="F489" s="722"/>
      <c r="G489" s="152"/>
    </row>
    <row r="490" spans="1:7" customFormat="1" ht="14.45" customHeight="1">
      <c r="A490" s="270"/>
      <c r="B490" s="701" t="s">
        <v>328</v>
      </c>
      <c r="C490" s="323"/>
      <c r="D490" s="1029" t="s">
        <v>1242</v>
      </c>
      <c r="E490" s="1029"/>
      <c r="F490" s="1029"/>
      <c r="G490" s="152"/>
    </row>
    <row r="491" spans="1:7" customFormat="1">
      <c r="A491" s="269"/>
      <c r="B491" s="269"/>
      <c r="C491" s="323"/>
      <c r="D491" s="1029"/>
      <c r="E491" s="1029"/>
      <c r="F491" s="1029"/>
      <c r="G491" s="152"/>
    </row>
    <row r="492" spans="1:7" customFormat="1">
      <c r="A492" s="269"/>
      <c r="B492" s="269"/>
      <c r="C492" s="323"/>
      <c r="D492" s="1029"/>
      <c r="E492" s="1029"/>
      <c r="F492" s="1029"/>
      <c r="G492" s="152"/>
    </row>
    <row r="493" spans="1:7" customFormat="1">
      <c r="A493" s="269"/>
      <c r="B493" s="269"/>
      <c r="C493" s="323"/>
      <c r="D493" s="1029"/>
      <c r="E493" s="1029"/>
      <c r="F493" s="1029"/>
      <c r="G493" s="152"/>
    </row>
    <row r="494" spans="1:7" customFormat="1">
      <c r="A494" s="269"/>
      <c r="B494" s="269"/>
      <c r="C494" s="323"/>
      <c r="D494" s="1029"/>
      <c r="E494" s="1029"/>
      <c r="F494" s="1029"/>
      <c r="G494" s="152"/>
    </row>
    <row r="495" spans="1:7" customFormat="1">
      <c r="A495" s="269"/>
      <c r="B495" s="269"/>
      <c r="C495" s="323"/>
      <c r="D495" s="1029"/>
      <c r="E495" s="1029"/>
      <c r="F495" s="1029"/>
      <c r="G495" s="152"/>
    </row>
    <row r="496" spans="1:7" customFormat="1">
      <c r="A496" s="269"/>
      <c r="B496" s="269"/>
      <c r="C496" s="323"/>
      <c r="D496" s="1029"/>
      <c r="E496" s="1029"/>
      <c r="F496" s="1029"/>
      <c r="G496" s="152"/>
    </row>
    <row r="497" spans="1:7" customFormat="1">
      <c r="A497" s="502"/>
      <c r="B497" s="502"/>
      <c r="C497" s="501"/>
      <c r="D497" s="1029"/>
      <c r="E497" s="1029"/>
      <c r="F497" s="1029"/>
      <c r="G497" s="152"/>
    </row>
    <row r="498" spans="1:7" customFormat="1">
      <c r="A498" s="502"/>
      <c r="B498" s="502"/>
      <c r="C498" s="501"/>
      <c r="D498" s="1029"/>
      <c r="E498" s="1029"/>
      <c r="F498" s="1029"/>
      <c r="G498" s="152"/>
    </row>
    <row r="499" spans="1:7" customFormat="1">
      <c r="A499" s="502"/>
      <c r="B499" s="502"/>
      <c r="C499" s="501"/>
      <c r="D499" s="458"/>
      <c r="E499" s="152"/>
      <c r="F499" s="154"/>
      <c r="G499" s="152"/>
    </row>
    <row r="500" spans="1:7" customFormat="1" ht="13.35" customHeight="1">
      <c r="A500" s="502"/>
      <c r="B500" s="701" t="s">
        <v>328</v>
      </c>
      <c r="C500" s="501"/>
      <c r="D500" s="979" t="s">
        <v>1386</v>
      </c>
      <c r="E500" s="979"/>
      <c r="F500" s="979"/>
      <c r="G500" s="152"/>
    </row>
    <row r="501" spans="1:7" customFormat="1">
      <c r="A501" s="502"/>
      <c r="B501" s="502"/>
      <c r="C501" s="501"/>
      <c r="D501" s="979"/>
      <c r="E501" s="979"/>
      <c r="F501" s="979"/>
      <c r="G501" s="152"/>
    </row>
    <row r="502" spans="1:7" customFormat="1">
      <c r="A502" s="502"/>
      <c r="B502" s="502"/>
      <c r="C502" s="501"/>
      <c r="D502" s="979"/>
      <c r="E502" s="979"/>
      <c r="F502" s="979"/>
      <c r="G502" s="152"/>
    </row>
    <row r="503" spans="1:7" customFormat="1">
      <c r="A503" s="502"/>
      <c r="B503" s="502"/>
      <c r="C503" s="501"/>
      <c r="D503" s="979"/>
      <c r="E503" s="979"/>
      <c r="F503" s="979"/>
      <c r="G503" s="152"/>
    </row>
    <row r="504" spans="1:7" customFormat="1">
      <c r="A504" s="269"/>
      <c r="B504" s="269"/>
      <c r="C504" s="323"/>
      <c r="D504" s="979"/>
      <c r="E504" s="979"/>
      <c r="F504" s="979"/>
      <c r="G504" s="152"/>
    </row>
    <row r="505" spans="1:7" s="739" customFormat="1">
      <c r="A505" s="742"/>
      <c r="B505" s="742"/>
      <c r="C505" s="323"/>
      <c r="D505" s="763"/>
      <c r="E505" s="763"/>
      <c r="F505" s="763"/>
      <c r="G505" s="152"/>
    </row>
    <row r="506" spans="1:7" customFormat="1" ht="14.45" customHeight="1">
      <c r="A506" s="270"/>
      <c r="B506" s="701" t="s">
        <v>328</v>
      </c>
      <c r="C506" s="10"/>
      <c r="D506" s="1029" t="s">
        <v>1244</v>
      </c>
      <c r="E506" s="1029"/>
      <c r="F506" s="1029"/>
      <c r="G506" s="152"/>
    </row>
    <row r="507" spans="1:7" customFormat="1">
      <c r="A507" s="135"/>
      <c r="B507" s="698"/>
      <c r="C507" s="10"/>
      <c r="D507" s="1029"/>
      <c r="E507" s="1029"/>
      <c r="F507" s="1029"/>
      <c r="G507" s="152"/>
    </row>
    <row r="508" spans="1:7" customFormat="1">
      <c r="A508" s="135"/>
      <c r="B508" s="698"/>
      <c r="C508" s="10"/>
      <c r="D508" s="1029"/>
      <c r="E508" s="1029"/>
      <c r="F508" s="1029"/>
      <c r="G508" s="152"/>
    </row>
    <row r="509" spans="1:7" customFormat="1" ht="12" customHeight="1">
      <c r="A509" s="138"/>
      <c r="B509" s="138"/>
      <c r="C509" s="325"/>
      <c r="D509" s="138"/>
      <c r="E509" s="152"/>
      <c r="F509" s="324"/>
      <c r="G509" s="152"/>
    </row>
    <row r="510" spans="1:7">
      <c r="A510" s="987" t="s">
        <v>1207</v>
      </c>
      <c r="B510" s="987"/>
      <c r="C510" s="987"/>
      <c r="D510" s="987"/>
      <c r="E510" s="987"/>
      <c r="F510" s="987"/>
      <c r="G510" s="987"/>
    </row>
    <row r="511" spans="1:7">
      <c r="A511" s="138"/>
      <c r="B511" s="138"/>
      <c r="C511" s="275"/>
      <c r="F511" s="137"/>
    </row>
    <row r="512" spans="1:7">
      <c r="B512" s="1015" t="s">
        <v>482</v>
      </c>
      <c r="C512" s="1015"/>
      <c r="D512" s="1015"/>
      <c r="E512" s="1015"/>
      <c r="F512" s="1015"/>
    </row>
    <row r="513" spans="1:7">
      <c r="A513" s="138"/>
      <c r="B513" s="138"/>
      <c r="C513" s="275"/>
      <c r="D513" s="138"/>
      <c r="F513" s="138"/>
    </row>
    <row r="514" spans="1:7">
      <c r="A514" s="1037" t="s">
        <v>1208</v>
      </c>
      <c r="B514" s="1037"/>
      <c r="C514" s="1037"/>
      <c r="D514" s="1037"/>
      <c r="E514" s="1037"/>
      <c r="F514" s="1037"/>
      <c r="G514" s="1037"/>
    </row>
    <row r="515" spans="1:7">
      <c r="A515" s="138"/>
      <c r="B515" s="138"/>
      <c r="C515" s="275"/>
      <c r="D515" s="138"/>
      <c r="F515" s="138"/>
    </row>
    <row r="516" spans="1:7">
      <c r="C516" s="275"/>
      <c r="D516" s="990" t="s">
        <v>735</v>
      </c>
      <c r="E516" s="990"/>
      <c r="F516" s="990"/>
    </row>
    <row r="517" spans="1:7" s="704" customFormat="1">
      <c r="A517" s="721"/>
      <c r="B517" s="721"/>
      <c r="C517" s="275"/>
      <c r="D517" s="980" t="s">
        <v>1265</v>
      </c>
      <c r="E517" s="980"/>
      <c r="F517" s="980"/>
      <c r="G517" s="7"/>
    </row>
    <row r="518" spans="1:7" s="704" customFormat="1">
      <c r="A518" s="721"/>
      <c r="B518" s="721"/>
      <c r="C518" s="275"/>
      <c r="D518" s="726"/>
      <c r="E518" s="726"/>
      <c r="F518" s="726"/>
      <c r="G518" s="7"/>
    </row>
    <row r="519" spans="1:7" ht="13.35" customHeight="1">
      <c r="A519" s="270"/>
      <c r="B519" s="701" t="s">
        <v>328</v>
      </c>
      <c r="C519" s="275"/>
      <c r="D519" s="980" t="s">
        <v>975</v>
      </c>
      <c r="E519" s="980"/>
      <c r="F519" s="980"/>
      <c r="G519" s="12"/>
    </row>
    <row r="520" spans="1:7" ht="13.35" customHeight="1">
      <c r="A520" s="275"/>
      <c r="B520" s="275"/>
      <c r="C520" s="275"/>
      <c r="D520" s="726"/>
      <c r="E520" s="699"/>
      <c r="F520" s="699"/>
      <c r="G520" s="12"/>
    </row>
    <row r="521" spans="1:7" ht="14.25">
      <c r="A521" s="270"/>
      <c r="B521" s="701" t="s">
        <v>328</v>
      </c>
      <c r="C521" s="275"/>
      <c r="D521" s="967" t="s">
        <v>1266</v>
      </c>
      <c r="E521" s="967"/>
      <c r="F521" s="967"/>
      <c r="G521" s="12"/>
    </row>
    <row r="522" spans="1:7">
      <c r="A522" s="275"/>
      <c r="B522" s="275"/>
      <c r="C522" s="275"/>
      <c r="D522" s="967"/>
      <c r="E522" s="967"/>
      <c r="F522" s="967"/>
      <c r="G522" s="12"/>
    </row>
    <row r="523" spans="1:7">
      <c r="A523" s="275"/>
      <c r="B523" s="275"/>
      <c r="C523" s="275"/>
      <c r="D523" s="138"/>
      <c r="E523" s="138"/>
      <c r="F523" s="138"/>
      <c r="G523" s="12"/>
    </row>
    <row r="524" spans="1:7" ht="14.25">
      <c r="A524" s="270"/>
      <c r="B524" s="701" t="s">
        <v>328</v>
      </c>
      <c r="C524" s="275"/>
      <c r="D524" s="967" t="s">
        <v>1267</v>
      </c>
      <c r="E524" s="967"/>
      <c r="F524" s="967"/>
      <c r="G524" s="12"/>
    </row>
    <row r="525" spans="1:7">
      <c r="A525" s="275"/>
      <c r="B525" s="275"/>
      <c r="C525" s="275"/>
      <c r="D525" s="967"/>
      <c r="E525" s="967"/>
      <c r="F525" s="967"/>
      <c r="G525" s="12"/>
    </row>
    <row r="526" spans="1:7">
      <c r="A526" s="275"/>
      <c r="B526" s="275"/>
      <c r="C526" s="275"/>
      <c r="D526" s="138"/>
      <c r="E526" s="138"/>
      <c r="F526" s="138"/>
      <c r="G526" s="12"/>
    </row>
    <row r="527" spans="1:7" ht="14.25">
      <c r="A527" s="270"/>
      <c r="B527" s="701" t="s">
        <v>328</v>
      </c>
      <c r="C527" s="275"/>
      <c r="D527" s="967" t="s">
        <v>1268</v>
      </c>
      <c r="E527" s="967"/>
      <c r="F527" s="967"/>
      <c r="G527" s="12"/>
    </row>
    <row r="528" spans="1:7">
      <c r="A528" s="275"/>
      <c r="B528" s="275"/>
      <c r="C528" s="275"/>
      <c r="D528" s="967"/>
      <c r="E528" s="967"/>
      <c r="F528" s="967"/>
      <c r="G528" s="12"/>
    </row>
    <row r="529" spans="1:7">
      <c r="A529" s="275"/>
      <c r="B529" s="275"/>
      <c r="C529" s="275"/>
      <c r="D529" s="138"/>
      <c r="E529" s="138"/>
      <c r="F529" s="138"/>
      <c r="G529" s="12"/>
    </row>
    <row r="530" spans="1:7" ht="14.25">
      <c r="A530" s="270"/>
      <c r="B530" s="701" t="s">
        <v>328</v>
      </c>
      <c r="C530" s="275"/>
      <c r="D530" s="967" t="s">
        <v>1269</v>
      </c>
      <c r="E530" s="967"/>
      <c r="F530" s="967"/>
      <c r="G530" s="12"/>
    </row>
    <row r="531" spans="1:7">
      <c r="A531" s="275"/>
      <c r="B531" s="275"/>
      <c r="C531" s="275"/>
      <c r="D531" s="967"/>
      <c r="E531" s="967"/>
      <c r="F531" s="967"/>
      <c r="G531" s="12"/>
    </row>
    <row r="532" spans="1:7">
      <c r="A532" s="275"/>
      <c r="B532" s="275"/>
      <c r="C532" s="275"/>
      <c r="D532" s="967"/>
      <c r="E532" s="967"/>
      <c r="F532" s="967"/>
      <c r="G532" s="12"/>
    </row>
    <row r="533" spans="1:7">
      <c r="A533" s="275"/>
      <c r="B533" s="275"/>
      <c r="C533" s="275"/>
      <c r="D533" s="138"/>
      <c r="E533" s="138"/>
      <c r="F533" s="138"/>
    </row>
    <row r="534" spans="1:7" ht="14.25">
      <c r="A534" s="270"/>
      <c r="B534" s="701" t="s">
        <v>328</v>
      </c>
      <c r="C534" s="275"/>
      <c r="D534" s="1002" t="s">
        <v>1387</v>
      </c>
      <c r="E534" s="1002"/>
      <c r="F534" s="1002"/>
    </row>
    <row r="535" spans="1:7">
      <c r="A535" s="275"/>
      <c r="B535" s="275"/>
      <c r="C535" s="275"/>
      <c r="D535" s="1002"/>
      <c r="E535" s="1002"/>
      <c r="F535" s="1002"/>
    </row>
    <row r="536" spans="1:7">
      <c r="A536" s="275"/>
      <c r="B536" s="275"/>
      <c r="C536" s="275"/>
      <c r="D536" s="138"/>
      <c r="E536" s="138"/>
      <c r="F536" s="138"/>
    </row>
    <row r="537" spans="1:7" ht="14.25">
      <c r="A537" s="270"/>
      <c r="B537" s="701" t="s">
        <v>328</v>
      </c>
      <c r="C537" s="275"/>
      <c r="D537" s="1002" t="s">
        <v>1270</v>
      </c>
      <c r="E537" s="1002"/>
      <c r="F537" s="1002"/>
    </row>
    <row r="538" spans="1:7">
      <c r="A538" s="275"/>
      <c r="B538" s="275"/>
      <c r="C538" s="275"/>
      <c r="D538" s="1002"/>
      <c r="E538" s="1002"/>
      <c r="F538" s="1002"/>
    </row>
    <row r="539" spans="1:7">
      <c r="A539" s="275"/>
      <c r="B539" s="275"/>
      <c r="C539" s="275"/>
      <c r="D539" s="138"/>
      <c r="E539" s="138"/>
      <c r="F539" s="138"/>
    </row>
    <row r="540" spans="1:7" ht="14.25">
      <c r="A540" s="270"/>
      <c r="B540" s="701" t="s">
        <v>328</v>
      </c>
      <c r="C540" s="275"/>
      <c r="D540" s="967" t="s">
        <v>1271</v>
      </c>
      <c r="E540" s="967"/>
      <c r="F540" s="967"/>
    </row>
    <row r="541" spans="1:7">
      <c r="A541" s="275"/>
      <c r="B541" s="275"/>
      <c r="C541" s="275"/>
      <c r="D541" s="967"/>
      <c r="E541" s="967"/>
      <c r="F541" s="967"/>
      <c r="G541" s="57"/>
    </row>
    <row r="542" spans="1:7">
      <c r="A542" s="275"/>
      <c r="B542" s="275"/>
      <c r="C542" s="275"/>
      <c r="D542" s="138"/>
      <c r="E542" s="138"/>
      <c r="F542" s="138"/>
      <c r="G542" s="57"/>
    </row>
    <row r="543" spans="1:7" ht="14.25">
      <c r="A543" s="270"/>
      <c r="B543" s="701" t="s">
        <v>328</v>
      </c>
      <c r="C543" s="275"/>
      <c r="D543" s="980" t="s">
        <v>1272</v>
      </c>
      <c r="E543" s="980"/>
      <c r="F543" s="980"/>
      <c r="G543" s="57"/>
    </row>
    <row r="544" spans="1:7">
      <c r="A544" s="23"/>
      <c r="B544" s="697"/>
      <c r="C544" s="275"/>
      <c r="D544" s="980" t="s">
        <v>903</v>
      </c>
      <c r="E544" s="980"/>
      <c r="F544" s="980"/>
      <c r="G544" s="57"/>
    </row>
    <row r="545" spans="1:7">
      <c r="A545" s="23"/>
      <c r="B545" s="697"/>
      <c r="C545" s="275"/>
      <c r="D545" s="6"/>
      <c r="E545" s="998" t="s">
        <v>1273</v>
      </c>
      <c r="F545" s="998"/>
      <c r="G545" s="57"/>
    </row>
    <row r="546" spans="1:7" ht="14.25">
      <c r="A546" s="270"/>
      <c r="B546" s="270"/>
      <c r="C546" s="275"/>
      <c r="E546" s="138"/>
      <c r="F546" s="138"/>
      <c r="G546" s="57"/>
    </row>
    <row r="547" spans="1:7" ht="14.25">
      <c r="A547" s="270"/>
      <c r="B547" s="701" t="s">
        <v>328</v>
      </c>
      <c r="C547" s="275"/>
      <c r="D547" s="1042" t="s">
        <v>1274</v>
      </c>
      <c r="E547" s="1042"/>
      <c r="F547" s="1042"/>
      <c r="G547" s="57"/>
    </row>
    <row r="548" spans="1:7">
      <c r="C548" s="275"/>
      <c r="D548" s="967" t="s">
        <v>1275</v>
      </c>
      <c r="E548" s="967"/>
      <c r="F548" s="967"/>
      <c r="G548" s="57"/>
    </row>
    <row r="549" spans="1:7">
      <c r="A549" s="275"/>
      <c r="B549" s="275"/>
      <c r="C549" s="275"/>
      <c r="D549" s="967"/>
      <c r="E549" s="967"/>
      <c r="F549" s="967"/>
      <c r="G549" s="57"/>
    </row>
    <row r="550" spans="1:7">
      <c r="A550" s="275"/>
      <c r="B550" s="275"/>
      <c r="C550" s="275"/>
      <c r="D550" s="967"/>
      <c r="E550" s="967"/>
      <c r="F550" s="967"/>
      <c r="G550" s="57"/>
    </row>
    <row r="551" spans="1:7">
      <c r="A551" s="275"/>
      <c r="B551" s="275"/>
      <c r="C551" s="275"/>
      <c r="D551" s="138"/>
      <c r="E551" s="138"/>
      <c r="F551" s="138"/>
      <c r="G551" s="57"/>
    </row>
    <row r="552" spans="1:7" ht="14.25">
      <c r="A552" s="270"/>
      <c r="B552" s="701" t="s">
        <v>328</v>
      </c>
      <c r="C552" s="275"/>
      <c r="D552" s="967" t="s">
        <v>1276</v>
      </c>
      <c r="E552" s="967"/>
      <c r="F552" s="967"/>
      <c r="G552" s="57"/>
    </row>
    <row r="553" spans="1:7" ht="14.25">
      <c r="A553" s="270"/>
      <c r="B553" s="270"/>
      <c r="C553" s="275"/>
      <c r="D553" s="967"/>
      <c r="E553" s="967"/>
      <c r="F553" s="967"/>
      <c r="G553" s="57"/>
    </row>
    <row r="554" spans="1:7" ht="14.25">
      <c r="A554" s="270"/>
      <c r="B554" s="270"/>
      <c r="C554" s="275"/>
      <c r="D554" s="967"/>
      <c r="E554" s="967"/>
      <c r="F554" s="967"/>
      <c r="G554" s="57"/>
    </row>
    <row r="555" spans="1:7" ht="14.25">
      <c r="A555" s="270"/>
      <c r="B555" s="270"/>
      <c r="C555" s="275"/>
      <c r="D555" s="967"/>
      <c r="E555" s="967"/>
      <c r="F555" s="967"/>
      <c r="G555" s="57"/>
    </row>
    <row r="556" spans="1:7" ht="14.25">
      <c r="A556" s="270"/>
      <c r="B556" s="270"/>
      <c r="C556" s="275"/>
      <c r="D556" s="138"/>
      <c r="E556" s="138"/>
      <c r="F556" s="138"/>
      <c r="G556" s="57"/>
    </row>
    <row r="557" spans="1:7">
      <c r="A557" s="987" t="s">
        <v>1209</v>
      </c>
      <c r="B557" s="987"/>
      <c r="C557" s="987"/>
      <c r="D557" s="987"/>
      <c r="E557" s="987"/>
      <c r="F557" s="987"/>
      <c r="G557" s="987"/>
    </row>
    <row r="558" spans="1:7">
      <c r="A558" s="275"/>
      <c r="B558" s="275"/>
      <c r="C558" s="275"/>
      <c r="E558" s="138"/>
      <c r="F558" s="138"/>
      <c r="G558" s="57"/>
    </row>
    <row r="559" spans="1:7" ht="12.75" customHeight="1">
      <c r="C559" s="264"/>
      <c r="D559" s="1016" t="s">
        <v>224</v>
      </c>
      <c r="E559" s="1016"/>
      <c r="F559" s="1016"/>
      <c r="G559" s="57"/>
    </row>
    <row r="560" spans="1:7">
      <c r="A560" s="269"/>
      <c r="B560" s="269"/>
      <c r="C560" s="269"/>
      <c r="D560" s="1010" t="s">
        <v>1225</v>
      </c>
      <c r="E560" s="1010"/>
      <c r="F560" s="1010"/>
      <c r="G560" s="57"/>
    </row>
    <row r="561" spans="1:7">
      <c r="A561" s="12"/>
      <c r="B561" s="12"/>
      <c r="C561" s="269"/>
      <c r="D561" s="391"/>
      <c r="G561" s="57"/>
    </row>
    <row r="562" spans="1:7">
      <c r="A562" s="269"/>
      <c r="B562" s="701" t="s">
        <v>328</v>
      </c>
      <c r="D562" s="1010" t="s">
        <v>981</v>
      </c>
      <c r="E562" s="1010"/>
      <c r="F562" s="1010"/>
      <c r="G562" s="57"/>
    </row>
    <row r="563" spans="1:7">
      <c r="A563" s="23"/>
      <c r="B563" s="697"/>
      <c r="D563" s="335"/>
    </row>
    <row r="564" spans="1:7">
      <c r="A564" s="23"/>
      <c r="B564" s="701" t="s">
        <v>328</v>
      </c>
      <c r="D564" s="986" t="s">
        <v>1226</v>
      </c>
      <c r="E564" s="986"/>
      <c r="F564" s="986"/>
    </row>
    <row r="565" spans="1:7">
      <c r="A565" s="23"/>
      <c r="B565" s="697"/>
      <c r="D565" s="986"/>
      <c r="E565" s="986"/>
      <c r="F565" s="986"/>
    </row>
    <row r="566" spans="1:7">
      <c r="A566" s="23"/>
      <c r="B566" s="710"/>
      <c r="D566" s="986"/>
      <c r="E566" s="986"/>
      <c r="F566" s="986"/>
    </row>
    <row r="567" spans="1:7">
      <c r="A567" s="23"/>
      <c r="B567" s="697"/>
      <c r="D567" s="493"/>
    </row>
    <row r="568" spans="1:7" s="704" customFormat="1">
      <c r="A568" s="710"/>
      <c r="B568" s="701" t="s">
        <v>328</v>
      </c>
      <c r="C568" s="711"/>
      <c r="D568" s="986" t="s">
        <v>1227</v>
      </c>
      <c r="E568" s="986"/>
      <c r="F568" s="986"/>
      <c r="G568" s="7"/>
    </row>
    <row r="569" spans="1:7" s="704" customFormat="1">
      <c r="A569" s="710"/>
      <c r="B569" s="710"/>
      <c r="C569" s="711"/>
      <c r="D569" s="986"/>
      <c r="E569" s="986"/>
      <c r="F569" s="986"/>
      <c r="G569" s="7"/>
    </row>
    <row r="570" spans="1:7" s="704" customFormat="1">
      <c r="A570" s="710"/>
      <c r="B570" s="710"/>
      <c r="C570" s="711"/>
      <c r="D570" s="986"/>
      <c r="E570" s="986"/>
      <c r="F570" s="986"/>
      <c r="G570" s="7"/>
    </row>
    <row r="571" spans="1:7" s="704" customFormat="1">
      <c r="A571" s="710"/>
      <c r="B571" s="710"/>
      <c r="C571" s="711"/>
      <c r="D571" s="986"/>
      <c r="E571" s="986"/>
      <c r="F571" s="986"/>
      <c r="G571" s="7"/>
    </row>
    <row r="572" spans="1:7" s="704" customFormat="1">
      <c r="A572" s="710"/>
      <c r="B572" s="710"/>
      <c r="C572" s="711"/>
      <c r="D572" s="716"/>
      <c r="E572" s="716"/>
      <c r="F572" s="716"/>
      <c r="G572" s="7"/>
    </row>
    <row r="573" spans="1:7">
      <c r="A573" s="23"/>
      <c r="B573" s="701" t="s">
        <v>328</v>
      </c>
      <c r="D573" s="986" t="s">
        <v>1228</v>
      </c>
      <c r="E573" s="986"/>
      <c r="F573" s="986"/>
    </row>
    <row r="574" spans="1:7">
      <c r="A574" s="23"/>
      <c r="B574" s="697"/>
      <c r="D574" s="986"/>
      <c r="E574" s="986"/>
      <c r="F574" s="986"/>
    </row>
    <row r="575" spans="1:7">
      <c r="A575" s="23"/>
      <c r="B575" s="697"/>
      <c r="D575" s="391"/>
    </row>
    <row r="576" spans="1:7" s="704" customFormat="1">
      <c r="A576" s="710"/>
      <c r="B576" s="701" t="s">
        <v>328</v>
      </c>
      <c r="C576" s="711"/>
      <c r="D576" s="1010" t="s">
        <v>1229</v>
      </c>
      <c r="E576" s="1010"/>
      <c r="F576" s="1010"/>
      <c r="G576" s="7"/>
    </row>
    <row r="577" spans="1:7" s="704" customFormat="1">
      <c r="A577" s="710"/>
      <c r="B577" s="710"/>
      <c r="C577" s="711"/>
      <c r="D577" s="1010"/>
      <c r="E577" s="1010"/>
      <c r="F577" s="1010"/>
      <c r="G577" s="7"/>
    </row>
    <row r="578" spans="1:7" s="704" customFormat="1">
      <c r="A578" s="710"/>
      <c r="B578" s="710"/>
      <c r="C578" s="711"/>
      <c r="D578" s="391"/>
      <c r="E578" s="7"/>
      <c r="F578" s="7"/>
      <c r="G578" s="7"/>
    </row>
    <row r="579" spans="1:7" ht="14.25">
      <c r="A579" s="270"/>
      <c r="B579" s="701" t="s">
        <v>328</v>
      </c>
      <c r="D579" s="1010" t="s">
        <v>976</v>
      </c>
      <c r="E579" s="1010"/>
      <c r="F579" s="1010"/>
    </row>
    <row r="580" spans="1:7" ht="14.25">
      <c r="A580" s="270"/>
      <c r="B580" s="270"/>
      <c r="D580" s="391"/>
    </row>
    <row r="581" spans="1:7" ht="14.25">
      <c r="A581" s="270"/>
      <c r="B581" s="701" t="s">
        <v>328</v>
      </c>
      <c r="D581" s="1010" t="s">
        <v>1230</v>
      </c>
      <c r="E581" s="1010"/>
      <c r="F581" s="1010"/>
    </row>
    <row r="582" spans="1:7" ht="14.25">
      <c r="A582" s="270"/>
      <c r="B582" s="270"/>
      <c r="D582" s="1010"/>
      <c r="E582" s="1010"/>
      <c r="F582" s="1010"/>
    </row>
    <row r="583" spans="1:7">
      <c r="D583" s="1010"/>
      <c r="E583" s="1010"/>
      <c r="F583" s="1010"/>
    </row>
    <row r="584" spans="1:7">
      <c r="D584" s="1010"/>
      <c r="E584" s="1010"/>
      <c r="F584" s="1010"/>
    </row>
    <row r="585" spans="1:7" s="704" customFormat="1">
      <c r="A585" s="711"/>
      <c r="B585" s="711"/>
      <c r="C585" s="711"/>
      <c r="D585" s="1010"/>
      <c r="E585" s="1010"/>
      <c r="F585" s="1010"/>
      <c r="G585" s="7"/>
    </row>
    <row r="586" spans="1:7" s="704" customFormat="1">
      <c r="A586" s="711"/>
      <c r="B586" s="711"/>
      <c r="C586" s="711"/>
      <c r="D586" s="1010"/>
      <c r="E586" s="1010"/>
      <c r="F586" s="1010"/>
      <c r="G586" s="7"/>
    </row>
    <row r="587" spans="1:7"/>
    <row r="588" spans="1:7">
      <c r="A588" s="987" t="s">
        <v>1210</v>
      </c>
      <c r="B588" s="987"/>
      <c r="C588" s="987"/>
      <c r="D588" s="987"/>
      <c r="E588" s="987"/>
      <c r="F588" s="987"/>
      <c r="G588" s="987"/>
    </row>
    <row r="589" spans="1:7"/>
    <row r="590" spans="1:7">
      <c r="D590" s="1004" t="s">
        <v>1310</v>
      </c>
      <c r="E590" s="1004"/>
      <c r="F590" s="1004"/>
    </row>
    <row r="591" spans="1:7">
      <c r="D591" s="1043" t="s">
        <v>1311</v>
      </c>
      <c r="E591" s="1043"/>
      <c r="F591" s="1043"/>
    </row>
    <row r="592" spans="1:7" s="741" customFormat="1">
      <c r="A592" s="727"/>
      <c r="B592" s="727"/>
      <c r="C592" s="727"/>
      <c r="D592" s="745"/>
      <c r="E592" s="744"/>
      <c r="F592" s="744"/>
      <c r="G592" s="7"/>
    </row>
    <row r="593" spans="1:7" s="39" customFormat="1" ht="14.25">
      <c r="A593" s="418"/>
      <c r="B593" s="701" t="s">
        <v>328</v>
      </c>
      <c r="C593" s="282"/>
      <c r="D593" s="1006" t="s">
        <v>1312</v>
      </c>
      <c r="E593" s="1006"/>
      <c r="F593" s="1006"/>
      <c r="G593" s="133"/>
    </row>
    <row r="594" spans="1:7">
      <c r="D594" s="1006"/>
      <c r="E594" s="1006"/>
      <c r="F594" s="1006"/>
    </row>
    <row r="595" spans="1:7">
      <c r="D595" s="1006"/>
      <c r="E595" s="1006"/>
      <c r="F595" s="1006"/>
    </row>
    <row r="596" spans="1:7"/>
    <row r="597" spans="1:7">
      <c r="A597" s="987" t="s">
        <v>1211</v>
      </c>
      <c r="B597" s="987"/>
      <c r="C597" s="987"/>
      <c r="D597" s="987"/>
      <c r="E597" s="987"/>
      <c r="F597" s="987"/>
      <c r="G597" s="987"/>
    </row>
    <row r="598" spans="1:7">
      <c r="A598" s="138"/>
      <c r="B598" s="138"/>
      <c r="G598" s="57"/>
    </row>
    <row r="599" spans="1:7">
      <c r="A599" s="266"/>
      <c r="B599" s="696"/>
      <c r="C599" s="264"/>
      <c r="D599" s="1044" t="s">
        <v>1313</v>
      </c>
      <c r="E599" s="1044"/>
      <c r="F599" s="1044"/>
      <c r="G599" s="57"/>
    </row>
    <row r="600" spans="1:7">
      <c r="A600" s="266"/>
      <c r="B600" s="696"/>
      <c r="C600" s="264"/>
      <c r="D600" s="1044"/>
      <c r="E600" s="1044"/>
      <c r="F600" s="1044"/>
      <c r="G600" s="57"/>
    </row>
    <row r="601" spans="1:7">
      <c r="C601" s="269"/>
      <c r="D601" s="1043" t="s">
        <v>1314</v>
      </c>
      <c r="E601" s="1043"/>
      <c r="F601" s="1043"/>
      <c r="G601" s="57"/>
    </row>
    <row r="602" spans="1:7" s="741" customFormat="1">
      <c r="A602" s="727"/>
      <c r="B602" s="727"/>
      <c r="C602" s="742"/>
      <c r="D602" s="746"/>
      <c r="E602" s="746"/>
      <c r="F602" s="746"/>
      <c r="G602" s="57"/>
    </row>
    <row r="603" spans="1:7">
      <c r="A603" s="23"/>
      <c r="B603" s="701" t="s">
        <v>328</v>
      </c>
      <c r="D603" s="1043" t="s">
        <v>466</v>
      </c>
      <c r="E603" s="1043"/>
      <c r="F603" s="1043"/>
      <c r="G603" s="57"/>
    </row>
    <row r="604" spans="1:7">
      <c r="C604" s="277"/>
      <c r="E604" s="12"/>
      <c r="G604" s="57"/>
    </row>
    <row r="605" spans="1:7">
      <c r="A605" s="23"/>
      <c r="B605" s="701" t="s">
        <v>328</v>
      </c>
      <c r="D605" s="1003" t="s">
        <v>1315</v>
      </c>
      <c r="E605" s="1003"/>
      <c r="F605" s="1003"/>
      <c r="G605" s="57"/>
    </row>
    <row r="606" spans="1:7">
      <c r="D606" s="1003"/>
      <c r="E606" s="1003"/>
      <c r="F606" s="1003"/>
      <c r="G606" s="57"/>
    </row>
    <row r="607" spans="1:7">
      <c r="D607" s="12"/>
      <c r="G607" s="57"/>
    </row>
    <row r="608" spans="1:7">
      <c r="B608" s="701" t="s">
        <v>328</v>
      </c>
      <c r="D608" s="1003" t="s">
        <v>1316</v>
      </c>
      <c r="E608" s="1003"/>
      <c r="F608" s="1003"/>
      <c r="G608" s="57"/>
    </row>
    <row r="609" spans="1:7">
      <c r="C609" s="277"/>
      <c r="D609" s="1003"/>
      <c r="E609" s="1003"/>
      <c r="F609" s="1003"/>
      <c r="G609" s="57"/>
    </row>
    <row r="610" spans="1:7">
      <c r="C610" s="277"/>
      <c r="G610" s="57"/>
    </row>
    <row r="611" spans="1:7">
      <c r="B611" s="701" t="s">
        <v>328</v>
      </c>
      <c r="C611" s="277"/>
      <c r="D611" s="1003" t="s">
        <v>1317</v>
      </c>
      <c r="E611" s="1003"/>
      <c r="F611" s="1003"/>
      <c r="G611" s="57"/>
    </row>
    <row r="612" spans="1:7">
      <c r="C612" s="277"/>
      <c r="D612" s="1003"/>
      <c r="E612" s="1003"/>
      <c r="F612" s="1003"/>
      <c r="G612" s="57"/>
    </row>
    <row r="613" spans="1:7">
      <c r="C613" s="277"/>
      <c r="G613" s="57"/>
    </row>
    <row r="614" spans="1:7">
      <c r="A614" s="987" t="s">
        <v>1212</v>
      </c>
      <c r="B614" s="987"/>
      <c r="C614" s="987"/>
      <c r="D614" s="987"/>
      <c r="E614" s="987"/>
      <c r="F614" s="987"/>
      <c r="G614" s="987"/>
    </row>
    <row r="615" spans="1:7">
      <c r="A615" s="276"/>
      <c r="B615" s="276"/>
      <c r="C615" s="276"/>
      <c r="G615" s="57"/>
    </row>
    <row r="616" spans="1:7">
      <c r="C616" s="23"/>
      <c r="D616" s="1004" t="s">
        <v>1318</v>
      </c>
      <c r="E616" s="1004"/>
      <c r="F616" s="1004"/>
      <c r="G616" s="57"/>
    </row>
    <row r="617" spans="1:7">
      <c r="A617" s="23"/>
      <c r="B617" s="697"/>
      <c r="C617" s="274"/>
      <c r="D617" s="50"/>
      <c r="G617" s="57"/>
    </row>
    <row r="618" spans="1:7" ht="14.25">
      <c r="A618" s="270"/>
      <c r="B618" s="701" t="s">
        <v>328</v>
      </c>
      <c r="C618" s="274"/>
      <c r="D618" s="1005" t="s">
        <v>1319</v>
      </c>
      <c r="E618" s="1005"/>
      <c r="F618" s="1005"/>
      <c r="G618" s="57"/>
    </row>
    <row r="619" spans="1:7">
      <c r="C619" s="274"/>
      <c r="D619" s="1005"/>
      <c r="E619" s="1005"/>
      <c r="F619" s="1005"/>
      <c r="G619" s="57"/>
    </row>
    <row r="620" spans="1:7">
      <c r="C620" s="274"/>
      <c r="D620" s="1005"/>
      <c r="E620" s="1005"/>
      <c r="F620" s="1005"/>
      <c r="G620" s="57"/>
    </row>
    <row r="621" spans="1:7">
      <c r="C621" s="274"/>
      <c r="D621" s="1005"/>
      <c r="E621" s="1005"/>
      <c r="F621" s="1005"/>
      <c r="G621" s="57"/>
    </row>
    <row r="622" spans="1:7">
      <c r="C622" s="274"/>
      <c r="D622" s="1005"/>
      <c r="E622" s="1005"/>
      <c r="F622" s="1005"/>
      <c r="G622" s="57"/>
    </row>
    <row r="623" spans="1:7">
      <c r="C623" s="274"/>
      <c r="D623" s="1005"/>
      <c r="E623" s="1005"/>
      <c r="F623" s="1005"/>
      <c r="G623" s="57"/>
    </row>
    <row r="624" spans="1:7" s="741" customFormat="1">
      <c r="A624" s="727"/>
      <c r="B624" s="727"/>
      <c r="C624" s="274"/>
      <c r="D624" s="747"/>
      <c r="E624" s="747"/>
      <c r="F624" s="747"/>
      <c r="G624" s="57"/>
    </row>
    <row r="625" spans="1:7" ht="14.25">
      <c r="A625" s="270"/>
      <c r="B625" s="701" t="s">
        <v>328</v>
      </c>
      <c r="C625" s="274"/>
      <c r="D625" s="1005" t="s">
        <v>1320</v>
      </c>
      <c r="E625" s="1005"/>
      <c r="F625" s="1005"/>
      <c r="G625" s="57"/>
    </row>
    <row r="626" spans="1:7">
      <c r="A626" s="275"/>
      <c r="B626" s="275"/>
      <c r="C626" s="275"/>
      <c r="D626" s="1005"/>
      <c r="E626" s="1005"/>
      <c r="F626" s="1005"/>
      <c r="G626" s="57"/>
    </row>
    <row r="627" spans="1:7">
      <c r="A627" s="275"/>
      <c r="B627" s="275"/>
      <c r="C627" s="275"/>
      <c r="D627" s="154"/>
      <c r="E627" s="150"/>
      <c r="F627" s="150"/>
      <c r="G627" s="57"/>
    </row>
    <row r="628" spans="1:7" ht="14.25">
      <c r="A628" s="270"/>
      <c r="B628" s="701" t="s">
        <v>328</v>
      </c>
      <c r="C628" s="275"/>
      <c r="D628" s="1006" t="s">
        <v>1321</v>
      </c>
      <c r="E628" s="1006"/>
      <c r="F628" s="1006"/>
      <c r="G628" s="57"/>
    </row>
    <row r="629" spans="1:7" ht="14.25">
      <c r="A629" s="270"/>
      <c r="B629" s="270"/>
      <c r="C629" s="275"/>
      <c r="D629" s="1006"/>
      <c r="E629" s="1006"/>
      <c r="F629" s="1006"/>
      <c r="G629" s="57"/>
    </row>
    <row r="630" spans="1:7" ht="14.25">
      <c r="A630" s="270"/>
      <c r="B630" s="270"/>
      <c r="C630" s="275"/>
      <c r="D630" s="1006"/>
      <c r="E630" s="1006"/>
      <c r="F630" s="1006"/>
      <c r="G630" s="57"/>
    </row>
    <row r="631" spans="1:7">
      <c r="A631" s="275"/>
      <c r="B631" s="275"/>
      <c r="C631" s="275"/>
      <c r="D631" s="1006"/>
      <c r="E631" s="1006"/>
      <c r="F631" s="1006"/>
      <c r="G631" s="57"/>
    </row>
    <row r="632" spans="1:7" s="741" customFormat="1">
      <c r="A632" s="275"/>
      <c r="B632" s="275"/>
      <c r="C632" s="275"/>
      <c r="D632" s="748"/>
      <c r="E632" s="748"/>
      <c r="F632" s="748"/>
      <c r="G632" s="57"/>
    </row>
    <row r="633" spans="1:7">
      <c r="A633" s="275"/>
      <c r="B633" s="701" t="s">
        <v>328</v>
      </c>
      <c r="C633" s="275"/>
      <c r="D633" s="1007" t="s">
        <v>1322</v>
      </c>
      <c r="E633" s="1007"/>
      <c r="F633" s="1007"/>
      <c r="G633" s="57"/>
    </row>
    <row r="634" spans="1:7">
      <c r="A634" s="275"/>
      <c r="B634" s="275"/>
      <c r="C634" s="275"/>
      <c r="D634" s="749"/>
      <c r="E634" s="749"/>
      <c r="F634" s="749"/>
      <c r="G634" s="57"/>
    </row>
    <row r="635" spans="1:7">
      <c r="A635" s="987" t="s">
        <v>1213</v>
      </c>
      <c r="B635" s="987"/>
      <c r="C635" s="987"/>
      <c r="D635" s="987"/>
      <c r="E635" s="987"/>
      <c r="F635" s="987"/>
      <c r="G635" s="987"/>
    </row>
    <row r="636" spans="1:7">
      <c r="A636" s="138"/>
      <c r="B636" s="138"/>
      <c r="C636" s="275"/>
      <c r="D636" s="150"/>
      <c r="E636" s="150"/>
      <c r="F636" s="150"/>
      <c r="G636" s="57"/>
    </row>
    <row r="637" spans="1:7">
      <c r="C637" s="276"/>
      <c r="D637" s="1008" t="s">
        <v>1372</v>
      </c>
      <c r="E637" s="1008"/>
      <c r="F637" s="1008"/>
      <c r="G637" s="57"/>
    </row>
    <row r="638" spans="1:7">
      <c r="A638" s="269"/>
      <c r="B638" s="269"/>
      <c r="C638" s="269"/>
      <c r="D638" s="1009" t="s">
        <v>1373</v>
      </c>
      <c r="E638" s="1009"/>
      <c r="F638" s="1009"/>
      <c r="G638" s="57"/>
    </row>
    <row r="639" spans="1:7" s="741" customFormat="1">
      <c r="A639" s="742"/>
      <c r="B639" s="742"/>
      <c r="C639" s="742"/>
      <c r="D639" s="756"/>
      <c r="E639" s="756"/>
      <c r="F639" s="756"/>
      <c r="G639" s="57"/>
    </row>
    <row r="640" spans="1:7" ht="14.45" customHeight="1">
      <c r="A640" s="270"/>
      <c r="B640" s="701" t="s">
        <v>328</v>
      </c>
      <c r="C640" s="275"/>
      <c r="D640" s="965" t="s">
        <v>1374</v>
      </c>
      <c r="E640" s="965"/>
      <c r="F640" s="965"/>
      <c r="G640" s="57"/>
    </row>
    <row r="641" spans="1:11" ht="14.25">
      <c r="A641" s="270"/>
      <c r="B641" s="270"/>
      <c r="C641" s="275"/>
      <c r="D641" s="965"/>
      <c r="E641" s="965"/>
      <c r="F641" s="965"/>
      <c r="G641" s="57"/>
    </row>
    <row r="642" spans="1:11" ht="14.25">
      <c r="A642" s="270"/>
      <c r="B642" s="270"/>
      <c r="C642" s="275"/>
      <c r="D642" s="965"/>
      <c r="E642" s="965"/>
      <c r="F642" s="965"/>
      <c r="G642" s="57"/>
    </row>
    <row r="643" spans="1:11" ht="14.25">
      <c r="A643" s="270"/>
      <c r="B643" s="270"/>
      <c r="C643" s="275"/>
      <c r="D643" s="965"/>
      <c r="E643" s="965"/>
      <c r="F643" s="965"/>
      <c r="G643" s="57"/>
    </row>
    <row r="644" spans="1:11" s="704" customFormat="1" ht="14.25">
      <c r="A644" s="270"/>
      <c r="B644" s="270"/>
      <c r="C644" s="275"/>
      <c r="D644" s="965"/>
      <c r="E644" s="965"/>
      <c r="F644" s="965"/>
      <c r="G644" s="57"/>
    </row>
    <row r="645" spans="1:11" s="741" customFormat="1" ht="14.25">
      <c r="A645" s="736"/>
      <c r="B645" s="736"/>
      <c r="C645" s="275"/>
      <c r="D645" s="758"/>
      <c r="E645" s="758"/>
      <c r="F645" s="758"/>
      <c r="G645" s="57"/>
    </row>
    <row r="646" spans="1:11" s="704" customFormat="1" ht="14.25">
      <c r="A646" s="270"/>
      <c r="B646" s="701" t="s">
        <v>328</v>
      </c>
      <c r="C646" s="275"/>
      <c r="D646" s="1026" t="s">
        <v>1224</v>
      </c>
      <c r="E646" s="1026"/>
      <c r="F646" s="1026"/>
      <c r="G646" s="57"/>
    </row>
    <row r="647" spans="1:11" s="704" customFormat="1" ht="14.25">
      <c r="A647" s="270"/>
      <c r="B647" s="270"/>
      <c r="C647" s="275"/>
      <c r="D647" s="1027" t="s">
        <v>1375</v>
      </c>
      <c r="E647" s="1027"/>
      <c r="F647" s="1027"/>
      <c r="G647" s="57"/>
    </row>
    <row r="648" spans="1:11" s="704" customFormat="1" ht="14.25">
      <c r="A648" s="270"/>
      <c r="B648" s="270"/>
      <c r="C648" s="275"/>
      <c r="D648" s="1027"/>
      <c r="E648" s="1027"/>
      <c r="F648" s="1027"/>
      <c r="G648" s="57"/>
    </row>
    <row r="649" spans="1:11" s="704" customFormat="1" ht="14.25">
      <c r="A649" s="270"/>
      <c r="B649" s="270"/>
      <c r="C649" s="275"/>
      <c r="D649" s="1027"/>
      <c r="E649" s="1027"/>
      <c r="F649" s="1027"/>
      <c r="G649" s="57"/>
    </row>
    <row r="650" spans="1:11" s="704" customFormat="1" ht="14.25">
      <c r="A650" s="270"/>
      <c r="B650" s="270"/>
      <c r="C650" s="275"/>
      <c r="D650" s="1027"/>
      <c r="E650" s="1027"/>
      <c r="F650" s="1027"/>
      <c r="G650" s="57"/>
    </row>
    <row r="651" spans="1:11" s="704" customFormat="1" ht="14.25">
      <c r="A651" s="270"/>
      <c r="B651" s="270"/>
      <c r="C651" s="275"/>
      <c r="D651" s="1027"/>
      <c r="E651" s="1027"/>
      <c r="F651" s="1027"/>
      <c r="G651" s="57"/>
    </row>
    <row r="652" spans="1:11" s="704" customFormat="1" ht="14.25">
      <c r="A652" s="270"/>
      <c r="B652" s="270"/>
      <c r="C652" s="275"/>
      <c r="D652" s="1028" t="s">
        <v>1376</v>
      </c>
      <c r="E652" s="1028"/>
      <c r="F652" s="1028"/>
      <c r="G652" s="57"/>
    </row>
    <row r="653" spans="1:11">
      <c r="A653" s="275"/>
      <c r="B653" s="275"/>
      <c r="C653" s="275"/>
      <c r="D653" s="150"/>
      <c r="E653" s="150"/>
      <c r="F653" s="150"/>
      <c r="G653" s="57"/>
    </row>
    <row r="654" spans="1:11">
      <c r="A654" s="987" t="s">
        <v>1214</v>
      </c>
      <c r="B654" s="987"/>
      <c r="C654" s="987"/>
      <c r="D654" s="987"/>
      <c r="E654" s="987"/>
      <c r="F654" s="987"/>
      <c r="G654" s="987"/>
      <c r="H654" s="278"/>
      <c r="I654" s="278"/>
      <c r="J654" s="278"/>
      <c r="K654" s="278"/>
    </row>
    <row r="655" spans="1:11" s="741" customFormat="1">
      <c r="A655" s="757"/>
      <c r="B655" s="757"/>
      <c r="C655" s="757"/>
      <c r="D655" s="757"/>
      <c r="E655" s="757"/>
      <c r="F655" s="757"/>
      <c r="G655" s="757"/>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80" t="s">
        <v>1250</v>
      </c>
      <c r="E658" s="980"/>
      <c r="F658" s="980"/>
      <c r="G658" s="57"/>
      <c r="H658" s="278"/>
      <c r="I658" s="278"/>
      <c r="J658" s="278"/>
      <c r="K658" s="278"/>
    </row>
    <row r="659" spans="1:11">
      <c r="A659" s="269"/>
      <c r="B659" s="269"/>
      <c r="C659" s="269"/>
      <c r="G659" s="57"/>
      <c r="H659" s="278"/>
      <c r="I659" s="278"/>
      <c r="J659" s="278"/>
      <c r="K659" s="278"/>
    </row>
    <row r="660" spans="1:11" ht="14.25">
      <c r="A660" s="270"/>
      <c r="B660" s="701" t="s">
        <v>328</v>
      </c>
      <c r="C660" s="269"/>
      <c r="D660" s="980" t="s">
        <v>977</v>
      </c>
      <c r="E660" s="980"/>
      <c r="F660" s="980"/>
      <c r="G660" s="57"/>
      <c r="H660" s="278"/>
      <c r="I660" s="278"/>
      <c r="J660" s="278"/>
      <c r="K660" s="278"/>
    </row>
    <row r="661" spans="1:11">
      <c r="A661" s="269"/>
      <c r="B661" s="269"/>
      <c r="C661" s="269"/>
      <c r="D661" s="980" t="s">
        <v>988</v>
      </c>
      <c r="E661" s="980"/>
      <c r="F661" s="980"/>
      <c r="G661" s="57"/>
      <c r="H661" s="278"/>
      <c r="I661" s="278"/>
      <c r="J661" s="278"/>
      <c r="K661" s="278"/>
    </row>
    <row r="662" spans="1:11">
      <c r="A662" s="269"/>
      <c r="B662" s="269"/>
      <c r="C662" s="269"/>
      <c r="D662" s="6"/>
      <c r="E662" s="976" t="s">
        <v>1251</v>
      </c>
      <c r="F662" s="976"/>
      <c r="G662" s="57"/>
      <c r="H662" s="278"/>
      <c r="I662" s="278"/>
      <c r="J662" s="278"/>
      <c r="K662" s="278"/>
    </row>
    <row r="663" spans="1:11">
      <c r="A663" s="269"/>
      <c r="B663" s="269"/>
      <c r="C663" s="269"/>
      <c r="D663" s="6"/>
      <c r="E663" s="976"/>
      <c r="F663" s="976"/>
      <c r="G663" s="57"/>
      <c r="H663" s="278"/>
      <c r="I663" s="278"/>
      <c r="J663" s="278"/>
      <c r="K663" s="278"/>
    </row>
    <row r="664" spans="1:11">
      <c r="A664" s="269"/>
      <c r="B664" s="269"/>
      <c r="C664" s="269"/>
      <c r="D664" s="279"/>
      <c r="E664" s="138"/>
      <c r="G664" s="57"/>
      <c r="H664" s="278"/>
      <c r="I664" s="278"/>
      <c r="J664" s="278"/>
      <c r="K664" s="278"/>
    </row>
    <row r="665" spans="1:11" ht="14.25">
      <c r="A665" s="270"/>
      <c r="B665" s="701" t="s">
        <v>328</v>
      </c>
      <c r="C665" s="269"/>
      <c r="D665" s="967" t="s">
        <v>1252</v>
      </c>
      <c r="E665" s="967"/>
      <c r="F665" s="967"/>
      <c r="G665" s="57"/>
      <c r="H665" s="278"/>
      <c r="I665" s="278"/>
      <c r="J665" s="278"/>
      <c r="K665" s="278"/>
    </row>
    <row r="666" spans="1:11">
      <c r="A666" s="23"/>
      <c r="B666" s="697"/>
      <c r="C666" s="269"/>
      <c r="D666" s="967"/>
      <c r="E666" s="967"/>
      <c r="F666" s="967"/>
      <c r="G666" s="57"/>
      <c r="H666" s="278"/>
      <c r="I666" s="278"/>
      <c r="J666" s="278"/>
      <c r="K666" s="278"/>
    </row>
    <row r="667" spans="1:11">
      <c r="A667" s="269"/>
      <c r="B667" s="269"/>
      <c r="C667" s="269"/>
      <c r="D667" s="967"/>
      <c r="E667" s="967"/>
      <c r="F667" s="967"/>
      <c r="G667" s="57"/>
      <c r="H667" s="278"/>
      <c r="I667" s="278"/>
      <c r="J667" s="278"/>
      <c r="K667" s="278"/>
    </row>
    <row r="668" spans="1:11">
      <c r="A668" s="269"/>
      <c r="B668" s="269"/>
      <c r="C668" s="269"/>
      <c r="G668" s="57"/>
      <c r="H668" s="278"/>
      <c r="I668" s="278"/>
      <c r="J668" s="278"/>
      <c r="K668" s="278"/>
    </row>
    <row r="669" spans="1:11" ht="14.25">
      <c r="A669" s="270"/>
      <c r="B669" s="701" t="s">
        <v>328</v>
      </c>
      <c r="C669" s="269"/>
      <c r="D669" s="980" t="s">
        <v>1018</v>
      </c>
      <c r="E669" s="980"/>
      <c r="F669" s="980"/>
      <c r="G669" s="57"/>
      <c r="H669" s="278"/>
      <c r="I669" s="278"/>
      <c r="J669" s="278"/>
      <c r="K669" s="278"/>
    </row>
    <row r="670" spans="1:11" ht="14.25">
      <c r="A670" s="270"/>
      <c r="B670" s="270"/>
      <c r="C670" s="269"/>
      <c r="D670" s="980" t="s">
        <v>988</v>
      </c>
      <c r="E670" s="980"/>
      <c r="F670" s="980"/>
      <c r="G670" s="57"/>
      <c r="H670" s="278"/>
      <c r="I670" s="278"/>
      <c r="J670" s="278"/>
      <c r="K670" s="278"/>
    </row>
    <row r="671" spans="1:11">
      <c r="A671" s="269"/>
      <c r="B671" s="269"/>
      <c r="C671" s="269"/>
      <c r="D671" s="6"/>
      <c r="E671" s="998" t="s">
        <v>1253</v>
      </c>
      <c r="F671" s="998"/>
      <c r="G671" s="57"/>
      <c r="H671" s="278"/>
      <c r="I671" s="278"/>
      <c r="J671" s="278"/>
      <c r="K671" s="278"/>
    </row>
    <row r="672" spans="1:11">
      <c r="A672" s="269"/>
      <c r="B672" s="269"/>
      <c r="C672" s="269"/>
      <c r="D672" s="50"/>
      <c r="G672" s="57"/>
      <c r="H672" s="278"/>
      <c r="I672" s="278"/>
      <c r="J672" s="278"/>
      <c r="K672" s="278"/>
    </row>
    <row r="673" spans="1:11" ht="14.25">
      <c r="A673" s="270"/>
      <c r="B673" s="701" t="s">
        <v>328</v>
      </c>
      <c r="C673" s="269"/>
      <c r="D673" s="1002" t="s">
        <v>1263</v>
      </c>
      <c r="E673" s="1002"/>
      <c r="F673" s="1002"/>
      <c r="G673" s="57"/>
      <c r="H673" s="278"/>
      <c r="I673" s="278"/>
      <c r="J673" s="278"/>
      <c r="K673" s="278"/>
    </row>
    <row r="674" spans="1:11">
      <c r="A674" s="269"/>
      <c r="B674" s="269"/>
      <c r="C674" s="269"/>
      <c r="D674" s="1002"/>
      <c r="E674" s="1002"/>
      <c r="F674" s="1002"/>
      <c r="G674" s="57"/>
      <c r="H674" s="278"/>
      <c r="I674" s="278"/>
      <c r="J674" s="278"/>
      <c r="K674" s="278"/>
    </row>
    <row r="675" spans="1:11">
      <c r="A675" s="269"/>
      <c r="B675" s="269"/>
      <c r="C675" s="269"/>
      <c r="D675" s="1002"/>
      <c r="E675" s="1002"/>
      <c r="F675" s="1002"/>
      <c r="G675" s="57"/>
      <c r="H675" s="278"/>
      <c r="I675" s="278"/>
      <c r="J675" s="278"/>
      <c r="K675" s="278"/>
    </row>
    <row r="676" spans="1:11">
      <c r="A676" s="269"/>
      <c r="B676" s="269"/>
      <c r="C676" s="269"/>
      <c r="D676" s="1002"/>
      <c r="E676" s="1002"/>
      <c r="F676" s="1002"/>
      <c r="G676" s="57"/>
      <c r="H676" s="278"/>
      <c r="I676" s="278"/>
      <c r="J676" s="278"/>
      <c r="K676" s="278"/>
    </row>
    <row r="677" spans="1:11">
      <c r="A677" s="269"/>
      <c r="B677" s="269"/>
      <c r="C677" s="269"/>
      <c r="D677" s="1002"/>
      <c r="E677" s="1002"/>
      <c r="F677" s="1002"/>
      <c r="G677" s="57"/>
      <c r="H677" s="278"/>
      <c r="I677" s="278"/>
      <c r="J677" s="278"/>
      <c r="K677" s="278"/>
    </row>
    <row r="678" spans="1:11" s="39" customFormat="1">
      <c r="A678" s="502"/>
      <c r="B678" s="502"/>
      <c r="C678" s="502"/>
      <c r="D678" s="1002"/>
      <c r="E678" s="1002"/>
      <c r="F678" s="1002"/>
      <c r="G678" s="60"/>
      <c r="H678" s="281"/>
      <c r="I678" s="281"/>
      <c r="J678" s="281"/>
      <c r="K678" s="281"/>
    </row>
    <row r="679" spans="1:11" s="39" customFormat="1">
      <c r="A679" s="502"/>
      <c r="B679" s="502"/>
      <c r="C679" s="502"/>
      <c r="D679" s="723"/>
      <c r="E679" s="723"/>
      <c r="F679" s="723"/>
      <c r="G679" s="60"/>
      <c r="H679" s="281"/>
      <c r="I679" s="281"/>
      <c r="J679" s="281"/>
      <c r="K679" s="281"/>
    </row>
    <row r="680" spans="1:11" ht="14.25">
      <c r="A680" s="270"/>
      <c r="B680" s="701" t="s">
        <v>328</v>
      </c>
      <c r="C680" s="269"/>
      <c r="D680" s="1002" t="s">
        <v>1254</v>
      </c>
      <c r="E680" s="1002"/>
      <c r="F680" s="1002"/>
      <c r="G680" s="57"/>
      <c r="H680" s="278"/>
      <c r="I680" s="278"/>
      <c r="J680" s="278"/>
      <c r="K680" s="278"/>
    </row>
    <row r="681" spans="1:11">
      <c r="A681" s="269"/>
      <c r="B681" s="269"/>
      <c r="C681" s="269"/>
      <c r="D681" s="1002"/>
      <c r="E681" s="1002"/>
      <c r="F681" s="1002"/>
      <c r="G681" s="57"/>
      <c r="H681" s="278"/>
      <c r="I681" s="278"/>
      <c r="J681" s="278"/>
      <c r="K681" s="278"/>
    </row>
    <row r="682" spans="1:11">
      <c r="A682" s="269"/>
      <c r="B682" s="269"/>
      <c r="C682" s="269"/>
      <c r="D682" s="1002"/>
      <c r="E682" s="1002"/>
      <c r="F682" s="1002"/>
      <c r="G682" s="57"/>
      <c r="H682" s="278"/>
      <c r="I682" s="278"/>
      <c r="J682" s="278"/>
      <c r="K682" s="278"/>
    </row>
    <row r="683" spans="1:11" ht="15" customHeight="1">
      <c r="A683" s="269"/>
      <c r="B683" s="269"/>
      <c r="C683" s="269"/>
      <c r="D683" s="1002"/>
      <c r="E683" s="1002"/>
      <c r="F683" s="1002"/>
      <c r="G683" s="57"/>
      <c r="H683" s="278"/>
      <c r="I683" s="278"/>
      <c r="J683" s="278"/>
      <c r="K683" s="278"/>
    </row>
    <row r="684" spans="1:11" ht="15" customHeight="1">
      <c r="A684" s="269"/>
      <c r="B684" s="269"/>
      <c r="C684" s="269"/>
      <c r="D684" s="1002"/>
      <c r="E684" s="1002"/>
      <c r="F684" s="1002"/>
      <c r="G684" s="57"/>
      <c r="H684" s="278"/>
      <c r="I684" s="278"/>
      <c r="J684" s="278"/>
      <c r="K684" s="278"/>
    </row>
    <row r="685" spans="1:11">
      <c r="A685" s="269"/>
      <c r="B685" s="269"/>
      <c r="C685" s="269"/>
      <c r="D685" s="1002"/>
      <c r="E685" s="1002"/>
      <c r="F685" s="1002"/>
      <c r="G685" s="57"/>
      <c r="H685" s="278"/>
      <c r="I685" s="278"/>
      <c r="J685" s="278"/>
      <c r="K685" s="278"/>
    </row>
    <row r="686" spans="1:11">
      <c r="A686" s="269"/>
      <c r="B686" s="269"/>
      <c r="C686" s="269"/>
      <c r="D686" s="1002"/>
      <c r="E686" s="1002"/>
      <c r="F686" s="1002"/>
      <c r="G686" s="57"/>
      <c r="H686" s="278"/>
      <c r="I686" s="278"/>
      <c r="J686" s="278"/>
      <c r="K686" s="278"/>
    </row>
    <row r="687" spans="1:11">
      <c r="A687" s="269"/>
      <c r="B687" s="269"/>
      <c r="C687" s="269"/>
      <c r="D687" s="1002"/>
      <c r="E687" s="1002"/>
      <c r="F687" s="1002"/>
      <c r="G687" s="57"/>
      <c r="H687" s="278"/>
      <c r="I687" s="278"/>
      <c r="J687" s="278"/>
      <c r="K687" s="278"/>
    </row>
    <row r="688" spans="1:11" ht="15" customHeight="1">
      <c r="A688" s="269"/>
      <c r="B688" s="269"/>
      <c r="C688" s="269"/>
      <c r="D688" s="1002"/>
      <c r="E688" s="1002"/>
      <c r="F688" s="1002"/>
      <c r="G688" s="57"/>
      <c r="H688" s="278"/>
      <c r="I688" s="278"/>
      <c r="J688" s="278"/>
      <c r="K688" s="278"/>
    </row>
    <row r="689" spans="1:11">
      <c r="A689" s="269"/>
      <c r="B689" s="269"/>
      <c r="C689" s="269"/>
      <c r="D689" s="1002"/>
      <c r="E689" s="1002"/>
      <c r="F689" s="1002"/>
      <c r="G689" s="57"/>
      <c r="H689" s="278"/>
      <c r="I689" s="278"/>
      <c r="J689" s="278"/>
      <c r="K689" s="278"/>
    </row>
    <row r="690" spans="1:11">
      <c r="A690" s="269"/>
      <c r="B690" s="269"/>
      <c r="C690" s="269"/>
      <c r="D690" s="1002"/>
      <c r="E690" s="1002"/>
      <c r="F690" s="1002"/>
      <c r="G690" s="57"/>
      <c r="H690" s="278"/>
      <c r="I690" s="278"/>
      <c r="J690" s="278"/>
      <c r="K690" s="278"/>
    </row>
    <row r="691" spans="1:11">
      <c r="A691" s="269"/>
      <c r="B691" s="269"/>
      <c r="C691" s="269"/>
      <c r="D691" s="1002"/>
      <c r="E691" s="1002"/>
      <c r="F691" s="1002"/>
      <c r="G691" s="57"/>
      <c r="H691" s="278"/>
      <c r="I691" s="278"/>
      <c r="J691" s="278"/>
      <c r="K691" s="278"/>
    </row>
    <row r="692" spans="1:11" s="704" customFormat="1">
      <c r="A692" s="269"/>
      <c r="B692" s="269"/>
      <c r="C692" s="269"/>
      <c r="D692" s="723"/>
      <c r="E692" s="723"/>
      <c r="F692" s="723"/>
      <c r="G692" s="57"/>
      <c r="H692" s="278"/>
      <c r="I692" s="278"/>
      <c r="J692" s="278"/>
      <c r="K692" s="278"/>
    </row>
    <row r="693" spans="1:11" ht="14.25">
      <c r="A693" s="270"/>
      <c r="B693" s="701" t="s">
        <v>328</v>
      </c>
      <c r="C693" s="269"/>
      <c r="D693" s="1002" t="s">
        <v>1264</v>
      </c>
      <c r="E693" s="1002"/>
      <c r="F693" s="1002"/>
      <c r="G693" s="57"/>
      <c r="H693" s="278"/>
      <c r="I693" s="278"/>
      <c r="J693" s="278"/>
      <c r="K693" s="278"/>
    </row>
    <row r="694" spans="1:11">
      <c r="A694" s="269"/>
      <c r="B694" s="269"/>
      <c r="C694" s="269"/>
      <c r="D694" s="1002"/>
      <c r="E694" s="1002"/>
      <c r="F694" s="1002"/>
      <c r="G694" s="57"/>
      <c r="H694" s="278"/>
      <c r="I694" s="278"/>
      <c r="J694" s="278"/>
      <c r="K694" s="278"/>
    </row>
    <row r="695" spans="1:11">
      <c r="A695" s="269"/>
      <c r="B695" s="269"/>
      <c r="C695" s="269"/>
      <c r="D695" s="1002"/>
      <c r="E695" s="1002"/>
      <c r="F695" s="1002"/>
      <c r="G695" s="57"/>
      <c r="H695" s="278"/>
      <c r="I695" s="278"/>
      <c r="J695" s="278"/>
      <c r="K695" s="278"/>
    </row>
    <row r="696" spans="1:11" s="704" customFormat="1">
      <c r="A696" s="269"/>
      <c r="B696" s="269"/>
      <c r="C696" s="269"/>
      <c r="D696" s="723"/>
      <c r="E696" s="723"/>
      <c r="F696" s="723"/>
      <c r="G696" s="57"/>
      <c r="H696" s="278"/>
      <c r="I696" s="278"/>
      <c r="J696" s="278"/>
      <c r="K696" s="278"/>
    </row>
    <row r="697" spans="1:11" s="704" customFormat="1">
      <c r="A697" s="269"/>
      <c r="B697" s="701" t="s">
        <v>328</v>
      </c>
      <c r="C697" s="269"/>
      <c r="D697" s="1002" t="s">
        <v>1261</v>
      </c>
      <c r="E697" s="1002"/>
      <c r="F697" s="1002"/>
      <c r="G697" s="57"/>
      <c r="H697" s="278"/>
      <c r="I697" s="278"/>
      <c r="J697" s="278"/>
      <c r="K697" s="278"/>
    </row>
    <row r="698" spans="1:11" s="704" customFormat="1">
      <c r="A698" s="269"/>
      <c r="B698" s="269"/>
      <c r="C698" s="269"/>
      <c r="D698" s="1002"/>
      <c r="E698" s="1002"/>
      <c r="F698" s="1002"/>
      <c r="G698" s="57"/>
      <c r="H698" s="278"/>
      <c r="I698" s="278"/>
      <c r="J698" s="278"/>
      <c r="K698" s="278"/>
    </row>
    <row r="699" spans="1:11" s="704" customFormat="1">
      <c r="A699" s="269"/>
      <c r="B699" s="269"/>
      <c r="C699" s="269"/>
      <c r="D699" s="723"/>
      <c r="E699" s="723"/>
      <c r="F699" s="723"/>
      <c r="G699" s="57"/>
      <c r="H699" s="278"/>
      <c r="I699" s="278"/>
      <c r="J699" s="278"/>
      <c r="K699" s="278"/>
    </row>
    <row r="700" spans="1:11" s="704" customFormat="1">
      <c r="A700" s="269"/>
      <c r="B700" s="701" t="s">
        <v>328</v>
      </c>
      <c r="C700" s="269"/>
      <c r="D700" s="1002" t="s">
        <v>1262</v>
      </c>
      <c r="E700" s="1002"/>
      <c r="F700" s="1002"/>
      <c r="G700" s="57"/>
      <c r="H700" s="278"/>
      <c r="I700" s="278"/>
      <c r="J700" s="278"/>
      <c r="K700" s="278"/>
    </row>
    <row r="701" spans="1:11" s="704" customFormat="1">
      <c r="A701" s="269"/>
      <c r="B701" s="269"/>
      <c r="C701" s="269"/>
      <c r="D701" s="1002"/>
      <c r="E701" s="1002"/>
      <c r="F701" s="1002"/>
      <c r="G701" s="57"/>
      <c r="H701" s="278"/>
      <c r="I701" s="278"/>
      <c r="J701" s="278"/>
      <c r="K701" s="278"/>
    </row>
    <row r="702" spans="1:11" s="704" customFormat="1">
      <c r="A702" s="269"/>
      <c r="B702" s="269"/>
      <c r="C702" s="269"/>
      <c r="D702" s="1002"/>
      <c r="E702" s="1002"/>
      <c r="F702" s="1002"/>
      <c r="G702" s="57"/>
      <c r="H702" s="278"/>
      <c r="I702" s="278"/>
      <c r="J702" s="278"/>
      <c r="K702" s="278"/>
    </row>
    <row r="703" spans="1:11" s="704" customFormat="1">
      <c r="A703" s="269"/>
      <c r="B703" s="269"/>
      <c r="C703" s="269"/>
      <c r="D703" s="723"/>
      <c r="E703" s="723"/>
      <c r="F703" s="723"/>
      <c r="G703" s="57"/>
      <c r="H703" s="278"/>
      <c r="I703" s="278"/>
      <c r="J703" s="278"/>
      <c r="K703" s="278"/>
    </row>
    <row r="704" spans="1:11">
      <c r="A704" s="269"/>
      <c r="B704" s="701" t="s">
        <v>328</v>
      </c>
      <c r="C704" s="269"/>
      <c r="D704" s="1002" t="s">
        <v>1255</v>
      </c>
      <c r="E704" s="1002"/>
      <c r="F704" s="1002"/>
      <c r="G704" s="57"/>
      <c r="H704" s="278"/>
      <c r="I704" s="278"/>
      <c r="J704" s="278"/>
      <c r="K704" s="278"/>
    </row>
    <row r="705" spans="1:11">
      <c r="A705" s="269"/>
      <c r="B705" s="269"/>
      <c r="C705" s="269"/>
      <c r="D705" s="1002"/>
      <c r="E705" s="1002"/>
      <c r="F705" s="1002"/>
      <c r="G705" s="57"/>
      <c r="H705" s="278"/>
      <c r="I705" s="278"/>
      <c r="J705" s="278"/>
      <c r="K705" s="278"/>
    </row>
    <row r="706" spans="1:11">
      <c r="A706" s="269"/>
      <c r="B706" s="269"/>
      <c r="C706" s="269"/>
      <c r="D706" s="1002"/>
      <c r="E706" s="1002"/>
      <c r="F706" s="1002"/>
      <c r="G706" s="57"/>
      <c r="H706" s="278"/>
      <c r="I706" s="278"/>
      <c r="J706" s="278"/>
      <c r="K706" s="278"/>
    </row>
    <row r="707" spans="1:11">
      <c r="A707" s="269"/>
      <c r="B707" s="269"/>
      <c r="C707" s="269"/>
      <c r="D707" s="133"/>
      <c r="G707" s="57"/>
      <c r="H707" s="278"/>
      <c r="I707" s="278"/>
      <c r="J707" s="278"/>
      <c r="K707" s="278"/>
    </row>
    <row r="708" spans="1:11">
      <c r="A708" s="269"/>
      <c r="B708" s="701" t="s">
        <v>328</v>
      </c>
      <c r="C708" s="269"/>
      <c r="D708" s="1002" t="s">
        <v>1256</v>
      </c>
      <c r="E708" s="1002"/>
      <c r="F708" s="1002"/>
      <c r="G708" s="57"/>
      <c r="H708" s="278"/>
      <c r="I708" s="278"/>
      <c r="J708" s="278"/>
      <c r="K708" s="278"/>
    </row>
    <row r="709" spans="1:11">
      <c r="A709" s="269"/>
      <c r="B709" s="269"/>
      <c r="C709" s="269"/>
      <c r="D709" s="1002"/>
      <c r="E709" s="1002"/>
      <c r="F709" s="1002"/>
      <c r="G709" s="57"/>
      <c r="H709" s="278"/>
      <c r="I709" s="278"/>
      <c r="J709" s="278"/>
      <c r="K709" s="278"/>
    </row>
    <row r="710" spans="1:11">
      <c r="A710" s="269"/>
      <c r="B710" s="269"/>
      <c r="C710" s="269"/>
      <c r="D710" s="1002"/>
      <c r="E710" s="1002"/>
      <c r="F710" s="1002"/>
      <c r="G710" s="57"/>
      <c r="H710" s="278"/>
      <c r="I710" s="278"/>
      <c r="J710" s="278"/>
      <c r="K710" s="278"/>
    </row>
    <row r="711" spans="1:11">
      <c r="A711" s="269"/>
      <c r="B711" s="269"/>
      <c r="C711" s="269"/>
      <c r="D711" s="12"/>
      <c r="G711" s="57"/>
      <c r="H711" s="278"/>
      <c r="I711" s="278"/>
      <c r="J711" s="278"/>
      <c r="K711" s="278"/>
    </row>
    <row r="712" spans="1:11" ht="14.25">
      <c r="A712" s="270"/>
      <c r="B712" s="701" t="s">
        <v>328</v>
      </c>
      <c r="C712" s="269"/>
      <c r="D712" s="967" t="s">
        <v>1257</v>
      </c>
      <c r="E712" s="967"/>
      <c r="F712" s="967"/>
      <c r="G712" s="57"/>
      <c r="H712" s="278"/>
      <c r="I712" s="278"/>
      <c r="J712" s="278"/>
      <c r="K712" s="278"/>
    </row>
    <row r="713" spans="1:11">
      <c r="A713" s="269"/>
      <c r="B713" s="269"/>
      <c r="C713" s="269"/>
      <c r="D713" s="967"/>
      <c r="E713" s="967"/>
      <c r="F713" s="967"/>
      <c r="G713" s="57"/>
      <c r="H713" s="278"/>
      <c r="I713" s="278"/>
      <c r="J713" s="278"/>
      <c r="K713" s="278"/>
    </row>
    <row r="714" spans="1:11">
      <c r="A714" s="269"/>
      <c r="B714" s="269"/>
      <c r="C714" s="269"/>
      <c r="D714" s="967"/>
      <c r="E714" s="967"/>
      <c r="F714" s="967"/>
      <c r="G714" s="57"/>
      <c r="H714" s="278"/>
      <c r="I714" s="278"/>
      <c r="J714" s="278"/>
      <c r="K714" s="278"/>
    </row>
    <row r="715" spans="1:11">
      <c r="A715" s="269"/>
      <c r="B715" s="269"/>
      <c r="C715" s="269"/>
      <c r="D715" s="967"/>
      <c r="E715" s="967"/>
      <c r="F715" s="967"/>
      <c r="G715" s="57"/>
      <c r="H715" s="278"/>
      <c r="I715" s="278"/>
      <c r="J715" s="278"/>
      <c r="K715" s="278"/>
    </row>
    <row r="716" spans="1:11">
      <c r="A716" s="269"/>
      <c r="B716" s="269"/>
      <c r="C716" s="269"/>
      <c r="D716" s="272"/>
      <c r="G716" s="57"/>
      <c r="H716" s="278"/>
      <c r="I716" s="278"/>
      <c r="J716" s="278"/>
      <c r="K716" s="278"/>
    </row>
    <row r="717" spans="1:11" ht="14.25">
      <c r="A717" s="270"/>
      <c r="B717" s="701" t="s">
        <v>328</v>
      </c>
      <c r="C717" s="269"/>
      <c r="D717" s="1002" t="s">
        <v>1390</v>
      </c>
      <c r="E717" s="1002"/>
      <c r="F717" s="1002"/>
      <c r="G717" s="57"/>
      <c r="H717" s="278"/>
      <c r="I717" s="278"/>
      <c r="J717" s="278"/>
      <c r="K717" s="278"/>
    </row>
    <row r="718" spans="1:11">
      <c r="A718" s="269"/>
      <c r="B718" s="269"/>
      <c r="C718" s="269"/>
      <c r="D718" s="1002"/>
      <c r="E718" s="1002"/>
      <c r="F718" s="1002"/>
      <c r="G718" s="57"/>
      <c r="H718" s="278"/>
      <c r="I718" s="278"/>
      <c r="J718" s="278"/>
      <c r="K718" s="278"/>
    </row>
    <row r="719" spans="1:11">
      <c r="A719" s="269"/>
      <c r="B719" s="269"/>
      <c r="C719" s="269"/>
      <c r="D719" s="1002"/>
      <c r="E719" s="1002"/>
      <c r="F719" s="1002"/>
      <c r="G719" s="57"/>
      <c r="H719" s="278"/>
      <c r="I719" s="278"/>
      <c r="J719" s="278"/>
      <c r="K719" s="278"/>
    </row>
    <row r="720" spans="1:11">
      <c r="A720" s="269"/>
      <c r="B720" s="269"/>
      <c r="C720" s="269"/>
      <c r="D720" s="1002"/>
      <c r="E720" s="1002"/>
      <c r="F720" s="1002"/>
      <c r="G720" s="57"/>
      <c r="H720" s="278"/>
      <c r="I720" s="278"/>
      <c r="J720" s="278"/>
      <c r="K720" s="278"/>
    </row>
    <row r="721" spans="1:11">
      <c r="A721" s="269"/>
      <c r="B721" s="269"/>
      <c r="C721" s="269"/>
      <c r="D721" s="1002"/>
      <c r="E721" s="1002"/>
      <c r="F721" s="1002"/>
      <c r="G721" s="57"/>
      <c r="H721" s="278"/>
      <c r="I721" s="278"/>
      <c r="J721" s="278"/>
      <c r="K721" s="278"/>
    </row>
    <row r="722" spans="1:11">
      <c r="A722" s="269"/>
      <c r="B722" s="269"/>
      <c r="C722" s="269"/>
      <c r="D722" s="1002"/>
      <c r="E722" s="1002"/>
      <c r="F722" s="1002"/>
      <c r="G722" s="57"/>
      <c r="H722" s="278"/>
      <c r="I722" s="278"/>
      <c r="J722" s="278"/>
      <c r="K722" s="278"/>
    </row>
    <row r="723" spans="1:11">
      <c r="A723" s="269"/>
      <c r="B723" s="269"/>
      <c r="C723" s="269"/>
      <c r="D723" s="1002"/>
      <c r="E723" s="1002"/>
      <c r="F723" s="1002"/>
      <c r="G723" s="57"/>
      <c r="H723" s="278"/>
      <c r="I723" s="278"/>
      <c r="J723" s="278"/>
      <c r="K723" s="278"/>
    </row>
    <row r="724" spans="1:11">
      <c r="A724" s="269"/>
      <c r="B724" s="269"/>
      <c r="C724" s="269"/>
      <c r="D724" s="1035" t="s">
        <v>1258</v>
      </c>
      <c r="E724" s="1035"/>
      <c r="F724" s="1035"/>
      <c r="G724" s="57"/>
      <c r="H724" s="278"/>
      <c r="I724" s="278"/>
      <c r="J724" s="278"/>
      <c r="K724" s="278"/>
    </row>
    <row r="725" spans="1:11" s="704" customFormat="1">
      <c r="A725" s="269"/>
      <c r="B725" s="269"/>
      <c r="C725" s="269"/>
      <c r="D725" s="555"/>
      <c r="E725" s="7"/>
      <c r="F725" s="7"/>
      <c r="G725" s="57"/>
      <c r="H725" s="278"/>
      <c r="I725" s="278"/>
      <c r="J725" s="278"/>
      <c r="K725" s="278"/>
    </row>
    <row r="726" spans="1:11">
      <c r="A726" s="1037" t="s">
        <v>1215</v>
      </c>
      <c r="B726" s="1037"/>
      <c r="C726" s="1037"/>
      <c r="D726" s="1037"/>
      <c r="E726" s="1037"/>
      <c r="F726" s="1037"/>
      <c r="G726" s="1037"/>
      <c r="H726" s="278"/>
      <c r="I726" s="278"/>
      <c r="J726" s="278"/>
      <c r="K726" s="278"/>
    </row>
    <row r="727" spans="1:11">
      <c r="A727" s="269"/>
      <c r="B727" s="269"/>
      <c r="C727" s="269"/>
      <c r="D727" s="272"/>
      <c r="G727" s="280"/>
      <c r="H727" s="278"/>
      <c r="I727" s="278"/>
      <c r="J727" s="278"/>
      <c r="K727" s="278"/>
    </row>
    <row r="728" spans="1:11" ht="13.35" customHeight="1">
      <c r="C728" s="269"/>
      <c r="D728" s="1016" t="s">
        <v>1231</v>
      </c>
      <c r="E728" s="1016"/>
      <c r="F728" s="1016"/>
      <c r="G728" s="280"/>
      <c r="H728" s="278"/>
      <c r="I728" s="278"/>
      <c r="J728" s="278"/>
      <c r="K728" s="278"/>
    </row>
    <row r="729" spans="1:11">
      <c r="A729" s="269"/>
      <c r="B729" s="269"/>
      <c r="C729" s="269"/>
      <c r="D729" s="1033" t="s">
        <v>1232</v>
      </c>
      <c r="E729" s="1033"/>
      <c r="F729" s="1033"/>
      <c r="G729" s="280"/>
      <c r="H729" s="278"/>
      <c r="I729" s="278"/>
      <c r="J729" s="278"/>
      <c r="K729" s="278"/>
    </row>
    <row r="730" spans="1:11">
      <c r="A730" s="269"/>
      <c r="B730" s="269"/>
      <c r="C730" s="269"/>
      <c r="G730" s="280"/>
      <c r="H730" s="278"/>
      <c r="I730" s="278"/>
      <c r="J730" s="278"/>
      <c r="K730" s="278"/>
    </row>
    <row r="731" spans="1:11" s="39" customFormat="1" ht="14.25">
      <c r="A731" s="270"/>
      <c r="B731" s="701" t="s">
        <v>328</v>
      </c>
      <c r="C731" s="135"/>
      <c r="D731" s="967" t="s">
        <v>1233</v>
      </c>
      <c r="E731" s="967"/>
      <c r="F731" s="967"/>
      <c r="G731" s="280"/>
      <c r="H731" s="281"/>
      <c r="I731" s="281"/>
      <c r="J731" s="281"/>
      <c r="K731" s="281"/>
    </row>
    <row r="732" spans="1:11" s="39" customFormat="1" ht="10.5" customHeight="1">
      <c r="A732" s="135"/>
      <c r="B732" s="698"/>
      <c r="C732" s="135"/>
      <c r="D732" s="967"/>
      <c r="E732" s="967"/>
      <c r="F732" s="967"/>
      <c r="G732" s="280"/>
      <c r="H732" s="281"/>
      <c r="I732" s="281"/>
      <c r="J732" s="281"/>
      <c r="K732" s="281"/>
    </row>
    <row r="733" spans="1:11" s="39" customFormat="1">
      <c r="A733" s="135"/>
      <c r="B733" s="698"/>
      <c r="C733" s="135"/>
      <c r="D733" s="967"/>
      <c r="E733" s="967"/>
      <c r="F733" s="967"/>
      <c r="G733" s="280"/>
      <c r="H733" s="281"/>
      <c r="I733" s="281"/>
      <c r="J733" s="281"/>
      <c r="K733" s="281"/>
    </row>
    <row r="734" spans="1:11">
      <c r="D734" s="967"/>
      <c r="E734" s="967"/>
      <c r="F734" s="967"/>
      <c r="G734" s="280"/>
      <c r="H734" s="278"/>
      <c r="I734" s="278"/>
      <c r="J734" s="278"/>
      <c r="K734" s="278"/>
    </row>
    <row r="735" spans="1:11">
      <c r="A735" s="282"/>
      <c r="B735" s="282"/>
      <c r="C735" s="282"/>
      <c r="D735" s="967"/>
      <c r="E735" s="967"/>
      <c r="F735" s="967"/>
      <c r="G735" s="284"/>
      <c r="H735" s="278"/>
      <c r="I735" s="278"/>
      <c r="J735" s="278"/>
      <c r="K735" s="278"/>
    </row>
    <row r="736" spans="1:11" ht="15.6" customHeight="1">
      <c r="A736" s="282"/>
      <c r="B736" s="282"/>
      <c r="C736" s="282"/>
      <c r="D736" s="967"/>
      <c r="E736" s="967"/>
      <c r="F736" s="967"/>
      <c r="G736" s="284"/>
      <c r="H736" s="278"/>
      <c r="I736" s="278"/>
      <c r="J736" s="278"/>
      <c r="K736" s="278"/>
    </row>
    <row r="737" spans="1:11">
      <c r="A737" s="282"/>
      <c r="B737" s="282"/>
      <c r="C737" s="282"/>
      <c r="D737" s="391"/>
      <c r="E737" s="283"/>
      <c r="F737" s="283"/>
      <c r="G737" s="284"/>
      <c r="H737" s="278"/>
      <c r="I737" s="278"/>
      <c r="J737" s="278"/>
      <c r="K737" s="278"/>
    </row>
    <row r="738" spans="1:11" s="424" customFormat="1" ht="14.25">
      <c r="A738" s="422"/>
      <c r="B738" s="701" t="s">
        <v>328</v>
      </c>
      <c r="C738" s="423"/>
      <c r="D738" s="968" t="s">
        <v>1234</v>
      </c>
      <c r="E738" s="968"/>
      <c r="F738" s="968"/>
      <c r="G738" s="321"/>
    </row>
    <row r="739" spans="1:11" s="424" customFormat="1">
      <c r="A739" s="423"/>
      <c r="B739" s="423"/>
      <c r="C739" s="423"/>
      <c r="D739" s="968"/>
      <c r="E739" s="968"/>
      <c r="F739" s="968"/>
      <c r="G739" s="321"/>
    </row>
    <row r="740" spans="1:11" s="424" customFormat="1">
      <c r="A740" s="423"/>
      <c r="B740" s="423"/>
      <c r="C740" s="423"/>
      <c r="D740" s="968"/>
      <c r="E740" s="968"/>
      <c r="F740" s="968"/>
      <c r="G740" s="321"/>
    </row>
    <row r="741" spans="1:11" s="424" customFormat="1">
      <c r="A741" s="423"/>
      <c r="B741" s="423"/>
      <c r="C741" s="423"/>
      <c r="D741" s="968"/>
      <c r="E741" s="968"/>
      <c r="F741" s="968"/>
      <c r="G741" s="321"/>
    </row>
    <row r="742" spans="1:11" s="424" customFormat="1">
      <c r="A742" s="423"/>
      <c r="B742" s="423"/>
      <c r="C742" s="423"/>
      <c r="D742" s="391"/>
      <c r="E742" s="321"/>
      <c r="F742" s="321"/>
      <c r="G742" s="321"/>
    </row>
    <row r="743" spans="1:11" s="424" customFormat="1" ht="14.25">
      <c r="A743" s="270"/>
      <c r="B743" s="701" t="s">
        <v>328</v>
      </c>
      <c r="C743" s="423"/>
      <c r="D743" s="1034" t="s">
        <v>1235</v>
      </c>
      <c r="E743" s="1034"/>
      <c r="F743" s="1034"/>
      <c r="G743" s="321"/>
    </row>
    <row r="744" spans="1:11" s="424" customFormat="1">
      <c r="A744" s="423"/>
      <c r="B744" s="423"/>
      <c r="C744" s="423"/>
      <c r="D744" s="1034"/>
      <c r="E744" s="1034"/>
      <c r="F744" s="1034"/>
      <c r="G744" s="321"/>
    </row>
    <row r="745" spans="1:11" s="424" customFormat="1">
      <c r="A745" s="423"/>
      <c r="B745" s="423"/>
      <c r="C745" s="423"/>
      <c r="D745" s="1034"/>
      <c r="E745" s="1034"/>
      <c r="F745" s="1034"/>
      <c r="G745" s="321"/>
    </row>
    <row r="746" spans="1:11">
      <c r="A746" s="282"/>
      <c r="B746" s="282"/>
      <c r="C746" s="282"/>
      <c r="D746" s="391"/>
      <c r="E746" s="283"/>
      <c r="F746" s="283"/>
      <c r="G746" s="284"/>
      <c r="H746" s="278"/>
      <c r="I746" s="278"/>
      <c r="J746" s="278"/>
      <c r="K746" s="278"/>
    </row>
    <row r="747" spans="1:11" ht="14.25">
      <c r="A747" s="270"/>
      <c r="B747" s="701" t="s">
        <v>328</v>
      </c>
      <c r="C747" s="282"/>
      <c r="D747" s="968" t="s">
        <v>1236</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4" customFormat="1">
      <c r="A749" s="282"/>
      <c r="B749" s="282"/>
      <c r="C749" s="282"/>
      <c r="D749" s="717"/>
      <c r="E749" s="717"/>
      <c r="F749" s="717"/>
      <c r="G749" s="284"/>
      <c r="H749" s="278"/>
      <c r="I749" s="278"/>
      <c r="J749" s="278"/>
      <c r="K749" s="278"/>
    </row>
    <row r="750" spans="1:11" s="704" customFormat="1">
      <c r="A750" s="282"/>
      <c r="B750" s="701" t="s">
        <v>328</v>
      </c>
      <c r="C750" s="282"/>
      <c r="D750" s="968" t="s">
        <v>1237</v>
      </c>
      <c r="E750" s="968"/>
      <c r="F750" s="968"/>
      <c r="G750" s="284"/>
      <c r="H750" s="278"/>
      <c r="I750" s="278"/>
      <c r="J750" s="278"/>
      <c r="K750" s="278"/>
    </row>
    <row r="751" spans="1:11" s="704" customFormat="1">
      <c r="A751" s="282"/>
      <c r="B751" s="282"/>
      <c r="C751" s="282"/>
      <c r="D751" s="968"/>
      <c r="E751" s="968"/>
      <c r="F751" s="968"/>
      <c r="G751" s="284"/>
      <c r="H751" s="278"/>
      <c r="I751" s="278"/>
      <c r="J751" s="278"/>
      <c r="K751" s="278"/>
    </row>
    <row r="752" spans="1:11" s="704" customFormat="1">
      <c r="A752" s="282"/>
      <c r="B752" s="282"/>
      <c r="C752" s="282"/>
      <c r="D752" s="968"/>
      <c r="E752" s="968"/>
      <c r="F752" s="968"/>
      <c r="G752" s="284"/>
      <c r="H752" s="278"/>
      <c r="I752" s="278"/>
      <c r="J752" s="278"/>
      <c r="K752" s="278"/>
    </row>
    <row r="753" spans="1:11" s="704" customFormat="1">
      <c r="A753" s="282"/>
      <c r="B753" s="282"/>
      <c r="C753" s="282"/>
      <c r="D753" s="717"/>
      <c r="E753" s="717"/>
      <c r="F753" s="717"/>
      <c r="G753" s="284"/>
      <c r="H753" s="278"/>
      <c r="I753" s="278"/>
      <c r="J753" s="278"/>
      <c r="K753" s="278"/>
    </row>
    <row r="754" spans="1:11">
      <c r="A754" s="1039" t="s">
        <v>1238</v>
      </c>
      <c r="B754" s="1039"/>
      <c r="C754" s="1039"/>
      <c r="D754" s="1039"/>
      <c r="E754" s="1039"/>
      <c r="F754" s="1039"/>
      <c r="G754" s="1039"/>
    </row>
    <row r="755" spans="1:11">
      <c r="A755" s="269"/>
      <c r="B755" s="269"/>
      <c r="C755" s="269"/>
      <c r="D755" s="285"/>
      <c r="F755" s="150"/>
      <c r="G755" s="280"/>
    </row>
    <row r="756" spans="1:11">
      <c r="A756" s="282"/>
      <c r="B756" s="282"/>
      <c r="C756" s="457"/>
      <c r="D756" s="1040" t="s">
        <v>1222</v>
      </c>
      <c r="E756" s="1040"/>
      <c r="F756" s="1040"/>
      <c r="G756" s="280"/>
    </row>
    <row r="757" spans="1:11">
      <c r="A757" s="521"/>
      <c r="B757" s="521"/>
      <c r="C757" s="520"/>
      <c r="D757" s="1030" t="s">
        <v>1239</v>
      </c>
      <c r="E757" s="1030"/>
      <c r="F757" s="1030"/>
      <c r="G757" s="280"/>
    </row>
    <row r="758" spans="1:11">
      <c r="A758" s="282"/>
      <c r="B758" s="282"/>
      <c r="C758" s="457"/>
      <c r="D758" s="715"/>
      <c r="E758" s="715"/>
      <c r="F758" s="715"/>
      <c r="G758" s="280"/>
    </row>
    <row r="759" spans="1:11" ht="14.25">
      <c r="A759" s="270"/>
      <c r="B759" s="701" t="s">
        <v>328</v>
      </c>
      <c r="C759" s="457"/>
      <c r="D759" s="1031" t="s">
        <v>1100</v>
      </c>
      <c r="E759" s="1031"/>
      <c r="F759" s="1031"/>
      <c r="G759" s="280"/>
    </row>
    <row r="760" spans="1:11">
      <c r="A760" s="282"/>
      <c r="B760" s="282"/>
      <c r="C760" s="457"/>
      <c r="D760" s="714"/>
      <c r="E760" s="1032" t="s">
        <v>1223</v>
      </c>
      <c r="F760" s="1032"/>
      <c r="G760" s="280"/>
    </row>
    <row r="761" spans="1:11">
      <c r="A761" s="276"/>
      <c r="B761" s="276"/>
      <c r="C761" s="276"/>
      <c r="D761" s="138"/>
      <c r="F761" s="57"/>
      <c r="G761" s="280"/>
    </row>
    <row r="762" spans="1:11">
      <c r="A762" s="1036" t="s">
        <v>483</v>
      </c>
      <c r="B762" s="1036"/>
      <c r="C762" s="1036"/>
      <c r="D762" s="1036"/>
      <c r="E762" s="1036"/>
      <c r="F762" s="1036"/>
      <c r="G762" s="1036"/>
    </row>
    <row r="763" spans="1:11">
      <c r="A763" s="264"/>
      <c r="B763" s="695"/>
      <c r="C763" s="275"/>
      <c r="D763" s="280"/>
      <c r="E763" s="280"/>
      <c r="F763" s="280"/>
      <c r="G763" s="280"/>
    </row>
    <row r="764" spans="1:11">
      <c r="A764" s="138"/>
      <c r="B764" s="1038" t="s">
        <v>1099</v>
      </c>
      <c r="C764" s="1038"/>
      <c r="D764" s="1038"/>
      <c r="E764" s="1038"/>
      <c r="F764" s="1038"/>
      <c r="G764" s="280"/>
    </row>
    <row r="765" spans="1:11">
      <c r="A765" s="23"/>
      <c r="B765" s="697"/>
      <c r="G765" s="280"/>
    </row>
    <row r="766" spans="1:11">
      <c r="A766" s="1036" t="s">
        <v>484</v>
      </c>
      <c r="B766" s="1036"/>
      <c r="C766" s="1036"/>
      <c r="D766" s="1036"/>
      <c r="E766" s="1036"/>
      <c r="F766" s="1036"/>
      <c r="G766" s="1036"/>
    </row>
    <row r="767" spans="1:11">
      <c r="A767" s="264"/>
      <c r="B767" s="695"/>
      <c r="C767" s="264"/>
      <c r="D767" s="272"/>
      <c r="G767" s="280"/>
    </row>
    <row r="768" spans="1:11">
      <c r="A768" s="138"/>
      <c r="B768" s="982" t="s">
        <v>482</v>
      </c>
      <c r="C768" s="982"/>
      <c r="D768" s="982"/>
      <c r="E768" s="982"/>
      <c r="F768" s="982"/>
      <c r="G768" s="280"/>
    </row>
    <row r="769" spans="1:7" ht="14.25">
      <c r="A769" s="270"/>
      <c r="B769" s="270"/>
      <c r="D769" s="138"/>
      <c r="E769" s="138"/>
      <c r="F769" s="280"/>
      <c r="G769" s="280"/>
    </row>
    <row r="770" spans="1:7">
      <c r="A770" s="1036" t="s">
        <v>485</v>
      </c>
      <c r="B770" s="1036"/>
      <c r="C770" s="1036"/>
      <c r="D770" s="1036"/>
      <c r="E770" s="1036"/>
      <c r="F770" s="1036"/>
      <c r="G770" s="1036"/>
    </row>
    <row r="771" spans="1:7">
      <c r="C771" s="269"/>
      <c r="D771" s="268"/>
      <c r="E771" s="138"/>
      <c r="F771" s="280"/>
      <c r="G771" s="280"/>
    </row>
    <row r="772" spans="1:7">
      <c r="A772" s="138"/>
      <c r="B772" s="982" t="s">
        <v>482</v>
      </c>
      <c r="C772" s="982"/>
      <c r="D772" s="982"/>
      <c r="E772" s="982"/>
      <c r="F772" s="982"/>
      <c r="G772" s="280"/>
    </row>
    <row r="773" spans="1:7">
      <c r="A773" s="138"/>
      <c r="B773" s="138"/>
      <c r="C773" s="275"/>
      <c r="D773" s="280"/>
      <c r="E773" s="280"/>
      <c r="F773" s="280"/>
      <c r="G773" s="280"/>
    </row>
    <row r="774" spans="1:7">
      <c r="A774" s="1036" t="s">
        <v>486</v>
      </c>
      <c r="B774" s="1036"/>
      <c r="C774" s="1036"/>
      <c r="D774" s="1036"/>
      <c r="E774" s="1036"/>
      <c r="F774" s="1036"/>
      <c r="G774" s="1036"/>
    </row>
    <row r="775" spans="1:7">
      <c r="A775" s="138"/>
      <c r="B775" s="138"/>
    </row>
    <row r="776" spans="1:7">
      <c r="A776" s="138"/>
      <c r="B776" s="982" t="s">
        <v>482</v>
      </c>
      <c r="C776" s="982"/>
      <c r="D776" s="982"/>
      <c r="E776" s="982"/>
      <c r="F776" s="982"/>
    </row>
    <row r="777" spans="1:7">
      <c r="A777" s="275"/>
      <c r="B777" s="275"/>
      <c r="C777" s="275"/>
      <c r="D777" s="267"/>
      <c r="F777" s="280"/>
    </row>
    <row r="778" spans="1:7">
      <c r="A778" s="1036" t="s">
        <v>487</v>
      </c>
      <c r="B778" s="1036"/>
      <c r="C778" s="1036"/>
      <c r="D778" s="1036"/>
      <c r="E778" s="1036"/>
      <c r="F778" s="1036"/>
      <c r="G778" s="1036"/>
    </row>
    <row r="779" spans="1:7">
      <c r="A779" s="138"/>
      <c r="B779" s="138"/>
    </row>
    <row r="780" spans="1:7">
      <c r="A780" s="138"/>
      <c r="B780" s="982" t="s">
        <v>482</v>
      </c>
      <c r="C780" s="982"/>
      <c r="D780" s="982"/>
      <c r="E780" s="982"/>
      <c r="F780" s="982"/>
    </row>
    <row r="781" spans="1:7">
      <c r="A781" s="275"/>
      <c r="B781" s="275"/>
      <c r="C781" s="275"/>
      <c r="D781" s="267"/>
      <c r="F781" s="280"/>
    </row>
    <row r="782" spans="1:7">
      <c r="A782" s="1036" t="s">
        <v>488</v>
      </c>
      <c r="B782" s="1036"/>
      <c r="C782" s="1036"/>
      <c r="D782" s="1036"/>
      <c r="E782" s="1036"/>
      <c r="F782" s="1036"/>
      <c r="G782" s="1036"/>
    </row>
    <row r="783" spans="1:7">
      <c r="A783" s="138"/>
      <c r="B783" s="138"/>
    </row>
    <row r="784" spans="1:7">
      <c r="A784" s="138"/>
      <c r="B784" s="982" t="s">
        <v>482</v>
      </c>
      <c r="C784" s="982"/>
      <c r="D784" s="982"/>
      <c r="E784" s="982"/>
      <c r="F784" s="982"/>
    </row>
    <row r="785" spans="1:7">
      <c r="A785" s="274"/>
      <c r="B785" s="274"/>
      <c r="C785" s="274"/>
      <c r="D785" s="286"/>
      <c r="E785" s="57"/>
      <c r="F785" s="57"/>
      <c r="G785" s="57"/>
    </row>
    <row r="786" spans="1:7">
      <c r="A786" s="1036" t="s">
        <v>199</v>
      </c>
      <c r="B786" s="1036"/>
      <c r="C786" s="1036"/>
      <c r="D786" s="1036"/>
      <c r="E786" s="1036"/>
      <c r="F786" s="1036"/>
      <c r="G786" s="1036"/>
    </row>
    <row r="787" spans="1:7">
      <c r="A787" s="138"/>
      <c r="B787" s="138"/>
    </row>
    <row r="788" spans="1:7">
      <c r="A788" s="138"/>
      <c r="B788" s="982" t="s">
        <v>482</v>
      </c>
      <c r="C788" s="982"/>
      <c r="D788" s="982"/>
      <c r="E788" s="982"/>
      <c r="F788" s="982"/>
    </row>
    <row r="789" spans="1:7">
      <c r="A789" s="138"/>
      <c r="B789" s="138"/>
      <c r="D789" s="267"/>
    </row>
    <row r="790" spans="1:7">
      <c r="A790" s="1036" t="s">
        <v>964</v>
      </c>
      <c r="B790" s="1036"/>
      <c r="C790" s="1036"/>
      <c r="D790" s="1036"/>
      <c r="E790" s="1036"/>
      <c r="F790" s="1036"/>
      <c r="G790" s="1036"/>
    </row>
    <row r="791" spans="1:7">
      <c r="A791" s="138"/>
      <c r="B791" s="138"/>
    </row>
    <row r="792" spans="1:7">
      <c r="A792" s="138"/>
      <c r="B792" s="982" t="s">
        <v>482</v>
      </c>
      <c r="C792" s="982"/>
      <c r="D792" s="982"/>
      <c r="E792" s="982"/>
      <c r="F792" s="982"/>
      <c r="G792" s="12"/>
    </row>
    <row r="793" spans="1:7">
      <c r="A793" s="264"/>
      <c r="B793" s="695"/>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4" customWidth="1"/>
    <col min="11" max="16384" width="8.85546875" style="744" hidden="1"/>
  </cols>
  <sheetData>
    <row r="1" spans="1:10" ht="14.25" customHeight="1"/>
    <row r="2" spans="1:10" ht="15.75">
      <c r="A2" s="1045" t="s">
        <v>1470</v>
      </c>
      <c r="B2" s="1046"/>
      <c r="C2" s="1046"/>
      <c r="D2" s="1046"/>
      <c r="E2" s="1046"/>
      <c r="F2" s="1046"/>
      <c r="G2" s="1046"/>
      <c r="H2" s="1046"/>
      <c r="I2" s="1046"/>
      <c r="J2" s="1046"/>
    </row>
    <row r="3" spans="1:10" ht="15.75">
      <c r="A3" s="1050" t="s">
        <v>697</v>
      </c>
      <c r="B3" s="1051"/>
      <c r="C3" s="1051"/>
      <c r="D3" s="1051"/>
      <c r="E3" s="1051"/>
      <c r="F3" s="1051"/>
      <c r="G3" s="1051"/>
      <c r="H3" s="1051"/>
      <c r="I3" s="1051"/>
      <c r="J3" s="1051"/>
    </row>
    <row r="4" spans="1:10" ht="15">
      <c r="A4" s="1052" t="s">
        <v>1556</v>
      </c>
      <c r="B4" s="1051"/>
      <c r="C4" s="1051"/>
      <c r="D4" s="1051"/>
      <c r="E4" s="1051"/>
      <c r="F4" s="1051"/>
      <c r="G4" s="1051"/>
      <c r="H4" s="1051"/>
      <c r="I4" s="1051"/>
      <c r="J4" s="1051"/>
    </row>
    <row r="5" spans="1:10" ht="12.75"/>
    <row r="6" spans="1:10" ht="12.75">
      <c r="A6" s="1047" t="s">
        <v>1595</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4"/>
      <c r="B10" s="794"/>
      <c r="C10" s="794"/>
      <c r="D10" s="794"/>
      <c r="E10" s="794"/>
      <c r="F10" s="794"/>
      <c r="G10" s="794"/>
      <c r="H10" s="794"/>
      <c r="I10" s="794"/>
      <c r="J10" s="794"/>
    </row>
    <row r="11" spans="1:10" ht="12.75">
      <c r="A11" s="1053" t="s">
        <v>1431</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1525</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5" t="s">
        <v>1432</v>
      </c>
      <c r="B21" s="794"/>
      <c r="C21" s="794"/>
      <c r="D21" s="794"/>
      <c r="E21" s="794"/>
      <c r="F21" s="794"/>
      <c r="G21" s="794"/>
      <c r="H21" s="794"/>
      <c r="I21" s="794"/>
      <c r="J21" s="794"/>
    </row>
    <row r="22" spans="1:10" ht="12.75">
      <c r="A22" s="796" t="s">
        <v>265</v>
      </c>
      <c r="B22" s="796"/>
      <c r="C22" s="796"/>
      <c r="D22" s="796"/>
      <c r="E22" s="796"/>
      <c r="F22" s="796"/>
      <c r="G22" s="796"/>
      <c r="H22" s="796"/>
      <c r="I22" s="796"/>
      <c r="J22" s="796"/>
    </row>
    <row r="23" spans="1:10" ht="12.75">
      <c r="A23" s="1057" t="s">
        <v>1433</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1434</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4" t="s">
        <v>1433</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1435</v>
      </c>
      <c r="B75" s="1049"/>
      <c r="C75" s="1049"/>
      <c r="D75" s="1049"/>
      <c r="E75" s="1049"/>
      <c r="F75" s="1049"/>
      <c r="G75" s="1049"/>
      <c r="H75" s="1049"/>
      <c r="I75" s="1049"/>
    </row>
    <row r="76" spans="1:9" ht="12.75">
      <c r="A76" s="973" t="s">
        <v>1129</v>
      </c>
      <c r="B76" s="973"/>
      <c r="C76" s="973"/>
      <c r="D76" s="973"/>
      <c r="E76" s="973"/>
    </row>
    <row r="77" spans="1:9" ht="12.75">
      <c r="A77" s="973" t="s">
        <v>1436</v>
      </c>
      <c r="B77" s="973"/>
      <c r="C77" s="973"/>
      <c r="D77" s="973"/>
      <c r="E77" s="973"/>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1" customWidth="1"/>
    <col min="2" max="2" width="13.42578125" style="811" customWidth="1"/>
    <col min="3" max="3" width="2.42578125" style="811" customWidth="1"/>
    <col min="4" max="5" width="3.42578125" style="812" customWidth="1"/>
    <col min="6" max="6" width="65.42578125" style="812" customWidth="1"/>
    <col min="7" max="7" width="1.42578125" style="812" customWidth="1"/>
    <col min="8" max="8" width="3.42578125" style="813" hidden="1" customWidth="1"/>
    <col min="9" max="9" width="14" style="813" hidden="1" customWidth="1"/>
    <col min="10" max="16384" width="8.85546875" style="813" hidden="1"/>
  </cols>
  <sheetData>
    <row r="1" spans="1:9"/>
    <row r="2" spans="1:9">
      <c r="A2" s="1062" t="s">
        <v>1557</v>
      </c>
      <c r="B2" s="1062"/>
      <c r="C2" s="1063"/>
      <c r="D2" s="1063"/>
      <c r="E2" s="1063"/>
      <c r="F2" s="1063"/>
      <c r="G2" s="1063"/>
    </row>
    <row r="3" spans="1:9">
      <c r="A3" s="1070" t="s">
        <v>1560</v>
      </c>
      <c r="B3" s="1070"/>
      <c r="C3" s="1071"/>
      <c r="D3" s="1071"/>
      <c r="E3" s="1071"/>
      <c r="F3" s="1071"/>
      <c r="G3" s="1071"/>
      <c r="I3" s="715" t="s">
        <v>1196</v>
      </c>
    </row>
    <row r="4" spans="1:9">
      <c r="A4" s="1066" t="s">
        <v>1559</v>
      </c>
      <c r="B4" s="1066"/>
      <c r="C4" s="1072"/>
      <c r="D4" s="1072"/>
      <c r="E4" s="1072"/>
      <c r="F4" s="1072"/>
      <c r="G4" s="1072"/>
      <c r="I4" s="715"/>
    </row>
    <row r="5" spans="1:9" s="814" customFormat="1">
      <c r="A5" s="1066"/>
      <c r="B5" s="1066"/>
      <c r="C5" s="1067"/>
      <c r="D5" s="1067"/>
      <c r="E5" s="1067"/>
      <c r="F5" s="1067"/>
      <c r="G5" s="1067"/>
      <c r="I5" s="715" t="s">
        <v>1197</v>
      </c>
    </row>
    <row r="6" spans="1:9" s="814" customFormat="1">
      <c r="A6" s="1064" t="s">
        <v>1292</v>
      </c>
      <c r="B6" s="1064"/>
      <c r="C6" s="1065"/>
      <c r="D6" s="1065"/>
      <c r="E6" s="1065"/>
      <c r="F6" s="1065"/>
      <c r="G6" s="1065"/>
    </row>
    <row r="7" spans="1:9" s="814" customFormat="1">
      <c r="A7" s="1064" t="s">
        <v>1293</v>
      </c>
      <c r="B7" s="1064"/>
      <c r="C7" s="1065"/>
      <c r="D7" s="1065"/>
      <c r="E7" s="1065"/>
      <c r="F7" s="1065"/>
      <c r="G7" s="1065"/>
    </row>
    <row r="8" spans="1:9">
      <c r="A8" s="815"/>
      <c r="B8" s="815"/>
      <c r="C8" s="816"/>
      <c r="D8" s="816"/>
      <c r="E8" s="816"/>
      <c r="F8" s="816"/>
    </row>
    <row r="9" spans="1:9">
      <c r="A9" s="1023" t="s">
        <v>1295</v>
      </c>
      <c r="B9" s="1023"/>
      <c r="C9" s="1023"/>
      <c r="D9" s="1023"/>
      <c r="E9" s="1023"/>
      <c r="F9" s="1023"/>
      <c r="G9" s="1023"/>
    </row>
    <row r="10" spans="1:9">
      <c r="A10" s="816"/>
      <c r="B10" s="816"/>
      <c r="E10" s="817"/>
    </row>
    <row r="11" spans="1:9" ht="13.7" customHeight="1">
      <c r="C11" s="816"/>
      <c r="D11" s="1089" t="s">
        <v>1294</v>
      </c>
      <c r="E11" s="1089"/>
      <c r="F11" s="1089"/>
    </row>
    <row r="12" spans="1:9">
      <c r="C12" s="816"/>
      <c r="D12" s="1089"/>
      <c r="E12" s="1089"/>
      <c r="F12" s="1089"/>
    </row>
    <row r="13" spans="1:9">
      <c r="A13" s="818"/>
      <c r="B13" s="818"/>
      <c r="C13" s="818"/>
      <c r="D13" s="1007" t="s">
        <v>1277</v>
      </c>
      <c r="E13" s="1007"/>
      <c r="F13" s="1007"/>
    </row>
    <row r="14" spans="1:9">
      <c r="A14" s="818"/>
      <c r="B14" s="818"/>
      <c r="C14" s="818"/>
      <c r="D14" s="819"/>
    </row>
    <row r="15" spans="1:9" ht="14.25">
      <c r="A15" s="820"/>
      <c r="B15" s="821" t="s">
        <v>328</v>
      </c>
      <c r="C15" s="822"/>
      <c r="D15" s="1005" t="s">
        <v>1278</v>
      </c>
      <c r="E15" s="1005"/>
      <c r="F15" s="1005"/>
    </row>
    <row r="16" spans="1:9">
      <c r="A16" s="818"/>
      <c r="B16" s="818"/>
      <c r="C16" s="822"/>
      <c r="D16" s="1005"/>
      <c r="E16" s="1005"/>
      <c r="F16" s="1005"/>
    </row>
    <row r="17" spans="1:7">
      <c r="A17" s="818"/>
      <c r="B17" s="818"/>
      <c r="C17" s="822"/>
      <c r="D17" s="1005"/>
      <c r="E17" s="1005"/>
      <c r="F17" s="1005"/>
    </row>
    <row r="18" spans="1:7">
      <c r="A18" s="818"/>
      <c r="B18" s="818"/>
      <c r="C18" s="818"/>
    </row>
    <row r="19" spans="1:7" ht="14.25">
      <c r="A19" s="820"/>
      <c r="B19" s="821" t="s">
        <v>328</v>
      </c>
      <c r="D19" s="1031" t="s">
        <v>1279</v>
      </c>
      <c r="E19" s="1031"/>
      <c r="F19" s="1031"/>
    </row>
    <row r="20" spans="1:7" ht="14.25">
      <c r="A20" s="820"/>
      <c r="B20" s="820"/>
      <c r="D20" s="823"/>
    </row>
    <row r="21" spans="1:7" ht="14.25">
      <c r="A21" s="820"/>
      <c r="B21" s="821" t="s">
        <v>328</v>
      </c>
      <c r="D21" s="1005" t="s">
        <v>1280</v>
      </c>
      <c r="E21" s="1005"/>
      <c r="F21" s="1005"/>
    </row>
    <row r="22" spans="1:7" ht="14.25">
      <c r="A22" s="820"/>
      <c r="B22" s="820"/>
      <c r="D22" s="1005"/>
      <c r="E22" s="1005"/>
      <c r="F22" s="1005"/>
    </row>
    <row r="23" spans="1:7"/>
    <row r="24" spans="1:7" ht="14.25">
      <c r="A24" s="820"/>
      <c r="B24" s="821" t="s">
        <v>328</v>
      </c>
      <c r="D24" s="1059" t="s">
        <v>1281</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4" customFormat="1">
      <c r="A29" s="824"/>
      <c r="B29" s="824"/>
      <c r="C29" s="824"/>
      <c r="D29" s="755"/>
      <c r="E29" s="825"/>
      <c r="F29" s="825"/>
      <c r="G29" s="825"/>
    </row>
    <row r="30" spans="1:7" s="814" customFormat="1">
      <c r="A30" s="824"/>
      <c r="B30" s="821" t="s">
        <v>328</v>
      </c>
      <c r="C30" s="824"/>
      <c r="D30" s="1006" t="s">
        <v>1282</v>
      </c>
      <c r="E30" s="1006"/>
      <c r="F30" s="1006"/>
      <c r="G30" s="825"/>
    </row>
    <row r="31" spans="1:7" s="814" customFormat="1">
      <c r="A31" s="824"/>
      <c r="B31" s="824"/>
      <c r="C31" s="824"/>
      <c r="D31" s="1006"/>
      <c r="E31" s="1006"/>
      <c r="F31" s="1006"/>
      <c r="G31" s="825"/>
    </row>
    <row r="32" spans="1:7" ht="14.25">
      <c r="A32" s="820"/>
      <c r="B32" s="820"/>
      <c r="D32" s="826"/>
    </row>
    <row r="33" spans="1:6" ht="14.45" customHeight="1">
      <c r="A33" s="820"/>
      <c r="B33" s="821" t="s">
        <v>328</v>
      </c>
      <c r="D33" s="1006" t="s">
        <v>1471</v>
      </c>
      <c r="E33" s="1006"/>
      <c r="F33" s="1006"/>
    </row>
    <row r="34" spans="1:6" ht="14.25">
      <c r="A34" s="820"/>
      <c r="B34" s="820"/>
      <c r="D34" s="1006"/>
      <c r="E34" s="1006"/>
      <c r="F34" s="1006"/>
    </row>
    <row r="35" spans="1:6" ht="14.25">
      <c r="A35" s="820"/>
      <c r="B35" s="820"/>
      <c r="D35" s="1006"/>
      <c r="E35" s="1006"/>
      <c r="F35" s="1006"/>
    </row>
    <row r="36" spans="1:6" ht="14.25">
      <c r="A36" s="820"/>
      <c r="B36" s="820"/>
      <c r="D36" s="1006"/>
      <c r="E36" s="1006"/>
      <c r="F36" s="1006"/>
    </row>
    <row r="37" spans="1:6" ht="14.25">
      <c r="A37" s="820"/>
      <c r="B37" s="820"/>
      <c r="D37" s="813"/>
    </row>
    <row r="38" spans="1:6" ht="14.25">
      <c r="A38" s="820"/>
      <c r="B38" s="821" t="s">
        <v>328</v>
      </c>
      <c r="D38" s="1006" t="s">
        <v>1284</v>
      </c>
      <c r="E38" s="1006"/>
      <c r="F38" s="1006"/>
    </row>
    <row r="39" spans="1:6" ht="14.25">
      <c r="A39" s="820"/>
      <c r="B39" s="820"/>
      <c r="D39" s="1006"/>
      <c r="E39" s="1006"/>
      <c r="F39" s="1006"/>
    </row>
    <row r="40" spans="1:6" ht="14.25">
      <c r="A40" s="820"/>
      <c r="B40" s="820"/>
      <c r="D40" s="1006"/>
      <c r="E40" s="1006"/>
      <c r="F40" s="1006"/>
    </row>
    <row r="41" spans="1:6" ht="14.25">
      <c r="A41" s="820"/>
      <c r="B41" s="820"/>
      <c r="D41" s="1006"/>
      <c r="E41" s="1006"/>
      <c r="F41" s="1006"/>
    </row>
    <row r="42" spans="1:6" ht="14.25">
      <c r="A42" s="820"/>
      <c r="B42" s="820"/>
      <c r="D42" s="1006"/>
      <c r="E42" s="1006"/>
      <c r="F42" s="1006"/>
    </row>
    <row r="43" spans="1:6" ht="14.25">
      <c r="A43" s="820"/>
      <c r="B43" s="820"/>
      <c r="D43" s="803"/>
      <c r="E43" s="803"/>
      <c r="F43" s="803"/>
    </row>
    <row r="44" spans="1:6" ht="14.25">
      <c r="A44" s="820"/>
      <c r="B44" s="821" t="s">
        <v>328</v>
      </c>
      <c r="D44" s="1006" t="s">
        <v>1285</v>
      </c>
      <c r="E44" s="1006"/>
      <c r="F44" s="1006"/>
    </row>
    <row r="45" spans="1:6" ht="14.25">
      <c r="A45" s="820"/>
      <c r="B45" s="820"/>
      <c r="D45" s="1006"/>
      <c r="E45" s="1006"/>
      <c r="F45" s="1006"/>
    </row>
    <row r="46" spans="1:6" ht="14.25">
      <c r="A46" s="820"/>
      <c r="B46" s="820"/>
      <c r="D46" s="1006"/>
      <c r="E46" s="1006"/>
      <c r="F46" s="1006"/>
    </row>
    <row r="47" spans="1:6" ht="23.25" customHeight="1">
      <c r="A47" s="820"/>
      <c r="B47" s="820"/>
      <c r="D47" s="1006"/>
      <c r="E47" s="1006"/>
      <c r="F47" s="1006"/>
    </row>
    <row r="48" spans="1:6" ht="14.25">
      <c r="A48" s="820"/>
      <c r="B48" s="820"/>
      <c r="D48" s="808"/>
    </row>
    <row r="49" spans="1:7" ht="14.45" customHeight="1">
      <c r="A49" s="820"/>
      <c r="B49" s="821" t="s">
        <v>328</v>
      </c>
      <c r="D49" s="1006" t="s">
        <v>1286</v>
      </c>
      <c r="E49" s="1006"/>
      <c r="F49" s="1006"/>
    </row>
    <row r="50" spans="1:7" ht="14.25">
      <c r="A50" s="820"/>
      <c r="B50" s="820"/>
      <c r="D50" s="1006"/>
      <c r="E50" s="1006"/>
      <c r="F50" s="1006"/>
    </row>
    <row r="51" spans="1:7" ht="14.25">
      <c r="A51" s="820"/>
      <c r="B51" s="820"/>
      <c r="D51" s="1006"/>
      <c r="E51" s="1006"/>
      <c r="F51" s="1006"/>
    </row>
    <row r="52" spans="1:7" s="640" customFormat="1" ht="14.25">
      <c r="A52" s="820"/>
      <c r="B52" s="820"/>
      <c r="C52" s="827"/>
      <c r="D52" s="825"/>
      <c r="E52" s="715"/>
      <c r="F52" s="715"/>
      <c r="G52" s="715"/>
    </row>
    <row r="53" spans="1:7" s="640" customFormat="1" ht="14.25">
      <c r="A53" s="828"/>
      <c r="B53" s="821" t="s">
        <v>328</v>
      </c>
      <c r="C53" s="829"/>
      <c r="D53" s="1006" t="s">
        <v>1287</v>
      </c>
      <c r="E53" s="1006"/>
      <c r="F53" s="1006"/>
      <c r="G53" s="715"/>
    </row>
    <row r="54" spans="1:7" s="640" customFormat="1" ht="14.25">
      <c r="A54" s="828"/>
      <c r="B54" s="828"/>
      <c r="C54" s="829"/>
      <c r="D54" s="1006"/>
      <c r="E54" s="1006"/>
      <c r="F54" s="1006"/>
      <c r="G54" s="715"/>
    </row>
    <row r="55" spans="1:7" s="814" customFormat="1">
      <c r="A55" s="824"/>
      <c r="B55" s="824"/>
      <c r="C55" s="824"/>
      <c r="D55" s="755"/>
      <c r="E55" s="825"/>
      <c r="F55" s="825"/>
      <c r="G55" s="825"/>
    </row>
    <row r="56" spans="1:7" ht="14.25">
      <c r="A56" s="820"/>
      <c r="B56" s="821" t="s">
        <v>328</v>
      </c>
      <c r="D56" s="1006" t="s">
        <v>1288</v>
      </c>
      <c r="E56" s="1006"/>
      <c r="F56" s="1006"/>
    </row>
    <row r="57" spans="1:7">
      <c r="D57" s="1006"/>
      <c r="E57" s="1006"/>
      <c r="F57" s="1006"/>
    </row>
    <row r="58" spans="1:7">
      <c r="D58" s="1006"/>
      <c r="E58" s="1006"/>
      <c r="F58" s="1006"/>
    </row>
    <row r="59" spans="1:7">
      <c r="D59" s="715"/>
    </row>
    <row r="60" spans="1:7" ht="14.25">
      <c r="A60" s="820"/>
      <c r="B60" s="821" t="s">
        <v>328</v>
      </c>
      <c r="D60" s="1006" t="s">
        <v>1289</v>
      </c>
      <c r="E60" s="1006"/>
      <c r="F60" s="1006"/>
    </row>
    <row r="61" spans="1:7">
      <c r="D61" s="1006"/>
      <c r="E61" s="1006"/>
      <c r="F61" s="1006"/>
    </row>
    <row r="62" spans="1:7"/>
    <row r="63" spans="1:7" ht="14.25">
      <c r="A63" s="820"/>
      <c r="B63" s="821" t="s">
        <v>328</v>
      </c>
      <c r="D63" s="1006" t="s">
        <v>1290</v>
      </c>
      <c r="E63" s="1006"/>
      <c r="F63" s="1006"/>
    </row>
    <row r="64" spans="1:7">
      <c r="D64" s="1006"/>
      <c r="E64" s="1006"/>
      <c r="F64" s="1006"/>
    </row>
    <row r="65" spans="1:7">
      <c r="D65" s="1006"/>
      <c r="E65" s="1006"/>
      <c r="F65" s="1006"/>
    </row>
    <row r="66" spans="1:7">
      <c r="D66" s="813"/>
    </row>
    <row r="67" spans="1:7" ht="14.25">
      <c r="A67" s="820"/>
      <c r="B67" s="821" t="s">
        <v>328</v>
      </c>
      <c r="D67" s="1005" t="s">
        <v>1291</v>
      </c>
      <c r="E67" s="1005"/>
      <c r="F67" s="1005"/>
    </row>
    <row r="68" spans="1:7">
      <c r="D68" s="1005"/>
      <c r="E68" s="1005"/>
      <c r="F68" s="1005"/>
    </row>
    <row r="69" spans="1:7" ht="14.25">
      <c r="A69" s="820"/>
      <c r="B69" s="820"/>
      <c r="D69" s="823"/>
    </row>
    <row r="70" spans="1:7">
      <c r="A70" s="987" t="s">
        <v>1198</v>
      </c>
      <c r="B70" s="987"/>
      <c r="C70" s="987"/>
      <c r="D70" s="987"/>
      <c r="E70" s="987"/>
      <c r="F70" s="987"/>
      <c r="G70" s="987"/>
    </row>
    <row r="71" spans="1:7"/>
    <row r="72" spans="1:7">
      <c r="C72" s="830"/>
      <c r="D72" s="1076" t="s">
        <v>1296</v>
      </c>
      <c r="E72" s="1076"/>
      <c r="F72" s="1076"/>
    </row>
    <row r="73" spans="1:7">
      <c r="A73" s="823"/>
      <c r="B73" s="823"/>
      <c r="D73" s="1005" t="s">
        <v>1323</v>
      </c>
      <c r="E73" s="1005"/>
      <c r="F73" s="1005"/>
    </row>
    <row r="74" spans="1:7">
      <c r="A74" s="823"/>
      <c r="B74" s="823"/>
    </row>
    <row r="75" spans="1:7" ht="13.7" customHeight="1">
      <c r="A75" s="820"/>
      <c r="B75" s="821" t="s">
        <v>328</v>
      </c>
      <c r="D75" s="1005" t="s">
        <v>1524</v>
      </c>
      <c r="E75" s="1005"/>
      <c r="F75" s="1005"/>
    </row>
    <row r="76" spans="1:7" ht="14.25">
      <c r="A76" s="820"/>
      <c r="B76" s="820"/>
      <c r="D76" s="1005"/>
      <c r="E76" s="1005"/>
      <c r="F76" s="1005"/>
    </row>
    <row r="77" spans="1:7" ht="14.25">
      <c r="A77" s="820"/>
      <c r="B77" s="820"/>
      <c r="D77" s="1005"/>
      <c r="E77" s="1005"/>
      <c r="F77" s="1005"/>
    </row>
    <row r="78" spans="1:7" ht="14.25">
      <c r="A78" s="820"/>
      <c r="B78" s="820"/>
      <c r="D78" s="1005"/>
      <c r="E78" s="1005"/>
      <c r="F78" s="1005"/>
    </row>
    <row r="79" spans="1:7" ht="14.25">
      <c r="A79" s="820"/>
      <c r="B79" s="820"/>
      <c r="D79" s="1005"/>
      <c r="E79" s="1005"/>
      <c r="F79" s="1005"/>
    </row>
    <row r="80" spans="1:7" ht="14.25">
      <c r="A80" s="820"/>
      <c r="B80" s="820"/>
      <c r="D80" s="1005"/>
      <c r="E80" s="1005"/>
      <c r="F80" s="1005"/>
    </row>
    <row r="81" spans="1:6" ht="14.25">
      <c r="A81" s="820"/>
      <c r="B81" s="820"/>
      <c r="D81" s="1005"/>
      <c r="E81" s="1005"/>
      <c r="F81" s="1005"/>
    </row>
    <row r="82" spans="1:6" ht="14.25">
      <c r="A82" s="820"/>
      <c r="B82" s="820"/>
      <c r="D82" s="1005"/>
      <c r="E82" s="1005"/>
      <c r="F82" s="1005"/>
    </row>
    <row r="83" spans="1:6" s="813" customFormat="1" ht="14.25">
      <c r="A83" s="820"/>
      <c r="B83" s="820"/>
      <c r="C83" s="811"/>
      <c r="D83" s="1005"/>
      <c r="E83" s="1005"/>
      <c r="F83" s="1005"/>
    </row>
    <row r="84" spans="1:6" s="813" customFormat="1" ht="14.45" customHeight="1">
      <c r="A84" s="820"/>
      <c r="B84" s="821" t="s">
        <v>328</v>
      </c>
      <c r="C84" s="811"/>
      <c r="D84" s="1005" t="s">
        <v>1443</v>
      </c>
      <c r="E84" s="1005"/>
      <c r="F84" s="1005"/>
    </row>
    <row r="85" spans="1:6" s="813" customFormat="1" ht="14.25">
      <c r="A85" s="820"/>
      <c r="B85" s="820"/>
      <c r="C85" s="811"/>
      <c r="D85" s="1005"/>
      <c r="E85" s="1005"/>
      <c r="F85" s="1005"/>
    </row>
    <row r="86" spans="1:6" s="813" customFormat="1" ht="14.25">
      <c r="A86" s="820"/>
      <c r="B86" s="820"/>
      <c r="C86" s="811"/>
      <c r="D86" s="1005"/>
      <c r="E86" s="1005"/>
      <c r="F86" s="1005"/>
    </row>
    <row r="87" spans="1:6" s="813" customFormat="1" ht="14.25">
      <c r="A87" s="820"/>
      <c r="B87" s="820"/>
      <c r="C87" s="811"/>
      <c r="D87" s="1005"/>
      <c r="E87" s="1005"/>
      <c r="F87" s="1005"/>
    </row>
    <row r="88" spans="1:6" s="813" customFormat="1" ht="14.25">
      <c r="A88" s="820"/>
      <c r="B88" s="820"/>
      <c r="C88" s="811"/>
      <c r="D88" s="1005"/>
      <c r="E88" s="1005"/>
      <c r="F88" s="1005"/>
    </row>
    <row r="89" spans="1:6" s="813" customFormat="1" ht="14.25">
      <c r="A89" s="820"/>
      <c r="B89" s="820"/>
      <c r="C89" s="811"/>
      <c r="D89" s="1005"/>
      <c r="E89" s="1005"/>
      <c r="F89" s="1005"/>
    </row>
    <row r="90" spans="1:6" s="813" customFormat="1" ht="14.25">
      <c r="A90" s="820"/>
      <c r="B90" s="820"/>
      <c r="C90" s="811"/>
      <c r="D90" s="1005"/>
      <c r="E90" s="1005"/>
      <c r="F90" s="1005"/>
    </row>
    <row r="91" spans="1:6" s="813" customFormat="1" ht="14.25">
      <c r="A91" s="820"/>
      <c r="B91" s="820"/>
      <c r="C91" s="811"/>
      <c r="D91" s="1005"/>
      <c r="E91" s="1005"/>
      <c r="F91" s="1005"/>
    </row>
    <row r="92" spans="1:6" s="813" customFormat="1" ht="14.25">
      <c r="A92" s="820"/>
      <c r="B92" s="820"/>
      <c r="C92" s="811"/>
      <c r="D92" s="1005"/>
      <c r="E92" s="1005"/>
      <c r="F92" s="1005"/>
    </row>
    <row r="93" spans="1:6" s="813" customFormat="1" ht="14.25">
      <c r="A93" s="820"/>
      <c r="B93" s="820"/>
      <c r="C93" s="811"/>
      <c r="D93" s="1005"/>
      <c r="E93" s="1005"/>
      <c r="F93" s="1005"/>
    </row>
    <row r="94" spans="1:6" s="813" customFormat="1" ht="14.25">
      <c r="A94" s="820"/>
      <c r="B94" s="820"/>
      <c r="C94" s="811"/>
      <c r="D94" s="1005"/>
      <c r="E94" s="1005"/>
      <c r="F94" s="1005"/>
    </row>
    <row r="95" spans="1:6" s="813" customFormat="1" ht="14.25">
      <c r="A95" s="820"/>
      <c r="B95" s="820"/>
      <c r="C95" s="811"/>
      <c r="D95" s="1005"/>
      <c r="E95" s="1005"/>
      <c r="F95" s="1005"/>
    </row>
    <row r="96" spans="1:6" s="813" customFormat="1" ht="14.25">
      <c r="A96" s="820"/>
      <c r="B96" s="820"/>
      <c r="C96" s="811"/>
      <c r="D96" s="1005"/>
      <c r="E96" s="1005"/>
      <c r="F96" s="1005"/>
    </row>
    <row r="97" spans="1:11" ht="14.25">
      <c r="A97" s="820"/>
      <c r="B97" s="820"/>
      <c r="D97" s="1005"/>
      <c r="E97" s="1005"/>
      <c r="F97" s="1005"/>
    </row>
    <row r="98" spans="1:11" ht="14.25">
      <c r="A98" s="820"/>
      <c r="B98" s="820"/>
      <c r="D98" s="1005"/>
      <c r="E98" s="1005"/>
      <c r="F98" s="1005"/>
    </row>
    <row r="99" spans="1:11" ht="14.25">
      <c r="A99" s="820"/>
      <c r="B99" s="820"/>
      <c r="D99" s="945"/>
      <c r="E99" s="945"/>
      <c r="F99" s="945"/>
    </row>
    <row r="100" spans="1:11" ht="14.25" customHeight="1">
      <c r="A100" s="820"/>
      <c r="B100" s="821" t="s">
        <v>328</v>
      </c>
      <c r="D100" s="1025" t="s">
        <v>1298</v>
      </c>
      <c r="E100" s="1025"/>
      <c r="F100" s="1025"/>
    </row>
    <row r="101" spans="1:11" ht="14.25">
      <c r="A101" s="820"/>
      <c r="B101" s="820"/>
      <c r="D101" s="1025"/>
      <c r="E101" s="1025"/>
      <c r="F101" s="1025"/>
    </row>
    <row r="102" spans="1:11" ht="14.25">
      <c r="A102" s="820"/>
      <c r="B102" s="820"/>
      <c r="D102" s="1025"/>
      <c r="E102" s="1025"/>
      <c r="F102" s="1025"/>
    </row>
    <row r="103" spans="1:11" ht="14.25">
      <c r="A103" s="820"/>
      <c r="B103" s="820"/>
      <c r="D103" s="1025"/>
      <c r="E103" s="1025"/>
      <c r="F103" s="1025"/>
    </row>
    <row r="104" spans="1:11" ht="14.25">
      <c r="A104" s="820"/>
      <c r="B104" s="820"/>
      <c r="D104" s="1025"/>
      <c r="E104" s="1025"/>
      <c r="F104" s="1025"/>
    </row>
    <row r="105" spans="1:11" ht="14.25">
      <c r="A105" s="820"/>
      <c r="B105" s="820"/>
      <c r="D105" s="1025"/>
      <c r="E105" s="1025"/>
      <c r="F105" s="1025"/>
    </row>
    <row r="106" spans="1:11" ht="14.25">
      <c r="A106" s="820"/>
      <c r="B106" s="820"/>
      <c r="D106" s="1025"/>
      <c r="E106" s="1025"/>
      <c r="F106" s="1025"/>
    </row>
    <row r="107" spans="1:11" ht="14.25">
      <c r="A107" s="820"/>
      <c r="B107" s="820"/>
      <c r="D107" s="1025"/>
      <c r="E107" s="1025"/>
      <c r="F107" s="1025"/>
    </row>
    <row r="108" spans="1:11">
      <c r="C108" s="744"/>
      <c r="D108" s="946"/>
      <c r="E108" s="946"/>
      <c r="F108" s="946"/>
      <c r="G108" s="744"/>
      <c r="H108" s="744"/>
      <c r="I108" s="744"/>
      <c r="J108" s="744"/>
      <c r="K108" s="744"/>
    </row>
    <row r="109" spans="1:11" ht="14.25">
      <c r="A109" s="820"/>
      <c r="B109" s="821" t="s">
        <v>328</v>
      </c>
      <c r="C109" s="744"/>
      <c r="D109" s="1025" t="s">
        <v>1300</v>
      </c>
      <c r="E109" s="1025"/>
      <c r="F109" s="1025"/>
      <c r="G109" s="744"/>
      <c r="H109" s="744"/>
      <c r="I109" s="744"/>
      <c r="J109" s="744"/>
      <c r="K109" s="744"/>
    </row>
    <row r="110" spans="1:11" ht="14.25">
      <c r="A110" s="820"/>
      <c r="B110" s="820"/>
      <c r="C110" s="744"/>
      <c r="D110" s="1025"/>
      <c r="E110" s="1025"/>
      <c r="F110" s="1025"/>
      <c r="G110" s="744"/>
      <c r="H110" s="744"/>
      <c r="I110" s="744"/>
      <c r="J110" s="744"/>
      <c r="K110" s="744"/>
    </row>
    <row r="111" spans="1:11"/>
    <row r="112" spans="1:11" ht="14.25">
      <c r="A112" s="820"/>
      <c r="B112" s="821" t="s">
        <v>328</v>
      </c>
      <c r="C112" s="827"/>
      <c r="D112" s="1005" t="s">
        <v>1301</v>
      </c>
      <c r="E112" s="1005"/>
      <c r="F112" s="1005"/>
    </row>
    <row r="113" spans="1:7">
      <c r="C113" s="827"/>
      <c r="D113" s="1005"/>
      <c r="E113" s="1005"/>
      <c r="F113" s="1005"/>
    </row>
    <row r="114" spans="1:7">
      <c r="C114" s="827"/>
      <c r="D114" s="1005"/>
      <c r="E114" s="1005"/>
      <c r="F114" s="1005"/>
    </row>
    <row r="115" spans="1:7">
      <c r="C115" s="827"/>
      <c r="D115" s="1005"/>
      <c r="E115" s="1005"/>
      <c r="F115" s="1005"/>
    </row>
    <row r="116" spans="1:7">
      <c r="C116" s="827"/>
      <c r="D116" s="1005"/>
      <c r="E116" s="1005"/>
      <c r="F116" s="1005"/>
    </row>
    <row r="117" spans="1:7">
      <c r="C117" s="827"/>
      <c r="D117" s="694"/>
      <c r="E117" s="694"/>
      <c r="F117" s="694"/>
    </row>
    <row r="118" spans="1:7" s="744" customFormat="1" ht="14.25">
      <c r="A118" s="820"/>
      <c r="B118" s="821" t="s">
        <v>328</v>
      </c>
      <c r="C118" s="827"/>
      <c r="D118" s="1006" t="s">
        <v>1302</v>
      </c>
      <c r="E118" s="1006"/>
      <c r="F118" s="1006"/>
      <c r="G118" s="694"/>
    </row>
    <row r="119" spans="1:7" s="835" customFormat="1" ht="13.7" customHeight="1">
      <c r="A119" s="832"/>
      <c r="B119" s="832"/>
      <c r="C119" s="833"/>
      <c r="D119" s="1006"/>
      <c r="E119" s="1006"/>
      <c r="F119" s="1006"/>
      <c r="G119" s="834"/>
    </row>
    <row r="120" spans="1:7" s="744" customFormat="1" ht="13.7" customHeight="1">
      <c r="A120" s="811"/>
      <c r="B120" s="811"/>
      <c r="C120" s="827"/>
      <c r="D120" s="1006"/>
      <c r="E120" s="1006"/>
      <c r="F120" s="1006"/>
      <c r="G120" s="694"/>
    </row>
    <row r="121" spans="1:7" s="744" customFormat="1" ht="13.7" customHeight="1">
      <c r="A121" s="811"/>
      <c r="B121" s="811"/>
      <c r="C121" s="827"/>
      <c r="D121" s="1006"/>
      <c r="E121" s="1006"/>
      <c r="F121" s="1006"/>
      <c r="G121" s="694"/>
    </row>
    <row r="122" spans="1:7" s="744" customFormat="1" ht="13.7" customHeight="1">
      <c r="A122" s="811"/>
      <c r="B122" s="811"/>
      <c r="C122" s="827"/>
      <c r="D122" s="1006"/>
      <c r="E122" s="1006"/>
      <c r="F122" s="1006"/>
      <c r="G122" s="694"/>
    </row>
    <row r="123" spans="1:7" s="744" customFormat="1" ht="13.7" customHeight="1">
      <c r="A123" s="836"/>
      <c r="B123" s="836"/>
      <c r="C123" s="827"/>
      <c r="D123" s="1006"/>
      <c r="E123" s="1006"/>
      <c r="F123" s="1006"/>
      <c r="G123" s="694"/>
    </row>
    <row r="124" spans="1:7" s="640" customFormat="1" ht="13.7" customHeight="1">
      <c r="A124" s="824"/>
      <c r="B124" s="824"/>
      <c r="C124" s="829"/>
      <c r="D124" s="1006"/>
      <c r="E124" s="1006"/>
      <c r="F124" s="1006"/>
      <c r="G124" s="715"/>
    </row>
    <row r="125" spans="1:7" s="640" customFormat="1" ht="13.7" customHeight="1">
      <c r="A125" s="824"/>
      <c r="B125" s="824"/>
      <c r="C125" s="829"/>
      <c r="D125" s="1006"/>
      <c r="E125" s="1006"/>
      <c r="F125" s="1006"/>
      <c r="G125" s="715"/>
    </row>
    <row r="126" spans="1:7" s="744" customFormat="1" ht="13.7" customHeight="1">
      <c r="A126" s="811"/>
      <c r="B126" s="811"/>
      <c r="C126" s="827"/>
      <c r="D126" s="1006"/>
      <c r="E126" s="1006"/>
      <c r="F126" s="1006"/>
      <c r="G126" s="694"/>
    </row>
    <row r="127" spans="1:7" s="744" customFormat="1" ht="13.7" customHeight="1">
      <c r="A127" s="811"/>
      <c r="B127" s="811"/>
      <c r="C127" s="827"/>
      <c r="D127" s="1006"/>
      <c r="E127" s="1006"/>
      <c r="F127" s="1006"/>
      <c r="G127" s="694"/>
    </row>
    <row r="128" spans="1:7" s="744" customFormat="1" ht="13.7" customHeight="1">
      <c r="A128" s="811"/>
      <c r="B128" s="811"/>
      <c r="C128" s="827"/>
      <c r="D128" s="1006"/>
      <c r="E128" s="1006"/>
      <c r="F128" s="1006"/>
      <c r="G128" s="694"/>
    </row>
    <row r="129" spans="1:7" s="744" customFormat="1" ht="13.7" customHeight="1">
      <c r="A129" s="811"/>
      <c r="B129" s="811"/>
      <c r="C129" s="827"/>
      <c r="D129" s="1006"/>
      <c r="E129" s="1006"/>
      <c r="F129" s="1006"/>
      <c r="G129" s="694"/>
    </row>
    <row r="130" spans="1:7" s="744" customFormat="1" ht="13.7" customHeight="1">
      <c r="A130" s="811"/>
      <c r="B130" s="811"/>
      <c r="C130" s="827"/>
      <c r="D130" s="819"/>
      <c r="E130" s="808"/>
      <c r="F130" s="808"/>
      <c r="G130" s="694"/>
    </row>
    <row r="131" spans="1:7" s="744" customFormat="1" ht="13.7" customHeight="1">
      <c r="A131" s="811"/>
      <c r="B131" s="821" t="s">
        <v>328</v>
      </c>
      <c r="C131" s="827"/>
      <c r="D131" s="1074" t="s">
        <v>1410</v>
      </c>
      <c r="E131" s="1074"/>
      <c r="F131" s="1074"/>
      <c r="G131" s="694"/>
    </row>
    <row r="132" spans="1:7" s="744" customFormat="1" ht="13.7" customHeight="1">
      <c r="A132" s="811"/>
      <c r="B132" s="811"/>
      <c r="C132" s="827"/>
      <c r="D132" s="1074"/>
      <c r="E132" s="1074"/>
      <c r="F132" s="1074"/>
      <c r="G132" s="694"/>
    </row>
    <row r="133" spans="1:7" s="744" customFormat="1" ht="13.7" customHeight="1">
      <c r="A133" s="811"/>
      <c r="B133" s="811"/>
      <c r="C133" s="827"/>
      <c r="D133" s="1074"/>
      <c r="E133" s="1074"/>
      <c r="F133" s="1074"/>
      <c r="G133" s="694"/>
    </row>
    <row r="134" spans="1:7" s="744" customFormat="1" ht="13.7" customHeight="1">
      <c r="A134" s="811"/>
      <c r="B134" s="811"/>
      <c r="C134" s="827"/>
      <c r="D134" s="1074"/>
      <c r="E134" s="1074"/>
      <c r="F134" s="1074"/>
      <c r="G134" s="694"/>
    </row>
    <row r="135" spans="1:7" s="744" customFormat="1" ht="13.7" customHeight="1">
      <c r="A135" s="811"/>
      <c r="B135" s="811"/>
      <c r="C135" s="827"/>
      <c r="D135" s="1074"/>
      <c r="E135" s="1074"/>
      <c r="F135" s="1074"/>
      <c r="G135" s="694"/>
    </row>
    <row r="136" spans="1:7" s="744" customFormat="1" ht="13.7" customHeight="1">
      <c r="A136" s="811"/>
      <c r="B136" s="811"/>
      <c r="C136" s="827"/>
      <c r="D136" s="1074"/>
      <c r="E136" s="1074"/>
      <c r="F136" s="1074"/>
      <c r="G136" s="694"/>
    </row>
    <row r="137" spans="1:7" s="744" customFormat="1" ht="13.7" customHeight="1">
      <c r="A137" s="811"/>
      <c r="B137" s="811"/>
      <c r="C137" s="827"/>
      <c r="D137" s="1074"/>
      <c r="E137" s="1074"/>
      <c r="F137" s="1074"/>
      <c r="G137" s="694"/>
    </row>
    <row r="138" spans="1:7" s="744" customFormat="1" ht="13.7" customHeight="1">
      <c r="A138" s="811"/>
      <c r="B138" s="811"/>
      <c r="C138" s="827"/>
      <c r="D138" s="1074"/>
      <c r="E138" s="1074"/>
      <c r="F138" s="1074"/>
      <c r="G138" s="694"/>
    </row>
    <row r="139" spans="1:7" s="744" customFormat="1" ht="13.7" customHeight="1">
      <c r="A139" s="811"/>
      <c r="B139" s="811"/>
      <c r="C139" s="827"/>
      <c r="D139" s="1074"/>
      <c r="E139" s="1074"/>
      <c r="F139" s="1074"/>
      <c r="G139" s="694"/>
    </row>
    <row r="140" spans="1:7" s="744" customFormat="1" ht="13.7" customHeight="1">
      <c r="A140" s="811"/>
      <c r="B140" s="811"/>
      <c r="C140" s="827"/>
      <c r="D140" s="1074"/>
      <c r="E140" s="1074"/>
      <c r="F140" s="1074"/>
      <c r="G140" s="694"/>
    </row>
    <row r="141" spans="1:7" s="744" customFormat="1" ht="13.7" customHeight="1">
      <c r="A141" s="811"/>
      <c r="B141" s="811"/>
      <c r="C141" s="827"/>
      <c r="D141" s="1074"/>
      <c r="E141" s="1074"/>
      <c r="F141" s="1074"/>
      <c r="G141" s="694"/>
    </row>
    <row r="142" spans="1:7" s="744" customFormat="1" ht="13.7" customHeight="1">
      <c r="A142" s="811"/>
      <c r="B142" s="811"/>
      <c r="C142" s="827"/>
      <c r="D142" s="1074"/>
      <c r="E142" s="1074"/>
      <c r="F142" s="1074"/>
      <c r="G142" s="694"/>
    </row>
    <row r="143" spans="1:7" s="744" customFormat="1" ht="13.7" customHeight="1">
      <c r="A143" s="811"/>
      <c r="B143" s="811"/>
      <c r="C143" s="827"/>
      <c r="D143" s="1074"/>
      <c r="E143" s="1074"/>
      <c r="F143" s="1074"/>
      <c r="G143" s="694"/>
    </row>
    <row r="144" spans="1:7" s="744" customFormat="1" ht="13.7" customHeight="1">
      <c r="A144" s="811"/>
      <c r="B144" s="811"/>
      <c r="C144" s="827"/>
      <c r="D144" s="1074"/>
      <c r="E144" s="1074"/>
      <c r="F144" s="1074"/>
      <c r="G144" s="694"/>
    </row>
    <row r="145" spans="1:7" s="744" customFormat="1" ht="13.7" customHeight="1">
      <c r="A145" s="811"/>
      <c r="B145" s="811"/>
      <c r="C145" s="827"/>
      <c r="D145" s="1074"/>
      <c r="E145" s="1074"/>
      <c r="F145" s="1074"/>
      <c r="G145" s="694"/>
    </row>
    <row r="146" spans="1:7" s="744" customFormat="1" ht="13.7" customHeight="1">
      <c r="A146" s="811"/>
      <c r="B146" s="811"/>
      <c r="C146" s="827"/>
      <c r="D146" s="1074"/>
      <c r="E146" s="1074"/>
      <c r="F146" s="1074"/>
      <c r="G146" s="694"/>
    </row>
    <row r="147" spans="1:7" s="744" customFormat="1" ht="13.7" customHeight="1">
      <c r="A147" s="811"/>
      <c r="B147" s="811"/>
      <c r="C147" s="827"/>
      <c r="D147" s="1074"/>
      <c r="E147" s="1074"/>
      <c r="F147" s="1074"/>
      <c r="G147" s="694"/>
    </row>
    <row r="148" spans="1:7" s="744" customFormat="1" ht="13.7" customHeight="1">
      <c r="A148" s="811"/>
      <c r="B148" s="811"/>
      <c r="C148" s="827"/>
      <c r="D148" s="1074"/>
      <c r="E148" s="1074"/>
      <c r="F148" s="1074"/>
      <c r="G148" s="694"/>
    </row>
    <row r="149" spans="1:7" s="744" customFormat="1" ht="13.7" customHeight="1">
      <c r="A149" s="811"/>
      <c r="B149" s="811"/>
      <c r="C149" s="827"/>
      <c r="D149" s="1075" t="s">
        <v>1453</v>
      </c>
      <c r="E149" s="1075"/>
      <c r="F149" s="1075"/>
      <c r="G149" s="885"/>
    </row>
    <row r="150" spans="1:7" s="744" customFormat="1" ht="13.7" customHeight="1">
      <c r="A150" s="811"/>
      <c r="B150" s="811"/>
      <c r="C150" s="827"/>
      <c r="D150" s="1073"/>
      <c r="E150" s="1073"/>
      <c r="F150" s="1073"/>
      <c r="G150" s="1073"/>
    </row>
    <row r="151" spans="1:7" s="744" customFormat="1" ht="14.45" customHeight="1">
      <c r="A151" s="836"/>
      <c r="B151" s="821" t="s">
        <v>328</v>
      </c>
      <c r="C151" s="837"/>
      <c r="D151" s="979" t="s">
        <v>1485</v>
      </c>
      <c r="E151" s="979"/>
      <c r="F151" s="979"/>
      <c r="G151" s="838"/>
    </row>
    <row r="152" spans="1:7" s="744" customFormat="1" ht="14.45" customHeight="1">
      <c r="A152" s="836"/>
      <c r="B152" s="836"/>
      <c r="C152" s="837"/>
      <c r="D152" s="979"/>
      <c r="E152" s="979"/>
      <c r="F152" s="979"/>
      <c r="G152" s="838"/>
    </row>
    <row r="153" spans="1:7" s="744" customFormat="1" ht="13.7" customHeight="1">
      <c r="A153" s="836"/>
      <c r="B153" s="836"/>
      <c r="C153" s="837"/>
      <c r="D153" s="979"/>
      <c r="E153" s="979"/>
      <c r="F153" s="979"/>
      <c r="G153" s="838"/>
    </row>
    <row r="154" spans="1:7" s="744" customFormat="1" ht="13.7" customHeight="1">
      <c r="A154" s="836"/>
      <c r="B154" s="836"/>
      <c r="C154" s="837"/>
      <c r="D154" s="819"/>
      <c r="E154" s="837"/>
      <c r="F154" s="837"/>
      <c r="G154" s="838"/>
    </row>
    <row r="155" spans="1:7" s="744" customFormat="1" ht="13.7" customHeight="1">
      <c r="A155" s="836"/>
      <c r="B155" s="821" t="s">
        <v>328</v>
      </c>
      <c r="C155" s="837"/>
      <c r="D155" s="975" t="s">
        <v>1304</v>
      </c>
      <c r="E155" s="975"/>
      <c r="F155" s="975"/>
      <c r="G155" s="838"/>
    </row>
    <row r="156" spans="1:7" s="744" customFormat="1" ht="13.7" customHeight="1">
      <c r="A156" s="836"/>
      <c r="B156" s="836"/>
      <c r="C156" s="837"/>
      <c r="D156" s="975"/>
      <c r="E156" s="975"/>
      <c r="F156" s="975"/>
      <c r="G156" s="838"/>
    </row>
    <row r="157" spans="1:7" s="744" customFormat="1" ht="13.7" customHeight="1">
      <c r="A157" s="836"/>
      <c r="B157" s="836"/>
      <c r="C157" s="837"/>
      <c r="D157" s="975"/>
      <c r="E157" s="975"/>
      <c r="F157" s="975"/>
      <c r="G157" s="838"/>
    </row>
    <row r="158" spans="1:7" s="744" customFormat="1" ht="13.7" customHeight="1">
      <c r="A158" s="836"/>
      <c r="B158" s="836"/>
      <c r="C158" s="837"/>
      <c r="D158" s="975"/>
      <c r="E158" s="975"/>
      <c r="F158" s="975"/>
      <c r="G158" s="838"/>
    </row>
    <row r="159" spans="1:7" s="744" customFormat="1" ht="13.7" customHeight="1">
      <c r="A159" s="811"/>
      <c r="B159" s="811"/>
      <c r="C159" s="827"/>
      <c r="D159" s="808"/>
      <c r="E159" s="808"/>
      <c r="F159" s="808"/>
      <c r="G159" s="694"/>
    </row>
    <row r="160" spans="1:7" s="744" customFormat="1" ht="13.7" customHeight="1">
      <c r="A160" s="811"/>
      <c r="B160" s="821" t="s">
        <v>328</v>
      </c>
      <c r="C160" s="827"/>
      <c r="D160" s="1010" t="s">
        <v>1305</v>
      </c>
      <c r="E160" s="1010"/>
      <c r="F160" s="1010"/>
      <c r="G160" s="694"/>
    </row>
    <row r="161" spans="1:7" s="744" customFormat="1" ht="13.7" customHeight="1">
      <c r="A161" s="811"/>
      <c r="B161" s="811"/>
      <c r="C161" s="827"/>
      <c r="D161" s="1010"/>
      <c r="E161" s="1010"/>
      <c r="F161" s="1010"/>
      <c r="G161" s="694"/>
    </row>
    <row r="162" spans="1:7" s="744" customFormat="1" ht="13.7" customHeight="1">
      <c r="A162" s="811"/>
      <c r="B162" s="811"/>
      <c r="C162" s="827"/>
      <c r="D162" s="1010"/>
      <c r="E162" s="1010"/>
      <c r="F162" s="1010"/>
      <c r="G162" s="694"/>
    </row>
    <row r="163" spans="1:7" s="744" customFormat="1" ht="13.7" customHeight="1">
      <c r="A163" s="839"/>
      <c r="B163" s="839"/>
      <c r="C163" s="827"/>
      <c r="D163" s="812"/>
      <c r="E163" s="808"/>
      <c r="F163" s="808"/>
      <c r="G163" s="694"/>
    </row>
    <row r="164" spans="1:7">
      <c r="A164" s="987" t="s">
        <v>1199</v>
      </c>
      <c r="B164" s="987"/>
      <c r="C164" s="987"/>
      <c r="D164" s="987"/>
      <c r="E164" s="987"/>
      <c r="F164" s="987"/>
      <c r="G164" s="987"/>
    </row>
    <row r="165" spans="1:7" ht="12" customHeight="1">
      <c r="D165" s="823"/>
      <c r="E165" s="823"/>
      <c r="F165" s="823"/>
    </row>
    <row r="166" spans="1:7">
      <c r="B166" s="1069" t="s">
        <v>482</v>
      </c>
      <c r="C166" s="1069"/>
      <c r="D166" s="1069"/>
      <c r="E166" s="1069"/>
      <c r="F166" s="1069"/>
    </row>
    <row r="167" spans="1:7" ht="12" customHeight="1">
      <c r="A167" s="816"/>
      <c r="B167" s="816"/>
      <c r="C167" s="816"/>
    </row>
    <row r="168" spans="1:7">
      <c r="A168" s="987" t="s">
        <v>1200</v>
      </c>
      <c r="B168" s="987"/>
      <c r="C168" s="987"/>
      <c r="D168" s="987"/>
      <c r="E168" s="987"/>
      <c r="F168" s="987"/>
      <c r="G168" s="987"/>
    </row>
    <row r="169" spans="1:7" ht="12" customHeight="1">
      <c r="A169" s="840"/>
      <c r="B169" s="840"/>
      <c r="C169" s="841"/>
      <c r="D169" s="842"/>
      <c r="E169" s="843"/>
      <c r="F169" s="842"/>
      <c r="G169" s="842"/>
    </row>
    <row r="170" spans="1:7" ht="13.7" customHeight="1">
      <c r="A170" s="840"/>
      <c r="B170" s="840"/>
      <c r="C170" s="841"/>
      <c r="D170" s="1011" t="s">
        <v>1308</v>
      </c>
      <c r="E170" s="1011"/>
      <c r="F170" s="1011"/>
      <c r="G170" s="842"/>
    </row>
    <row r="171" spans="1:7">
      <c r="A171" s="840"/>
      <c r="B171" s="840"/>
      <c r="C171" s="841"/>
      <c r="D171" s="1011"/>
      <c r="E171" s="1011"/>
      <c r="F171" s="1011"/>
      <c r="G171" s="842"/>
    </row>
    <row r="172" spans="1:7">
      <c r="A172" s="840"/>
      <c r="B172" s="840"/>
      <c r="C172" s="841"/>
      <c r="D172" s="1012" t="s">
        <v>1444</v>
      </c>
      <c r="E172" s="1012"/>
      <c r="F172" s="1012"/>
      <c r="G172" s="842"/>
    </row>
    <row r="173" spans="1:7" ht="12" customHeight="1">
      <c r="A173" s="840"/>
      <c r="B173" s="840"/>
      <c r="C173" s="841"/>
      <c r="D173" s="842"/>
      <c r="E173" s="843"/>
      <c r="F173" s="842"/>
      <c r="G173" s="842"/>
    </row>
    <row r="174" spans="1:7" ht="14.25">
      <c r="A174" s="820"/>
      <c r="B174" s="821" t="s">
        <v>328</v>
      </c>
      <c r="C174" s="841"/>
      <c r="D174" s="1005" t="s">
        <v>1307</v>
      </c>
      <c r="E174" s="1005"/>
      <c r="F174" s="1005"/>
      <c r="G174" s="842"/>
    </row>
    <row r="175" spans="1:7" ht="14.25">
      <c r="A175" s="820"/>
      <c r="B175" s="820"/>
      <c r="C175" s="841"/>
      <c r="D175" s="1005"/>
      <c r="E175" s="1005"/>
      <c r="F175" s="1005"/>
      <c r="G175" s="842"/>
    </row>
    <row r="176" spans="1:7" ht="14.25">
      <c r="A176" s="820"/>
      <c r="B176" s="820"/>
      <c r="C176" s="841"/>
      <c r="D176" s="1005"/>
      <c r="E176" s="1005"/>
      <c r="F176" s="1005"/>
      <c r="G176" s="842"/>
    </row>
    <row r="177" spans="1:7">
      <c r="A177" s="841"/>
      <c r="B177" s="841"/>
      <c r="C177" s="841"/>
      <c r="D177" s="1005"/>
      <c r="E177" s="1005"/>
      <c r="F177" s="1005"/>
    </row>
    <row r="178" spans="1:7">
      <c r="A178" s="841"/>
      <c r="B178" s="841"/>
      <c r="C178" s="841"/>
      <c r="D178" s="826"/>
      <c r="E178" s="842"/>
      <c r="F178" s="842"/>
    </row>
    <row r="179" spans="1:7">
      <c r="A179" s="841"/>
      <c r="B179" s="841"/>
      <c r="C179" s="841"/>
      <c r="D179" s="975" t="s">
        <v>1216</v>
      </c>
      <c r="E179" s="975"/>
      <c r="F179" s="975"/>
    </row>
    <row r="180" spans="1:7">
      <c r="A180" s="841"/>
      <c r="B180" s="841"/>
      <c r="C180" s="841"/>
      <c r="D180" s="975"/>
      <c r="E180" s="975"/>
      <c r="F180" s="975"/>
    </row>
    <row r="181" spans="1:7">
      <c r="A181" s="841"/>
      <c r="B181" s="841"/>
      <c r="C181" s="841"/>
      <c r="D181" s="801"/>
      <c r="E181" s="801"/>
      <c r="F181" s="801"/>
    </row>
    <row r="182" spans="1:7" s="640" customFormat="1" ht="14.25">
      <c r="A182" s="820"/>
      <c r="B182" s="821" t="s">
        <v>328</v>
      </c>
      <c r="C182" s="829"/>
      <c r="D182" s="1005" t="s">
        <v>1473</v>
      </c>
      <c r="E182" s="1005"/>
      <c r="F182" s="1005"/>
      <c r="G182" s="715"/>
    </row>
    <row r="183" spans="1:7" s="640" customFormat="1" ht="14.45" customHeight="1">
      <c r="A183" s="820"/>
      <c r="C183" s="829"/>
      <c r="D183" s="1005"/>
      <c r="E183" s="1005"/>
      <c r="F183" s="1005"/>
      <c r="G183" s="715"/>
    </row>
    <row r="184" spans="1:7" s="640" customFormat="1" ht="14.25">
      <c r="A184" s="820"/>
      <c r="B184" s="841"/>
      <c r="C184" s="829"/>
      <c r="D184" s="1005"/>
      <c r="E184" s="1005"/>
      <c r="F184" s="1005"/>
      <c r="G184" s="715"/>
    </row>
    <row r="185" spans="1:7" s="640" customFormat="1" ht="14.25">
      <c r="A185" s="820"/>
      <c r="B185" s="841"/>
      <c r="C185" s="829"/>
      <c r="D185" s="1005"/>
      <c r="E185" s="1005"/>
      <c r="F185" s="1005"/>
      <c r="G185" s="715"/>
    </row>
    <row r="186" spans="1:7">
      <c r="A186" s="841"/>
      <c r="B186" s="841"/>
      <c r="C186" s="841"/>
      <c r="D186" s="801"/>
      <c r="E186" s="801"/>
      <c r="F186" s="801"/>
    </row>
    <row r="187" spans="1:7">
      <c r="A187" s="987" t="s">
        <v>1201</v>
      </c>
      <c r="B187" s="987"/>
      <c r="C187" s="987"/>
      <c r="D187" s="987"/>
      <c r="E187" s="987"/>
      <c r="F187" s="987"/>
      <c r="G187" s="987"/>
    </row>
    <row r="188" spans="1:7" ht="12" customHeight="1">
      <c r="D188" s="823"/>
      <c r="E188" s="823"/>
      <c r="F188" s="823"/>
    </row>
    <row r="189" spans="1:7">
      <c r="C189" s="830"/>
      <c r="D189" s="1068" t="s">
        <v>221</v>
      </c>
      <c r="E189" s="1068"/>
      <c r="F189" s="1068"/>
    </row>
    <row r="190" spans="1:7">
      <c r="A190" s="816"/>
      <c r="B190" s="816"/>
      <c r="C190" s="816"/>
      <c r="D190" s="1082" t="s">
        <v>1330</v>
      </c>
      <c r="E190" s="1082"/>
      <c r="F190" s="1082"/>
    </row>
    <row r="191" spans="1:7" ht="12" customHeight="1">
      <c r="A191" s="839"/>
      <c r="B191" s="839"/>
      <c r="C191" s="839"/>
    </row>
    <row r="192" spans="1:7" ht="13.7" customHeight="1">
      <c r="A192" s="839"/>
      <c r="C192" s="839"/>
      <c r="D192" s="1004" t="s">
        <v>591</v>
      </c>
      <c r="E192" s="1004"/>
      <c r="F192" s="1004"/>
    </row>
    <row r="193" spans="1:6" ht="14.25">
      <c r="A193" s="820"/>
      <c r="B193" s="821" t="s">
        <v>328</v>
      </c>
      <c r="D193" s="1005" t="s">
        <v>1325</v>
      </c>
      <c r="E193" s="1005"/>
      <c r="F193" s="1005"/>
    </row>
    <row r="194" spans="1:6" ht="14.25">
      <c r="A194" s="820"/>
      <c r="B194" s="820"/>
      <c r="D194" s="1005"/>
      <c r="E194" s="1005"/>
      <c r="F194" s="1005"/>
    </row>
    <row r="195" spans="1:6" ht="14.25">
      <c r="A195" s="820"/>
      <c r="B195" s="820"/>
      <c r="D195" s="1005"/>
      <c r="E195" s="1005"/>
      <c r="F195" s="1005"/>
    </row>
    <row r="196" spans="1:6" ht="5.0999999999999996" customHeight="1">
      <c r="A196" s="820"/>
      <c r="B196" s="820"/>
      <c r="D196" s="808"/>
      <c r="E196" s="823"/>
      <c r="F196" s="823"/>
    </row>
    <row r="197" spans="1:6" ht="14.25">
      <c r="A197" s="820"/>
      <c r="B197" s="820"/>
      <c r="D197" s="1005" t="s">
        <v>1326</v>
      </c>
      <c r="E197" s="1005"/>
      <c r="F197" s="1005"/>
    </row>
    <row r="198" spans="1:6" ht="14.25">
      <c r="A198" s="820"/>
      <c r="B198" s="820"/>
      <c r="D198" s="1005"/>
      <c r="E198" s="1005"/>
      <c r="F198" s="1005"/>
    </row>
    <row r="199" spans="1:6" ht="14.25">
      <c r="A199" s="820"/>
      <c r="B199" s="820"/>
      <c r="D199" s="1005"/>
      <c r="E199" s="1005"/>
      <c r="F199" s="1005"/>
    </row>
    <row r="200" spans="1:6" ht="14.25">
      <c r="A200" s="820"/>
      <c r="B200" s="820"/>
      <c r="D200" s="1005"/>
      <c r="E200" s="1005"/>
      <c r="F200" s="1005"/>
    </row>
    <row r="201" spans="1:6" ht="14.25">
      <c r="A201" s="820"/>
      <c r="B201" s="820"/>
      <c r="D201" s="1005"/>
      <c r="E201" s="1005"/>
      <c r="F201" s="1005"/>
    </row>
    <row r="202" spans="1:6" ht="14.25">
      <c r="A202" s="820"/>
      <c r="B202" s="820"/>
      <c r="D202" s="823"/>
      <c r="E202" s="823"/>
      <c r="F202" s="823"/>
    </row>
    <row r="203" spans="1:6" ht="14.25">
      <c r="A203" s="820"/>
      <c r="B203" s="821" t="s">
        <v>328</v>
      </c>
      <c r="D203" s="1077" t="s">
        <v>1327</v>
      </c>
      <c r="E203" s="1077"/>
      <c r="F203" s="1077"/>
    </row>
    <row r="204" spans="1:6" ht="14.25">
      <c r="A204" s="820"/>
      <c r="B204" s="820"/>
      <c r="D204" s="1077"/>
      <c r="E204" s="1077"/>
      <c r="F204" s="1077"/>
    </row>
    <row r="205" spans="1:6" ht="14.25">
      <c r="A205" s="820"/>
      <c r="B205" s="820"/>
      <c r="D205" s="1069" t="s">
        <v>989</v>
      </c>
      <c r="E205" s="1069"/>
      <c r="F205" s="1069"/>
    </row>
    <row r="206" spans="1:6" ht="14.25">
      <c r="A206" s="820"/>
      <c r="B206" s="820"/>
      <c r="D206" s="823"/>
      <c r="E206" s="823"/>
      <c r="F206" s="823"/>
    </row>
    <row r="207" spans="1:6" ht="14.45" customHeight="1">
      <c r="A207" s="820"/>
      <c r="B207" s="821" t="s">
        <v>328</v>
      </c>
      <c r="D207" s="1077" t="s">
        <v>1329</v>
      </c>
      <c r="E207" s="1077"/>
      <c r="F207" s="1077"/>
    </row>
    <row r="208" spans="1:6" ht="14.25">
      <c r="A208" s="820"/>
      <c r="B208" s="820"/>
      <c r="D208" s="1077"/>
      <c r="E208" s="1077"/>
      <c r="F208" s="1077"/>
    </row>
    <row r="209" spans="1:7" ht="14.25">
      <c r="A209" s="820"/>
      <c r="B209" s="820"/>
      <c r="D209" s="1077"/>
      <c r="E209" s="1077"/>
      <c r="F209" s="1077"/>
    </row>
    <row r="210" spans="1:7" ht="14.25">
      <c r="A210" s="820"/>
      <c r="B210" s="820"/>
      <c r="D210" s="1077"/>
      <c r="E210" s="1077"/>
      <c r="F210" s="1077"/>
    </row>
    <row r="211" spans="1:7" ht="14.25">
      <c r="A211" s="820"/>
      <c r="B211" s="820"/>
      <c r="D211" s="1077"/>
      <c r="E211" s="1077"/>
      <c r="F211" s="1077"/>
    </row>
    <row r="212" spans="1:7">
      <c r="D212" s="823"/>
      <c r="E212" s="823"/>
      <c r="F212" s="823"/>
    </row>
    <row r="213" spans="1:7" ht="14.25">
      <c r="A213" s="820"/>
      <c r="B213" s="821" t="s">
        <v>328</v>
      </c>
      <c r="D213" s="1005" t="s">
        <v>1328</v>
      </c>
      <c r="E213" s="1005"/>
      <c r="F213" s="1005"/>
    </row>
    <row r="214" spans="1:7" ht="14.25">
      <c r="A214" s="820"/>
      <c r="B214" s="820"/>
      <c r="D214" s="1005"/>
      <c r="E214" s="1005"/>
      <c r="F214" s="1005"/>
    </row>
    <row r="215" spans="1:7">
      <c r="D215" s="844"/>
    </row>
    <row r="216" spans="1:7">
      <c r="A216" s="987" t="s">
        <v>1202</v>
      </c>
      <c r="B216" s="987"/>
      <c r="C216" s="987"/>
      <c r="D216" s="987"/>
      <c r="E216" s="987"/>
      <c r="F216" s="987"/>
      <c r="G216" s="987"/>
    </row>
    <row r="217" spans="1:7">
      <c r="D217" s="844"/>
    </row>
    <row r="218" spans="1:7">
      <c r="C218" s="830"/>
      <c r="D218" s="1004" t="s">
        <v>1331</v>
      </c>
      <c r="E218" s="1004"/>
      <c r="F218" s="1004"/>
    </row>
    <row r="219" spans="1:7">
      <c r="A219" s="816"/>
      <c r="B219" s="816"/>
      <c r="C219" s="816"/>
      <c r="D219" s="823"/>
      <c r="E219" s="823"/>
      <c r="F219" s="823"/>
    </row>
    <row r="220" spans="1:7">
      <c r="A220" s="818"/>
      <c r="B220" s="818"/>
      <c r="C220" s="818"/>
      <c r="D220" s="1004" t="s">
        <v>284</v>
      </c>
      <c r="E220" s="1004"/>
      <c r="F220" s="1004"/>
    </row>
    <row r="221" spans="1:7" ht="14.45" customHeight="1">
      <c r="A221" s="820"/>
      <c r="B221" s="821" t="s">
        <v>328</v>
      </c>
      <c r="D221" s="1079" t="s">
        <v>1445</v>
      </c>
      <c r="E221" s="1079"/>
      <c r="F221" s="1079"/>
    </row>
    <row r="222" spans="1:7">
      <c r="D222" s="1079"/>
      <c r="E222" s="1079"/>
      <c r="F222" s="1079"/>
    </row>
    <row r="223" spans="1:7">
      <c r="D223" s="1082" t="s">
        <v>980</v>
      </c>
      <c r="E223" s="1082"/>
      <c r="F223" s="1082"/>
    </row>
    <row r="224" spans="1:7">
      <c r="D224" s="823"/>
      <c r="E224" s="823"/>
      <c r="F224" s="823"/>
    </row>
    <row r="225" spans="1:7" ht="14.45" customHeight="1">
      <c r="A225" s="820"/>
      <c r="B225" s="821" t="s">
        <v>328</v>
      </c>
      <c r="D225" s="1077" t="s">
        <v>1446</v>
      </c>
      <c r="E225" s="1077"/>
      <c r="F225" s="1077"/>
    </row>
    <row r="226" spans="1:7">
      <c r="D226" s="1077"/>
      <c r="E226" s="1077"/>
      <c r="F226" s="1077"/>
    </row>
    <row r="227" spans="1:7">
      <c r="D227" s="1077"/>
      <c r="E227" s="1077"/>
      <c r="F227" s="1077"/>
    </row>
    <row r="228" spans="1:7">
      <c r="D228" s="1077"/>
      <c r="E228" s="1077"/>
      <c r="F228" s="1077"/>
    </row>
    <row r="229" spans="1:7">
      <c r="D229" s="1077"/>
      <c r="E229" s="1077"/>
      <c r="F229" s="1077"/>
    </row>
    <row r="230" spans="1:7">
      <c r="D230" s="823"/>
      <c r="E230" s="823"/>
      <c r="F230" s="823"/>
    </row>
    <row r="231" spans="1:7" ht="14.25">
      <c r="A231" s="820"/>
      <c r="B231" s="821" t="s">
        <v>328</v>
      </c>
      <c r="D231" s="1005" t="s">
        <v>1334</v>
      </c>
      <c r="E231" s="1005"/>
      <c r="F231" s="1005"/>
    </row>
    <row r="232" spans="1:7">
      <c r="D232" s="1005"/>
      <c r="E232" s="1005"/>
      <c r="F232" s="1005"/>
    </row>
    <row r="233" spans="1:7">
      <c r="D233" s="1005"/>
      <c r="E233" s="1005"/>
      <c r="F233" s="1005"/>
    </row>
    <row r="234" spans="1:7">
      <c r="D234" s="845"/>
      <c r="E234" s="823"/>
      <c r="F234" s="823"/>
    </row>
    <row r="235" spans="1:7">
      <c r="A235" s="987" t="s">
        <v>1203</v>
      </c>
      <c r="B235" s="987"/>
      <c r="C235" s="987"/>
      <c r="D235" s="987"/>
      <c r="E235" s="987"/>
      <c r="F235" s="987"/>
      <c r="G235" s="987"/>
    </row>
    <row r="236" spans="1:7">
      <c r="D236" s="845"/>
      <c r="E236" s="823"/>
      <c r="F236" s="823"/>
    </row>
    <row r="237" spans="1:7">
      <c r="C237" s="816"/>
      <c r="D237" s="1076" t="s">
        <v>1336</v>
      </c>
      <c r="E237" s="1076"/>
      <c r="F237" s="1076"/>
    </row>
    <row r="238" spans="1:7">
      <c r="C238" s="816"/>
      <c r="D238" s="1076"/>
      <c r="E238" s="1076"/>
      <c r="F238" s="1076"/>
    </row>
    <row r="239" spans="1:7">
      <c r="A239" s="818"/>
      <c r="B239" s="818"/>
      <c r="C239" s="818"/>
      <c r="D239" s="644"/>
      <c r="E239" s="694"/>
      <c r="F239" s="694"/>
    </row>
    <row r="240" spans="1:7">
      <c r="C240" s="818"/>
      <c r="D240" s="1004" t="s">
        <v>222</v>
      </c>
      <c r="E240" s="1004"/>
      <c r="F240" s="1004"/>
    </row>
    <row r="241" spans="1:7" ht="15.75" customHeight="1">
      <c r="A241" s="820"/>
      <c r="B241" s="820"/>
      <c r="D241" s="1060" t="s">
        <v>1337</v>
      </c>
      <c r="E241" s="1060"/>
      <c r="F241" s="1060"/>
    </row>
    <row r="242" spans="1:7">
      <c r="E242" s="823"/>
      <c r="F242" s="823"/>
    </row>
    <row r="243" spans="1:7" ht="14.25">
      <c r="A243" s="820"/>
      <c r="B243" s="821" t="s">
        <v>328</v>
      </c>
      <c r="D243" s="1005" t="s">
        <v>1338</v>
      </c>
      <c r="E243" s="1005"/>
      <c r="F243" s="1005"/>
    </row>
    <row r="244" spans="1:7" ht="14.25">
      <c r="A244" s="820"/>
      <c r="B244" s="820"/>
      <c r="D244" s="1005"/>
      <c r="E244" s="1005"/>
      <c r="F244" s="1005"/>
    </row>
    <row r="245" spans="1:7">
      <c r="D245" s="823"/>
      <c r="E245" s="823"/>
      <c r="F245" s="823"/>
    </row>
    <row r="246" spans="1:7" ht="14.25">
      <c r="A246" s="820"/>
      <c r="B246" s="821" t="s">
        <v>328</v>
      </c>
      <c r="D246" s="1077" t="s">
        <v>1339</v>
      </c>
      <c r="E246" s="1077"/>
      <c r="F246" s="1077"/>
    </row>
    <row r="247" spans="1:7" ht="14.25">
      <c r="A247" s="820"/>
      <c r="B247" s="820"/>
      <c r="D247" s="1077"/>
      <c r="E247" s="1077"/>
      <c r="F247" s="1077"/>
    </row>
    <row r="248" spans="1:7" ht="14.25">
      <c r="A248" s="820"/>
      <c r="B248" s="820"/>
      <c r="D248" s="1077"/>
      <c r="E248" s="1077"/>
      <c r="F248" s="1077"/>
    </row>
    <row r="249" spans="1:7">
      <c r="D249" s="823"/>
      <c r="E249" s="823"/>
      <c r="F249" s="823"/>
    </row>
    <row r="250" spans="1:7" ht="14.25">
      <c r="A250" s="820"/>
      <c r="B250" s="821" t="s">
        <v>328</v>
      </c>
      <c r="D250" s="1005" t="s">
        <v>1340</v>
      </c>
      <c r="E250" s="1005"/>
      <c r="F250" s="1005"/>
    </row>
    <row r="251" spans="1:7" ht="14.25">
      <c r="A251" s="820"/>
      <c r="B251" s="820"/>
      <c r="D251" s="1005"/>
      <c r="E251" s="1005"/>
      <c r="F251" s="1005"/>
    </row>
    <row r="252" spans="1:7">
      <c r="A252" s="839"/>
      <c r="B252" s="839"/>
      <c r="E252" s="823"/>
      <c r="F252" s="823"/>
    </row>
    <row r="253" spans="1:7">
      <c r="A253" s="987" t="s">
        <v>1204</v>
      </c>
      <c r="B253" s="987"/>
      <c r="C253" s="987"/>
      <c r="D253" s="987"/>
      <c r="E253" s="987"/>
      <c r="F253" s="987"/>
      <c r="G253" s="987"/>
    </row>
    <row r="254" spans="1:7">
      <c r="A254" s="839"/>
      <c r="B254" s="839"/>
      <c r="D254" s="823"/>
      <c r="E254" s="823"/>
      <c r="F254" s="823"/>
    </row>
    <row r="255" spans="1:7">
      <c r="C255" s="839"/>
      <c r="D255" s="1004" t="s">
        <v>734</v>
      </c>
      <c r="E255" s="1004"/>
      <c r="F255" s="1004"/>
    </row>
    <row r="256" spans="1:7">
      <c r="C256" s="839"/>
      <c r="D256" s="1007" t="s">
        <v>1341</v>
      </c>
      <c r="E256" s="1007"/>
      <c r="F256" s="1007"/>
    </row>
    <row r="257" spans="1:7">
      <c r="C257" s="839"/>
      <c r="D257" s="846"/>
    </row>
    <row r="258" spans="1:7">
      <c r="A258" s="824"/>
      <c r="B258" s="821" t="s">
        <v>328</v>
      </c>
      <c r="D258" s="1007" t="s">
        <v>1342</v>
      </c>
      <c r="E258" s="1007"/>
      <c r="F258" s="1007"/>
    </row>
    <row r="259" spans="1:7" s="814" customFormat="1" ht="14.25">
      <c r="A259" s="828"/>
      <c r="B259" s="828"/>
      <c r="C259" s="824"/>
      <c r="D259" s="847"/>
      <c r="E259" s="848"/>
      <c r="F259" s="848"/>
      <c r="G259" s="825"/>
    </row>
    <row r="260" spans="1:7" s="814" customFormat="1" ht="13.7" customHeight="1">
      <c r="A260" s="824"/>
      <c r="B260" s="821" t="s">
        <v>328</v>
      </c>
      <c r="C260" s="824"/>
      <c r="D260" s="1086" t="s">
        <v>1478</v>
      </c>
      <c r="E260" s="1086"/>
      <c r="F260" s="1086"/>
      <c r="G260" s="825"/>
    </row>
    <row r="261" spans="1:7" s="814" customFormat="1" ht="14.25">
      <c r="A261" s="828"/>
      <c r="B261" s="828"/>
      <c r="C261" s="824"/>
      <c r="D261" s="1086"/>
      <c r="E261" s="1086"/>
      <c r="F261" s="1086"/>
      <c r="G261" s="825"/>
    </row>
    <row r="262" spans="1:7" s="814" customFormat="1" ht="14.25">
      <c r="A262" s="828"/>
      <c r="B262" s="828"/>
      <c r="C262" s="824"/>
      <c r="D262" s="1086"/>
      <c r="E262" s="1086"/>
      <c r="F262" s="1086"/>
      <c r="G262" s="825"/>
    </row>
    <row r="263" spans="1:7" s="814" customFormat="1" ht="14.25">
      <c r="A263" s="828"/>
      <c r="B263" s="828"/>
      <c r="C263" s="824"/>
      <c r="D263" s="1086"/>
      <c r="E263" s="1086"/>
      <c r="F263" s="1086"/>
      <c r="G263" s="825"/>
    </row>
    <row r="264" spans="1:7" s="814" customFormat="1" ht="14.25">
      <c r="A264" s="828"/>
      <c r="B264" s="828"/>
      <c r="C264" s="824"/>
      <c r="D264" s="1086"/>
      <c r="E264" s="1086"/>
      <c r="F264" s="1086"/>
      <c r="G264" s="825"/>
    </row>
    <row r="265" spans="1:7" s="814" customFormat="1" ht="14.25">
      <c r="A265" s="828"/>
      <c r="B265" s="828"/>
      <c r="C265" s="824"/>
      <c r="D265" s="847"/>
      <c r="E265" s="848"/>
      <c r="F265" s="848"/>
      <c r="G265" s="825"/>
    </row>
    <row r="266" spans="1:7" s="814" customFormat="1" ht="13.7" customHeight="1">
      <c r="A266" s="824"/>
      <c r="B266" s="821" t="s">
        <v>328</v>
      </c>
      <c r="C266" s="824"/>
      <c r="D266" s="1086" t="s">
        <v>1344</v>
      </c>
      <c r="E266" s="1086"/>
      <c r="F266" s="1086"/>
      <c r="G266" s="825"/>
    </row>
    <row r="267" spans="1:7" s="814" customFormat="1">
      <c r="A267" s="824"/>
      <c r="B267" s="824"/>
      <c r="C267" s="824"/>
      <c r="D267" s="1086"/>
      <c r="E267" s="1086"/>
      <c r="F267" s="1086"/>
      <c r="G267" s="825"/>
    </row>
    <row r="268" spans="1:7" s="814" customFormat="1" ht="14.25">
      <c r="A268" s="828"/>
      <c r="B268" s="828"/>
      <c r="C268" s="824"/>
      <c r="D268" s="847"/>
      <c r="E268" s="848"/>
      <c r="F268" s="848"/>
      <c r="G268" s="825"/>
    </row>
    <row r="269" spans="1:7">
      <c r="A269" s="824"/>
      <c r="B269" s="821" t="s">
        <v>328</v>
      </c>
      <c r="D269" s="1007" t="s">
        <v>1345</v>
      </c>
      <c r="E269" s="1007"/>
      <c r="F269" s="1007"/>
    </row>
    <row r="270" spans="1:7">
      <c r="E270" s="823"/>
      <c r="F270" s="823"/>
    </row>
    <row r="271" spans="1:7" ht="14.25">
      <c r="A271" s="820"/>
      <c r="B271" s="821" t="s">
        <v>328</v>
      </c>
      <c r="D271" s="1077" t="s">
        <v>1508</v>
      </c>
      <c r="E271" s="1077"/>
      <c r="F271" s="1077"/>
    </row>
    <row r="272" spans="1:7" ht="14.25">
      <c r="A272" s="820"/>
      <c r="B272" s="820"/>
      <c r="D272" s="1077"/>
      <c r="E272" s="1077"/>
      <c r="F272" s="1077"/>
    </row>
    <row r="273" spans="1:6" ht="14.25">
      <c r="A273" s="820"/>
      <c r="B273" s="820"/>
      <c r="D273" s="1077"/>
      <c r="E273" s="1077"/>
      <c r="F273" s="1077"/>
    </row>
    <row r="274" spans="1:6" ht="14.25">
      <c r="A274" s="820"/>
      <c r="B274" s="820"/>
      <c r="D274" s="1077"/>
      <c r="E274" s="1077"/>
      <c r="F274" s="1077"/>
    </row>
    <row r="275" spans="1:6" ht="14.25">
      <c r="A275" s="820"/>
      <c r="B275" s="820"/>
      <c r="D275" s="1077"/>
      <c r="E275" s="1077"/>
      <c r="F275" s="1077"/>
    </row>
    <row r="276" spans="1:6" ht="14.25">
      <c r="A276" s="820"/>
      <c r="B276" s="820"/>
      <c r="D276" s="1077"/>
      <c r="E276" s="1077"/>
      <c r="F276" s="1077"/>
    </row>
    <row r="277" spans="1:6" ht="14.25">
      <c r="A277" s="820"/>
      <c r="B277" s="820"/>
      <c r="D277" s="1077"/>
      <c r="E277" s="1077"/>
      <c r="F277" s="1077"/>
    </row>
    <row r="278" spans="1:6" ht="14.25">
      <c r="A278" s="820"/>
      <c r="B278" s="820"/>
      <c r="D278" s="1077"/>
      <c r="E278" s="1077"/>
      <c r="F278" s="1077"/>
    </row>
    <row r="279" spans="1:6" ht="14.25">
      <c r="A279" s="820"/>
      <c r="B279" s="820"/>
      <c r="D279" s="1077"/>
      <c r="E279" s="1077"/>
      <c r="F279" s="1077"/>
    </row>
    <row r="280" spans="1:6" ht="14.25">
      <c r="A280" s="820"/>
      <c r="B280" s="820"/>
      <c r="D280" s="1077"/>
      <c r="E280" s="1077"/>
      <c r="F280" s="1077"/>
    </row>
    <row r="281" spans="1:6" ht="14.25">
      <c r="A281" s="820"/>
      <c r="B281" s="820"/>
      <c r="D281" s="1077"/>
      <c r="E281" s="1077"/>
      <c r="F281" s="1077"/>
    </row>
    <row r="282" spans="1:6" ht="14.25">
      <c r="A282" s="820"/>
      <c r="B282" s="820"/>
      <c r="D282" s="1077"/>
      <c r="E282" s="1077"/>
      <c r="F282" s="1077"/>
    </row>
    <row r="283" spans="1:6" ht="14.25">
      <c r="A283" s="820"/>
      <c r="B283" s="820"/>
      <c r="D283" s="1077"/>
      <c r="E283" s="1077"/>
      <c r="F283" s="1077"/>
    </row>
    <row r="284" spans="1:6" ht="14.25">
      <c r="A284" s="820"/>
      <c r="B284" s="820"/>
      <c r="D284" s="1077"/>
      <c r="E284" s="1077"/>
      <c r="F284" s="1077"/>
    </row>
    <row r="285" spans="1:6" ht="14.25">
      <c r="A285" s="820"/>
      <c r="B285" s="820"/>
      <c r="D285" s="1077"/>
      <c r="E285" s="1077"/>
      <c r="F285" s="1077"/>
    </row>
    <row r="286" spans="1:6">
      <c r="D286" s="823"/>
      <c r="E286" s="823"/>
      <c r="F286" s="823"/>
    </row>
    <row r="287" spans="1:6" ht="14.25">
      <c r="A287" s="820"/>
      <c r="B287" s="821" t="s">
        <v>328</v>
      </c>
      <c r="D287" s="1077" t="s">
        <v>1347</v>
      </c>
      <c r="E287" s="1077"/>
      <c r="F287" s="1077"/>
    </row>
    <row r="288" spans="1:6">
      <c r="D288" s="1077"/>
      <c r="E288" s="1077"/>
      <c r="F288" s="1077"/>
    </row>
    <row r="289" spans="1:7">
      <c r="D289" s="1077"/>
      <c r="E289" s="1077"/>
      <c r="F289" s="1077"/>
    </row>
    <row r="290" spans="1:7">
      <c r="D290" s="1077"/>
      <c r="E290" s="1077"/>
      <c r="F290" s="1077"/>
    </row>
    <row r="291" spans="1:7">
      <c r="D291" s="1077"/>
      <c r="E291" s="1077"/>
      <c r="F291" s="1077"/>
    </row>
    <row r="292" spans="1:7">
      <c r="D292" s="1077"/>
      <c r="E292" s="1077"/>
      <c r="F292" s="1077"/>
    </row>
    <row r="293" spans="1:7">
      <c r="D293" s="1077"/>
      <c r="E293" s="1077"/>
      <c r="F293" s="1077"/>
    </row>
    <row r="294" spans="1:7">
      <c r="D294" s="1077"/>
      <c r="E294" s="1077"/>
      <c r="F294" s="1077"/>
    </row>
    <row r="295" spans="1:7">
      <c r="D295" s="1077"/>
      <c r="E295" s="1077"/>
      <c r="F295" s="1077"/>
    </row>
    <row r="296" spans="1:7">
      <c r="D296" s="823"/>
      <c r="E296" s="823"/>
      <c r="F296" s="823"/>
    </row>
    <row r="297" spans="1:7" ht="14.25">
      <c r="A297" s="820"/>
      <c r="B297" s="821" t="s">
        <v>328</v>
      </c>
      <c r="D297" s="1005" t="s">
        <v>1578</v>
      </c>
      <c r="E297" s="1005"/>
      <c r="F297" s="1005"/>
    </row>
    <row r="298" spans="1:7">
      <c r="D298" s="1005"/>
      <c r="E298" s="1005"/>
      <c r="F298" s="1005"/>
      <c r="G298" s="813"/>
    </row>
    <row r="299" spans="1:7">
      <c r="D299" s="1005"/>
      <c r="E299" s="1005"/>
      <c r="F299" s="1005"/>
      <c r="G299" s="813"/>
    </row>
    <row r="300" spans="1:7">
      <c r="D300" s="1005"/>
      <c r="E300" s="1005"/>
      <c r="F300" s="1005"/>
      <c r="G300" s="813"/>
    </row>
    <row r="301" spans="1:7">
      <c r="D301" s="1005"/>
      <c r="E301" s="1005"/>
      <c r="F301" s="1005"/>
      <c r="G301" s="813"/>
    </row>
    <row r="302" spans="1:7">
      <c r="D302" s="1005"/>
      <c r="E302" s="1005"/>
      <c r="F302" s="1005"/>
      <c r="G302" s="813"/>
    </row>
    <row r="303" spans="1:7">
      <c r="D303" s="807"/>
      <c r="E303" s="807"/>
      <c r="F303" s="807"/>
      <c r="G303" s="813"/>
    </row>
    <row r="304" spans="1:7" ht="13.5" thickBot="1">
      <c r="D304" s="1078" t="s">
        <v>1090</v>
      </c>
      <c r="E304" s="1078"/>
      <c r="F304" s="1078"/>
      <c r="G304" s="813"/>
    </row>
    <row r="305" spans="1:7" ht="13.5" thickTop="1">
      <c r="D305" s="1087" t="s">
        <v>1349</v>
      </c>
      <c r="E305" s="1087"/>
      <c r="F305" s="1087"/>
      <c r="G305" s="813"/>
    </row>
    <row r="306" spans="1:7">
      <c r="A306" s="837"/>
      <c r="B306" s="837"/>
      <c r="C306" s="837"/>
      <c r="D306" s="809"/>
      <c r="E306" s="809"/>
      <c r="F306" s="823"/>
      <c r="G306" s="813"/>
    </row>
    <row r="307" spans="1:7" ht="14.25">
      <c r="A307" s="820"/>
      <c r="B307" s="821" t="s">
        <v>328</v>
      </c>
      <c r="C307" s="837"/>
      <c r="D307" s="1001" t="s">
        <v>1350</v>
      </c>
      <c r="E307" s="1001"/>
      <c r="F307" s="1001"/>
      <c r="G307" s="813"/>
    </row>
    <row r="308" spans="1:7">
      <c r="A308" s="837"/>
      <c r="B308" s="837"/>
      <c r="C308" s="837"/>
      <c r="D308" s="809"/>
      <c r="E308" s="809"/>
      <c r="F308" s="823"/>
      <c r="G308" s="813"/>
    </row>
    <row r="309" spans="1:7">
      <c r="A309" s="837"/>
      <c r="B309" s="821" t="s">
        <v>328</v>
      </c>
      <c r="C309" s="837"/>
      <c r="D309" s="996" t="s">
        <v>1482</v>
      </c>
      <c r="E309" s="996"/>
      <c r="F309" s="996"/>
      <c r="G309" s="813"/>
    </row>
    <row r="310" spans="1:7">
      <c r="A310" s="837"/>
      <c r="B310" s="837"/>
      <c r="C310" s="837"/>
      <c r="D310" s="996"/>
      <c r="E310" s="996"/>
      <c r="F310" s="996"/>
      <c r="G310" s="813"/>
    </row>
    <row r="311" spans="1:7">
      <c r="A311" s="837"/>
      <c r="B311" s="837"/>
      <c r="C311" s="837"/>
      <c r="D311" s="996"/>
      <c r="E311" s="996"/>
      <c r="F311" s="996"/>
      <c r="G311" s="813"/>
    </row>
    <row r="312" spans="1:7">
      <c r="A312" s="837"/>
      <c r="B312" s="837"/>
      <c r="C312" s="837"/>
      <c r="D312" s="996"/>
      <c r="E312" s="996"/>
      <c r="F312" s="996"/>
      <c r="G312" s="813"/>
    </row>
    <row r="313" spans="1:7">
      <c r="A313" s="837"/>
      <c r="B313" s="837"/>
      <c r="C313" s="837"/>
      <c r="D313" s="996"/>
      <c r="E313" s="996"/>
      <c r="F313" s="996"/>
      <c r="G313" s="813"/>
    </row>
    <row r="314" spans="1:7">
      <c r="A314" s="837"/>
      <c r="B314" s="837"/>
      <c r="C314" s="837"/>
      <c r="D314" s="996"/>
      <c r="E314" s="996"/>
      <c r="F314" s="996"/>
      <c r="G314" s="813"/>
    </row>
    <row r="315" spans="1:7">
      <c r="A315" s="837"/>
      <c r="B315" s="837"/>
      <c r="C315" s="837"/>
      <c r="D315" s="996"/>
      <c r="E315" s="996"/>
      <c r="F315" s="996"/>
      <c r="G315" s="813"/>
    </row>
    <row r="316" spans="1:7">
      <c r="A316" s="837"/>
      <c r="B316" s="837"/>
      <c r="C316" s="837"/>
      <c r="D316" s="996"/>
      <c r="E316" s="996"/>
      <c r="F316" s="996"/>
      <c r="G316" s="813"/>
    </row>
    <row r="317" spans="1:7">
      <c r="A317" s="837"/>
      <c r="B317" s="837"/>
      <c r="C317" s="837"/>
      <c r="D317" s="996"/>
      <c r="E317" s="996"/>
      <c r="F317" s="996"/>
      <c r="G317" s="813"/>
    </row>
    <row r="318" spans="1:7">
      <c r="A318" s="837"/>
      <c r="B318" s="837"/>
      <c r="C318" s="837"/>
      <c r="D318" s="996"/>
      <c r="E318" s="996"/>
      <c r="F318" s="996"/>
      <c r="G318" s="813"/>
    </row>
    <row r="319" spans="1:7">
      <c r="A319" s="837"/>
      <c r="B319" s="837"/>
      <c r="C319" s="837"/>
      <c r="D319" s="996"/>
      <c r="E319" s="996"/>
      <c r="F319" s="996"/>
      <c r="G319" s="813"/>
    </row>
    <row r="320" spans="1:7">
      <c r="A320" s="837"/>
      <c r="B320" s="837"/>
      <c r="C320" s="837"/>
      <c r="D320" s="996"/>
      <c r="E320" s="996"/>
      <c r="F320" s="996"/>
      <c r="G320" s="813"/>
    </row>
    <row r="321" spans="1:7" ht="12.6" customHeight="1">
      <c r="A321" s="837"/>
      <c r="B321" s="821" t="s">
        <v>328</v>
      </c>
      <c r="C321" s="837"/>
      <c r="D321" s="1088" t="s">
        <v>1483</v>
      </c>
      <c r="E321" s="1088"/>
      <c r="F321" s="1088"/>
      <c r="G321" s="813"/>
    </row>
    <row r="322" spans="1:7">
      <c r="A322" s="837"/>
      <c r="B322" s="837"/>
      <c r="C322" s="837"/>
      <c r="D322" s="1088"/>
      <c r="E322" s="1088"/>
      <c r="F322" s="1088"/>
      <c r="G322" s="813"/>
    </row>
    <row r="323" spans="1:7">
      <c r="A323" s="837"/>
      <c r="B323" s="837"/>
      <c r="C323" s="837"/>
      <c r="D323" s="1088"/>
      <c r="E323" s="1088"/>
      <c r="F323" s="1088"/>
      <c r="G323" s="813"/>
    </row>
    <row r="324" spans="1:7">
      <c r="A324" s="837"/>
      <c r="B324" s="837"/>
      <c r="C324" s="837"/>
      <c r="D324" s="1088"/>
      <c r="E324" s="1088"/>
      <c r="F324" s="1088"/>
      <c r="G324" s="813"/>
    </row>
    <row r="325" spans="1:7">
      <c r="A325" s="837"/>
      <c r="B325" s="837"/>
      <c r="C325" s="837"/>
      <c r="D325" s="813"/>
      <c r="E325" s="809"/>
      <c r="F325" s="823"/>
      <c r="G325" s="813"/>
    </row>
    <row r="326" spans="1:7" ht="14.25">
      <c r="A326" s="820"/>
      <c r="B326" s="821" t="s">
        <v>328</v>
      </c>
      <c r="C326" s="837"/>
      <c r="D326" s="994" t="s">
        <v>1352</v>
      </c>
      <c r="E326" s="994"/>
      <c r="F326" s="994"/>
      <c r="G326" s="813"/>
    </row>
    <row r="327" spans="1:7">
      <c r="A327" s="837"/>
      <c r="B327" s="837"/>
      <c r="C327" s="837"/>
      <c r="D327" s="994"/>
      <c r="E327" s="994"/>
      <c r="F327" s="994"/>
      <c r="G327" s="813"/>
    </row>
    <row r="328" spans="1:7">
      <c r="A328" s="837"/>
      <c r="B328" s="837"/>
      <c r="C328" s="837"/>
      <c r="D328" s="994"/>
      <c r="E328" s="994"/>
      <c r="F328" s="994"/>
      <c r="G328" s="813"/>
    </row>
    <row r="329" spans="1:7">
      <c r="A329" s="837"/>
      <c r="B329" s="837"/>
      <c r="C329" s="837"/>
      <c r="D329" s="994"/>
      <c r="E329" s="994"/>
      <c r="F329" s="994"/>
      <c r="G329" s="813"/>
    </row>
    <row r="330" spans="1:7">
      <c r="A330" s="837"/>
      <c r="B330" s="837"/>
      <c r="C330" s="837"/>
      <c r="D330" s="849"/>
      <c r="E330" s="809"/>
      <c r="F330" s="823"/>
      <c r="G330" s="813"/>
    </row>
    <row r="331" spans="1:7">
      <c r="A331" s="837"/>
      <c r="B331" s="837"/>
      <c r="C331" s="837"/>
      <c r="D331" s="994" t="s">
        <v>1353</v>
      </c>
      <c r="E331" s="994"/>
      <c r="F331" s="994"/>
      <c r="G331" s="813"/>
    </row>
    <row r="332" spans="1:7">
      <c r="A332" s="837"/>
      <c r="B332" s="837"/>
      <c r="C332" s="837"/>
      <c r="D332" s="994"/>
      <c r="E332" s="994"/>
      <c r="F332" s="994"/>
      <c r="G332" s="813"/>
    </row>
    <row r="333" spans="1:7">
      <c r="A333" s="837"/>
      <c r="B333" s="837"/>
      <c r="C333" s="837"/>
      <c r="D333" s="994"/>
      <c r="E333" s="994"/>
      <c r="F333" s="994"/>
      <c r="G333" s="813"/>
    </row>
    <row r="334" spans="1:7">
      <c r="A334" s="837"/>
      <c r="B334" s="837"/>
      <c r="C334" s="837"/>
      <c r="D334" s="994"/>
      <c r="E334" s="994"/>
      <c r="F334" s="994"/>
      <c r="G334" s="813"/>
    </row>
    <row r="335" spans="1:7" ht="18" customHeight="1">
      <c r="A335" s="837"/>
      <c r="B335" s="837"/>
      <c r="C335" s="837"/>
      <c r="D335" s="994"/>
      <c r="E335" s="994"/>
      <c r="F335" s="994"/>
      <c r="G335" s="813"/>
    </row>
    <row r="336" spans="1:7">
      <c r="A336" s="837"/>
      <c r="B336" s="837"/>
      <c r="C336" s="837"/>
      <c r="D336" s="994"/>
      <c r="E336" s="994"/>
      <c r="F336" s="994"/>
      <c r="G336" s="813"/>
    </row>
    <row r="337" spans="1:7">
      <c r="A337" s="837"/>
      <c r="B337" s="837"/>
      <c r="C337" s="837"/>
      <c r="D337" s="994"/>
      <c r="E337" s="994"/>
      <c r="F337" s="994"/>
      <c r="G337" s="813"/>
    </row>
    <row r="338" spans="1:7">
      <c r="A338" s="837"/>
      <c r="B338" s="837"/>
      <c r="C338" s="837"/>
      <c r="D338" s="994"/>
      <c r="E338" s="994"/>
      <c r="F338" s="994"/>
      <c r="G338" s="813"/>
    </row>
    <row r="339" spans="1:7" ht="8.25" customHeight="1">
      <c r="A339" s="837"/>
      <c r="B339" s="837"/>
      <c r="C339" s="837"/>
      <c r="D339" s="994"/>
      <c r="E339" s="994"/>
      <c r="F339" s="994"/>
      <c r="G339" s="813"/>
    </row>
    <row r="340" spans="1:7" ht="13.7" customHeight="1">
      <c r="A340" s="837"/>
      <c r="B340" s="837"/>
      <c r="C340" s="837"/>
      <c r="D340" s="995" t="s">
        <v>1354</v>
      </c>
      <c r="E340" s="995"/>
      <c r="F340" s="995"/>
      <c r="G340" s="813"/>
    </row>
    <row r="341" spans="1:7">
      <c r="A341" s="837"/>
      <c r="B341" s="837"/>
      <c r="C341" s="837"/>
      <c r="D341" s="995"/>
      <c r="E341" s="995"/>
      <c r="F341" s="995"/>
      <c r="G341" s="813"/>
    </row>
    <row r="342" spans="1:7">
      <c r="A342" s="837"/>
      <c r="B342" s="837"/>
      <c r="C342" s="837"/>
      <c r="D342" s="995"/>
      <c r="E342" s="995"/>
      <c r="F342" s="995"/>
      <c r="G342" s="813"/>
    </row>
    <row r="343" spans="1:7">
      <c r="A343" s="837"/>
      <c r="B343" s="837"/>
      <c r="C343" s="837"/>
      <c r="D343" s="995"/>
      <c r="E343" s="995"/>
      <c r="F343" s="995"/>
      <c r="G343" s="813"/>
    </row>
    <row r="344" spans="1:7">
      <c r="A344" s="837"/>
      <c r="B344" s="837"/>
      <c r="C344" s="837"/>
      <c r="D344" s="995"/>
      <c r="E344" s="995"/>
      <c r="F344" s="995"/>
      <c r="G344" s="813"/>
    </row>
    <row r="345" spans="1:7">
      <c r="A345" s="837"/>
      <c r="B345" s="837"/>
      <c r="C345" s="837"/>
      <c r="D345" s="995"/>
      <c r="E345" s="995"/>
      <c r="F345" s="995"/>
      <c r="G345" s="813"/>
    </row>
    <row r="346" spans="1:7">
      <c r="A346" s="837"/>
      <c r="B346" s="837"/>
      <c r="C346" s="837"/>
      <c r="D346" s="995"/>
      <c r="E346" s="995"/>
      <c r="F346" s="995"/>
      <c r="G346" s="813"/>
    </row>
    <row r="347" spans="1:7">
      <c r="A347" s="837"/>
      <c r="B347" s="837"/>
      <c r="C347" s="837"/>
      <c r="D347" s="995"/>
      <c r="E347" s="995"/>
      <c r="F347" s="995"/>
      <c r="G347" s="813"/>
    </row>
    <row r="348" spans="1:7">
      <c r="A348" s="837"/>
      <c r="B348" s="837"/>
      <c r="C348" s="837"/>
      <c r="D348" s="995"/>
      <c r="E348" s="995"/>
      <c r="F348" s="995"/>
      <c r="G348" s="813"/>
    </row>
    <row r="349" spans="1:7">
      <c r="A349" s="837"/>
      <c r="B349" s="837"/>
      <c r="C349" s="837"/>
      <c r="D349" s="995"/>
      <c r="E349" s="995"/>
      <c r="F349" s="995"/>
      <c r="G349" s="813"/>
    </row>
    <row r="350" spans="1:7">
      <c r="A350" s="837"/>
      <c r="B350" s="837"/>
      <c r="C350" s="837"/>
      <c r="D350" s="995"/>
      <c r="E350" s="995"/>
      <c r="F350" s="995"/>
      <c r="G350" s="813"/>
    </row>
    <row r="351" spans="1:7">
      <c r="A351" s="837"/>
      <c r="B351" s="837"/>
      <c r="C351" s="837"/>
      <c r="D351" s="995"/>
      <c r="E351" s="995"/>
      <c r="F351" s="995"/>
      <c r="G351" s="813"/>
    </row>
    <row r="352" spans="1:7">
      <c r="A352" s="837"/>
      <c r="B352" s="837"/>
      <c r="C352" s="850"/>
      <c r="D352" s="995"/>
      <c r="E352" s="995"/>
      <c r="F352" s="995"/>
      <c r="G352" s="813"/>
    </row>
    <row r="353" spans="1:7">
      <c r="A353" s="837"/>
      <c r="B353" s="837"/>
      <c r="C353" s="850"/>
      <c r="D353" s="995"/>
      <c r="E353" s="995"/>
      <c r="F353" s="995"/>
      <c r="G353" s="813"/>
    </row>
    <row r="354" spans="1:7">
      <c r="A354" s="837"/>
      <c r="B354" s="837"/>
      <c r="C354" s="837"/>
      <c r="D354" s="995"/>
      <c r="E354" s="995"/>
      <c r="F354" s="995"/>
      <c r="G354" s="813"/>
    </row>
    <row r="355" spans="1:7">
      <c r="A355" s="837"/>
      <c r="B355" s="837"/>
      <c r="C355" s="850"/>
      <c r="D355" s="995"/>
      <c r="E355" s="995"/>
      <c r="F355" s="995"/>
      <c r="G355" s="813"/>
    </row>
    <row r="356" spans="1:7">
      <c r="A356" s="837"/>
      <c r="B356" s="837"/>
      <c r="C356" s="850"/>
      <c r="D356" s="995"/>
      <c r="E356" s="995"/>
      <c r="F356" s="995"/>
      <c r="G356" s="813"/>
    </row>
    <row r="357" spans="1:7">
      <c r="A357" s="837"/>
      <c r="B357" s="837"/>
      <c r="C357" s="850"/>
      <c r="D357" s="995"/>
      <c r="E357" s="995"/>
      <c r="F357" s="995"/>
      <c r="G357" s="813"/>
    </row>
    <row r="358" spans="1:7">
      <c r="A358" s="837"/>
      <c r="B358" s="837"/>
      <c r="C358" s="837"/>
      <c r="D358" s="849"/>
      <c r="E358" s="809"/>
      <c r="F358" s="823"/>
      <c r="G358" s="813"/>
    </row>
    <row r="359" spans="1:7">
      <c r="A359" s="837"/>
      <c r="B359" s="821" t="s">
        <v>328</v>
      </c>
      <c r="C359" s="837"/>
      <c r="D359" s="995" t="s">
        <v>1355</v>
      </c>
      <c r="E359" s="995"/>
      <c r="F359" s="995"/>
      <c r="G359" s="813"/>
    </row>
    <row r="360" spans="1:7">
      <c r="A360" s="837"/>
      <c r="B360" s="837"/>
      <c r="C360" s="837"/>
      <c r="D360" s="995"/>
      <c r="E360" s="995"/>
      <c r="F360" s="995"/>
      <c r="G360" s="813"/>
    </row>
    <row r="361" spans="1:7">
      <c r="A361" s="837"/>
      <c r="B361" s="837"/>
      <c r="C361" s="837"/>
      <c r="D361" s="944"/>
      <c r="E361" s="944"/>
      <c r="F361" s="944"/>
      <c r="G361" s="813"/>
    </row>
    <row r="362" spans="1:7" ht="14.45" customHeight="1">
      <c r="A362" s="820"/>
      <c r="B362" s="912" t="s">
        <v>328</v>
      </c>
      <c r="D362" s="995" t="s">
        <v>1601</v>
      </c>
      <c r="E362" s="995"/>
      <c r="F362" s="995"/>
    </row>
    <row r="363" spans="1:7" ht="14.45" customHeight="1">
      <c r="A363" s="820"/>
      <c r="D363" s="995"/>
      <c r="E363" s="995"/>
      <c r="F363" s="995"/>
    </row>
    <row r="364" spans="1:7" ht="14.45" customHeight="1">
      <c r="A364" s="820"/>
      <c r="D364" s="995"/>
      <c r="E364" s="995"/>
      <c r="F364" s="995"/>
    </row>
    <row r="365" spans="1:7" ht="14.45" customHeight="1">
      <c r="A365" s="820"/>
      <c r="D365" s="995"/>
      <c r="E365" s="995"/>
      <c r="F365" s="995"/>
    </row>
    <row r="366" spans="1:7" ht="14.45" customHeight="1">
      <c r="A366" s="820"/>
      <c r="D366" s="995"/>
      <c r="E366" s="995"/>
      <c r="F366" s="995"/>
    </row>
    <row r="367" spans="1:7" ht="14.45" customHeight="1">
      <c r="A367" s="820"/>
      <c r="D367" s="911"/>
      <c r="E367" s="911"/>
      <c r="F367" s="911"/>
    </row>
    <row r="368" spans="1:7" ht="13.7" customHeight="1">
      <c r="A368" s="820"/>
      <c r="B368" s="821" t="s">
        <v>328</v>
      </c>
      <c r="C368" s="837"/>
      <c r="D368" s="996" t="s">
        <v>1509</v>
      </c>
      <c r="E368" s="996"/>
      <c r="F368" s="996"/>
      <c r="G368" s="813"/>
    </row>
    <row r="369" spans="1:7" ht="14.25">
      <c r="A369" s="851"/>
      <c r="B369" s="851"/>
      <c r="C369" s="837"/>
      <c r="D369" s="996"/>
      <c r="E369" s="996"/>
      <c r="F369" s="996"/>
      <c r="G369" s="813"/>
    </row>
    <row r="370" spans="1:7" ht="14.25">
      <c r="A370" s="851"/>
      <c r="B370" s="851"/>
      <c r="C370" s="837"/>
      <c r="D370" s="996"/>
      <c r="E370" s="996"/>
      <c r="F370" s="996"/>
      <c r="G370" s="813"/>
    </row>
    <row r="371" spans="1:7" ht="14.25">
      <c r="A371" s="851"/>
      <c r="B371" s="851"/>
      <c r="C371" s="837"/>
      <c r="D371" s="996"/>
      <c r="E371" s="996"/>
      <c r="F371" s="996"/>
      <c r="G371" s="813"/>
    </row>
    <row r="372" spans="1:7" ht="15.75" customHeight="1">
      <c r="A372" s="851"/>
      <c r="B372" s="851"/>
      <c r="C372" s="837"/>
      <c r="D372" s="1090" t="s">
        <v>1579</v>
      </c>
      <c r="E372" s="996"/>
      <c r="F372" s="996"/>
      <c r="G372" s="813"/>
    </row>
    <row r="373" spans="1:7">
      <c r="D373" s="823"/>
      <c r="E373" s="823"/>
      <c r="F373" s="823"/>
      <c r="G373" s="813"/>
    </row>
    <row r="374" spans="1:7" ht="14.25">
      <c r="A374" s="820"/>
      <c r="B374" s="821" t="s">
        <v>328</v>
      </c>
      <c r="C374" s="852"/>
      <c r="D374" s="1005" t="s">
        <v>1357</v>
      </c>
      <c r="E374" s="1005"/>
      <c r="F374" s="1005"/>
      <c r="G374" s="813"/>
    </row>
    <row r="375" spans="1:7" ht="14.25">
      <c r="A375" s="820"/>
      <c r="B375" s="820"/>
      <c r="D375" s="1005"/>
      <c r="E375" s="1005"/>
      <c r="F375" s="1005"/>
      <c r="G375" s="813"/>
    </row>
    <row r="376" spans="1:7">
      <c r="D376" s="1005"/>
      <c r="E376" s="1005"/>
      <c r="F376" s="1005"/>
      <c r="G376" s="813"/>
    </row>
    <row r="377" spans="1:7">
      <c r="D377" s="1005"/>
      <c r="E377" s="1005"/>
      <c r="F377" s="1005"/>
      <c r="G377" s="813"/>
    </row>
    <row r="378" spans="1:7">
      <c r="D378" s="1005"/>
      <c r="E378" s="1005"/>
      <c r="F378" s="1005"/>
      <c r="G378" s="813"/>
    </row>
    <row r="379" spans="1:7">
      <c r="D379" s="1005"/>
      <c r="E379" s="1005"/>
      <c r="F379" s="1005"/>
      <c r="G379" s="813"/>
    </row>
    <row r="380" spans="1:7">
      <c r="D380" s="1005"/>
      <c r="E380" s="1005"/>
      <c r="F380" s="1005"/>
      <c r="G380" s="813"/>
    </row>
    <row r="381" spans="1:7">
      <c r="D381" s="1005"/>
      <c r="E381" s="1005"/>
      <c r="F381" s="1005"/>
      <c r="G381" s="813"/>
    </row>
    <row r="382" spans="1:7">
      <c r="D382" s="1005"/>
      <c r="E382" s="1005"/>
      <c r="F382" s="1005"/>
      <c r="G382" s="813"/>
    </row>
    <row r="383" spans="1:7">
      <c r="D383" s="1005"/>
      <c r="E383" s="1005"/>
      <c r="F383" s="1005"/>
      <c r="G383" s="813"/>
    </row>
    <row r="384" spans="1:7">
      <c r="D384" s="1005"/>
      <c r="E384" s="1005"/>
      <c r="F384" s="1005"/>
      <c r="G384" s="813"/>
    </row>
    <row r="385" spans="1:7">
      <c r="D385" s="1005"/>
      <c r="E385" s="1005"/>
      <c r="F385" s="1005"/>
      <c r="G385" s="813"/>
    </row>
    <row r="386" spans="1:7">
      <c r="D386" s="1005"/>
      <c r="E386" s="1005"/>
      <c r="F386" s="1005"/>
      <c r="G386" s="813"/>
    </row>
    <row r="387" spans="1:7">
      <c r="A387" s="813"/>
      <c r="B387" s="813"/>
      <c r="C387" s="813"/>
      <c r="D387" s="1005"/>
      <c r="E387" s="1005"/>
      <c r="F387" s="1005"/>
      <c r="G387" s="813"/>
    </row>
    <row r="388" spans="1:7">
      <c r="A388" s="813"/>
      <c r="B388" s="813"/>
      <c r="C388" s="813"/>
      <c r="D388" s="1005"/>
      <c r="E388" s="1005"/>
      <c r="F388" s="1005"/>
      <c r="G388" s="813"/>
    </row>
    <row r="389" spans="1:7">
      <c r="A389" s="813"/>
      <c r="B389" s="813"/>
      <c r="C389" s="813"/>
      <c r="D389" s="1005"/>
      <c r="E389" s="1005"/>
      <c r="F389" s="1005"/>
      <c r="G389" s="813"/>
    </row>
    <row r="390" spans="1:7">
      <c r="A390" s="813"/>
      <c r="B390" s="813"/>
      <c r="C390" s="813"/>
      <c r="D390" s="1005"/>
      <c r="E390" s="1005"/>
      <c r="F390" s="1005"/>
      <c r="G390" s="813"/>
    </row>
    <row r="391" spans="1:7">
      <c r="A391" s="813"/>
      <c r="B391" s="813"/>
      <c r="C391" s="813"/>
      <c r="D391" s="1005"/>
      <c r="E391" s="1005"/>
      <c r="F391" s="1005"/>
      <c r="G391" s="813"/>
    </row>
    <row r="392" spans="1:7">
      <c r="A392" s="813"/>
      <c r="B392" s="813"/>
      <c r="C392" s="813"/>
      <c r="D392" s="1005"/>
      <c r="E392" s="1005"/>
      <c r="F392" s="1005"/>
      <c r="G392" s="813"/>
    </row>
    <row r="393" spans="1:7">
      <c r="A393" s="813"/>
      <c r="B393" s="813"/>
      <c r="C393" s="813"/>
      <c r="D393" s="1005"/>
      <c r="E393" s="1005"/>
      <c r="F393" s="1005"/>
      <c r="G393" s="813"/>
    </row>
    <row r="394" spans="1:7">
      <c r="A394" s="813"/>
      <c r="B394" s="813"/>
      <c r="C394" s="813"/>
      <c r="D394" s="1005"/>
      <c r="E394" s="1005"/>
      <c r="F394" s="1005"/>
      <c r="G394" s="813"/>
    </row>
    <row r="395" spans="1:7">
      <c r="A395" s="813"/>
      <c r="B395" s="813"/>
      <c r="C395" s="813"/>
      <c r="D395" s="1005"/>
      <c r="E395" s="1005"/>
      <c r="F395" s="1005"/>
      <c r="G395" s="813"/>
    </row>
    <row r="396" spans="1:7">
      <c r="A396" s="813"/>
      <c r="B396" s="813"/>
      <c r="C396" s="813"/>
      <c r="D396" s="1005"/>
      <c r="E396" s="1005"/>
      <c r="F396" s="1005"/>
      <c r="G396" s="813"/>
    </row>
    <row r="397" spans="1:7">
      <c r="A397" s="813"/>
      <c r="B397" s="813"/>
      <c r="C397" s="813"/>
      <c r="D397" s="1005"/>
      <c r="E397" s="1005"/>
      <c r="F397" s="1005"/>
      <c r="G397" s="813"/>
    </row>
    <row r="398" spans="1:7">
      <c r="A398" s="813"/>
      <c r="B398" s="813"/>
      <c r="C398" s="813"/>
      <c r="D398" s="1005"/>
      <c r="E398" s="1005"/>
      <c r="F398" s="1005"/>
      <c r="G398" s="813"/>
    </row>
    <row r="399" spans="1:7">
      <c r="A399" s="813"/>
      <c r="B399" s="813"/>
      <c r="C399" s="813"/>
      <c r="D399" s="1005"/>
      <c r="E399" s="1005"/>
      <c r="F399" s="1005"/>
      <c r="G399" s="813"/>
    </row>
    <row r="400" spans="1:7">
      <c r="A400" s="813"/>
      <c r="B400" s="813"/>
      <c r="C400" s="813"/>
      <c r="D400" s="1005"/>
      <c r="E400" s="1005"/>
      <c r="F400" s="1005"/>
      <c r="G400" s="813"/>
    </row>
    <row r="401" spans="1:7">
      <c r="A401" s="813"/>
      <c r="B401" s="813"/>
      <c r="C401" s="813"/>
      <c r="D401" s="1005"/>
      <c r="E401" s="1005"/>
      <c r="F401" s="1005"/>
      <c r="G401" s="813"/>
    </row>
    <row r="402" spans="1:7">
      <c r="A402" s="813"/>
      <c r="B402" s="813"/>
      <c r="C402" s="813"/>
      <c r="D402" s="1005"/>
      <c r="E402" s="1005"/>
      <c r="F402" s="1005"/>
      <c r="G402" s="813"/>
    </row>
    <row r="403" spans="1:7" s="854" customFormat="1">
      <c r="A403" s="811"/>
      <c r="B403" s="811"/>
      <c r="C403" s="811"/>
      <c r="D403" s="1005"/>
      <c r="E403" s="1005"/>
      <c r="F403" s="1005"/>
      <c r="G403" s="853"/>
    </row>
    <row r="404" spans="1:7" s="854" customFormat="1" ht="40.700000000000003" customHeight="1">
      <c r="A404" s="811"/>
      <c r="B404" s="811"/>
      <c r="C404" s="811"/>
      <c r="D404" s="1005"/>
      <c r="E404" s="1005"/>
      <c r="F404" s="1005"/>
      <c r="G404" s="853"/>
    </row>
    <row r="405" spans="1:7" s="854" customFormat="1">
      <c r="A405" s="811"/>
      <c r="B405" s="811"/>
      <c r="C405" s="811"/>
      <c r="D405" s="823"/>
      <c r="E405" s="823"/>
      <c r="F405" s="823"/>
      <c r="G405" s="853"/>
    </row>
    <row r="406" spans="1:7" ht="14.25">
      <c r="A406" s="820"/>
      <c r="B406" s="821" t="s">
        <v>328</v>
      </c>
      <c r="C406" s="852"/>
      <c r="D406" s="1007" t="s">
        <v>1358</v>
      </c>
      <c r="E406" s="1007"/>
      <c r="F406" s="1007"/>
    </row>
    <row r="407" spans="1:7">
      <c r="D407" s="997" t="s">
        <v>1506</v>
      </c>
      <c r="E407" s="997"/>
      <c r="F407" s="997"/>
    </row>
    <row r="408" spans="1:7">
      <c r="D408" s="1077" t="s">
        <v>1505</v>
      </c>
      <c r="E408" s="1077"/>
      <c r="F408" s="1077"/>
    </row>
    <row r="409" spans="1:7">
      <c r="D409" s="1077"/>
      <c r="E409" s="1077"/>
      <c r="F409" s="1077"/>
    </row>
    <row r="410" spans="1:7">
      <c r="D410" s="1077"/>
      <c r="E410" s="1077"/>
      <c r="F410" s="1077"/>
    </row>
    <row r="411" spans="1:7">
      <c r="D411" s="823"/>
      <c r="E411" s="823"/>
      <c r="F411" s="823"/>
      <c r="G411" s="813"/>
    </row>
    <row r="412" spans="1:7" ht="14.25">
      <c r="A412" s="820"/>
      <c r="B412" s="821" t="s">
        <v>328</v>
      </c>
      <c r="C412" s="852"/>
      <c r="D412" s="1005" t="s">
        <v>1360</v>
      </c>
      <c r="E412" s="1005"/>
      <c r="F412" s="1005"/>
      <c r="G412" s="813"/>
    </row>
    <row r="413" spans="1:7">
      <c r="D413" s="1005"/>
      <c r="E413" s="1005"/>
      <c r="F413" s="1005"/>
      <c r="G413" s="813"/>
    </row>
    <row r="414" spans="1:7">
      <c r="D414" s="1005"/>
      <c r="E414" s="1005"/>
      <c r="F414" s="1005"/>
      <c r="G414" s="813"/>
    </row>
    <row r="415" spans="1:7">
      <c r="D415" s="807"/>
      <c r="E415" s="807"/>
      <c r="F415" s="807"/>
      <c r="G415" s="813"/>
    </row>
    <row r="416" spans="1:7" ht="14.25">
      <c r="B416" s="821" t="s">
        <v>328</v>
      </c>
      <c r="C416" s="820"/>
      <c r="D416" s="1077" t="s">
        <v>1447</v>
      </c>
      <c r="E416" s="1077"/>
      <c r="F416" s="1077"/>
      <c r="G416" s="813"/>
    </row>
    <row r="417" spans="1:7">
      <c r="D417" s="1077"/>
      <c r="E417" s="1077"/>
      <c r="F417" s="1077"/>
      <c r="G417" s="813"/>
    </row>
    <row r="418" spans="1:7">
      <c r="D418" s="823"/>
      <c r="E418" s="823"/>
      <c r="F418" s="823"/>
      <c r="G418" s="813"/>
    </row>
    <row r="419" spans="1:7" ht="14.25">
      <c r="B419" s="821" t="s">
        <v>328</v>
      </c>
      <c r="C419" s="820"/>
      <c r="D419" s="1077" t="s">
        <v>1362</v>
      </c>
      <c r="E419" s="1077"/>
      <c r="F419" s="1077"/>
      <c r="G419" s="813"/>
    </row>
    <row r="420" spans="1:7">
      <c r="D420" s="1077"/>
      <c r="E420" s="1077"/>
      <c r="F420" s="1077"/>
      <c r="G420" s="813"/>
    </row>
    <row r="421" spans="1:7">
      <c r="D421" s="1077"/>
      <c r="E421" s="1077"/>
      <c r="F421" s="1077"/>
      <c r="G421" s="813"/>
    </row>
    <row r="422" spans="1:7">
      <c r="D422" s="1077"/>
      <c r="E422" s="1077"/>
      <c r="F422" s="1077"/>
      <c r="G422" s="813"/>
    </row>
    <row r="423" spans="1:7">
      <c r="B423" s="821" t="s">
        <v>328</v>
      </c>
      <c r="D423" s="1077"/>
      <c r="E423" s="1077"/>
      <c r="F423" s="1077"/>
      <c r="G423" s="813"/>
    </row>
    <row r="424" spans="1:7">
      <c r="A424" s="813"/>
      <c r="B424" s="813"/>
      <c r="C424" s="813"/>
      <c r="D424" s="1077"/>
      <c r="E424" s="1077"/>
      <c r="F424" s="1077"/>
      <c r="G424" s="813"/>
    </row>
    <row r="425" spans="1:7">
      <c r="A425" s="813"/>
      <c r="C425" s="813"/>
      <c r="D425" s="1077"/>
      <c r="E425" s="1077"/>
      <c r="F425" s="1077"/>
      <c r="G425" s="813"/>
    </row>
    <row r="426" spans="1:7">
      <c r="A426" s="813"/>
      <c r="B426" s="821" t="s">
        <v>328</v>
      </c>
      <c r="C426" s="813"/>
      <c r="D426" s="1077"/>
      <c r="E426" s="1077"/>
      <c r="F426" s="1077"/>
      <c r="G426" s="813"/>
    </row>
    <row r="427" spans="1:7">
      <c r="A427" s="813"/>
      <c r="B427" s="813"/>
      <c r="C427" s="813"/>
      <c r="D427" s="1077"/>
      <c r="E427" s="1077"/>
      <c r="F427" s="1077"/>
      <c r="G427" s="813"/>
    </row>
    <row r="428" spans="1:7">
      <c r="A428" s="813"/>
      <c r="C428" s="813"/>
      <c r="D428" s="1077"/>
      <c r="E428" s="1077"/>
      <c r="F428" s="1077"/>
      <c r="G428" s="813"/>
    </row>
    <row r="429" spans="1:7">
      <c r="A429" s="813"/>
      <c r="C429" s="813"/>
      <c r="D429" s="1077"/>
      <c r="E429" s="1077"/>
      <c r="F429" s="1077"/>
      <c r="G429" s="813"/>
    </row>
    <row r="430" spans="1:7">
      <c r="A430" s="813"/>
      <c r="B430" s="821" t="s">
        <v>328</v>
      </c>
      <c r="C430" s="813"/>
      <c r="D430" s="1077"/>
      <c r="E430" s="1077"/>
      <c r="F430" s="1077"/>
      <c r="G430" s="813"/>
    </row>
    <row r="431" spans="1:7">
      <c r="A431" s="813"/>
      <c r="B431" s="813"/>
      <c r="C431" s="813"/>
      <c r="D431" s="1077"/>
      <c r="E431" s="1077"/>
      <c r="F431" s="1077"/>
      <c r="G431" s="813"/>
    </row>
    <row r="432" spans="1:7">
      <c r="A432" s="813"/>
      <c r="B432" s="821" t="s">
        <v>328</v>
      </c>
      <c r="C432" s="813"/>
      <c r="D432" s="1077"/>
      <c r="E432" s="1077"/>
      <c r="F432" s="1077"/>
      <c r="G432" s="813"/>
    </row>
    <row r="433" spans="1:7">
      <c r="A433" s="813"/>
      <c r="B433" s="813"/>
      <c r="C433" s="813"/>
      <c r="D433" s="855"/>
      <c r="E433" s="855"/>
      <c r="F433" s="855"/>
      <c r="G433" s="813"/>
    </row>
    <row r="434" spans="1:7">
      <c r="A434" s="813"/>
      <c r="B434" s="821" t="s">
        <v>328</v>
      </c>
      <c r="C434" s="813"/>
      <c r="D434" s="1077" t="s">
        <v>1363</v>
      </c>
      <c r="E434" s="1077"/>
      <c r="F434" s="1077"/>
      <c r="G434" s="813"/>
    </row>
    <row r="435" spans="1:7">
      <c r="A435" s="813"/>
      <c r="B435" s="813"/>
      <c r="C435" s="813"/>
      <c r="D435" s="1077"/>
      <c r="E435" s="1077"/>
      <c r="F435" s="1077"/>
      <c r="G435" s="813"/>
    </row>
    <row r="436" spans="1:7">
      <c r="A436" s="813"/>
      <c r="B436" s="813"/>
      <c r="C436" s="813"/>
      <c r="D436" s="1077"/>
      <c r="E436" s="1077"/>
      <c r="F436" s="1077"/>
      <c r="G436" s="813"/>
    </row>
    <row r="437" spans="1:7">
      <c r="A437" s="813"/>
      <c r="B437" s="813"/>
      <c r="C437" s="813"/>
      <c r="D437" s="1077"/>
      <c r="E437" s="1077"/>
      <c r="F437" s="1077"/>
      <c r="G437" s="813"/>
    </row>
    <row r="438" spans="1:7">
      <c r="D438" s="1077"/>
      <c r="E438" s="1077"/>
      <c r="F438" s="1077"/>
    </row>
    <row r="439" spans="1:7">
      <c r="D439" s="823"/>
      <c r="E439" s="823"/>
      <c r="F439" s="823"/>
    </row>
    <row r="440" spans="1:7">
      <c r="B440" s="821" t="s">
        <v>328</v>
      </c>
      <c r="D440" s="1082" t="s">
        <v>1364</v>
      </c>
      <c r="E440" s="1082"/>
      <c r="F440" s="1082"/>
    </row>
    <row r="441" spans="1:7">
      <c r="A441" s="823"/>
      <c r="B441" s="823"/>
    </row>
    <row r="442" spans="1:7">
      <c r="A442" s="987" t="s">
        <v>1205</v>
      </c>
      <c r="B442" s="987"/>
      <c r="C442" s="987"/>
      <c r="D442" s="987"/>
      <c r="E442" s="987"/>
      <c r="F442" s="987"/>
      <c r="G442" s="987"/>
    </row>
    <row r="443" spans="1:7">
      <c r="A443" s="823"/>
      <c r="B443" s="823"/>
    </row>
    <row r="444" spans="1:7">
      <c r="D444" s="983" t="s">
        <v>974</v>
      </c>
      <c r="E444" s="983"/>
      <c r="F444" s="983"/>
    </row>
    <row r="445" spans="1:7" s="814" customFormat="1" ht="14.25">
      <c r="A445" s="828"/>
      <c r="B445" s="828"/>
      <c r="C445" s="824"/>
      <c r="D445" s="984" t="s">
        <v>1365</v>
      </c>
      <c r="E445" s="984"/>
      <c r="F445" s="984"/>
      <c r="G445" s="825"/>
    </row>
    <row r="446" spans="1:7" s="814" customFormat="1" ht="14.25">
      <c r="A446" s="828"/>
      <c r="B446" s="828"/>
      <c r="C446" s="824"/>
      <c r="D446" s="810"/>
      <c r="E446" s="694"/>
      <c r="F446" s="694"/>
      <c r="G446" s="825"/>
    </row>
    <row r="447" spans="1:7" s="814" customFormat="1" ht="14.25">
      <c r="A447" s="820"/>
      <c r="B447" s="821" t="s">
        <v>328</v>
      </c>
      <c r="C447" s="824"/>
      <c r="D447" s="985" t="s">
        <v>1366</v>
      </c>
      <c r="E447" s="985"/>
      <c r="F447" s="985"/>
      <c r="G447" s="825"/>
    </row>
    <row r="448" spans="1:7" s="814" customFormat="1" ht="14.25">
      <c r="A448" s="820"/>
      <c r="B448" s="820"/>
      <c r="C448" s="824"/>
      <c r="D448" s="985"/>
      <c r="E448" s="985"/>
      <c r="F448" s="985"/>
      <c r="G448" s="825"/>
    </row>
    <row r="449" spans="1:7" s="814" customFormat="1" ht="14.25">
      <c r="A449" s="820"/>
      <c r="B449" s="820"/>
      <c r="C449" s="824"/>
      <c r="D449" s="808"/>
      <c r="E449" s="694"/>
      <c r="F449" s="694"/>
      <c r="G449" s="825"/>
    </row>
    <row r="450" spans="1:7" ht="12.75" customHeight="1">
      <c r="B450" s="821" t="s">
        <v>328</v>
      </c>
      <c r="D450" s="986" t="s">
        <v>1580</v>
      </c>
      <c r="E450" s="986"/>
      <c r="F450" s="986"/>
    </row>
    <row r="451" spans="1:7" ht="14.25">
      <c r="A451" s="820"/>
      <c r="D451" s="986"/>
      <c r="E451" s="986"/>
      <c r="F451" s="986"/>
    </row>
    <row r="452" spans="1:7" ht="14.25">
      <c r="A452" s="820"/>
      <c r="B452" s="820"/>
      <c r="D452" s="986"/>
      <c r="E452" s="986"/>
      <c r="F452" s="986"/>
    </row>
    <row r="453" spans="1:7" ht="14.25">
      <c r="A453" s="820"/>
      <c r="B453" s="820"/>
      <c r="D453" s="986"/>
      <c r="E453" s="986"/>
      <c r="F453" s="986"/>
    </row>
    <row r="454" spans="1:7" ht="14.25">
      <c r="A454" s="820"/>
      <c r="D454" s="934"/>
      <c r="E454" s="934"/>
      <c r="F454" s="934"/>
      <c r="G454" s="813"/>
    </row>
    <row r="455" spans="1:7" ht="14.25">
      <c r="A455" s="820"/>
      <c r="B455" s="821" t="s">
        <v>328</v>
      </c>
      <c r="D455" s="1007" t="s">
        <v>1369</v>
      </c>
      <c r="E455" s="1007"/>
      <c r="F455" s="1007"/>
      <c r="G455" s="813"/>
    </row>
    <row r="456" spans="1:7" ht="14.25">
      <c r="A456" s="820"/>
      <c r="B456" s="820"/>
      <c r="D456" s="808"/>
      <c r="E456" s="694"/>
      <c r="F456" s="694"/>
      <c r="G456" s="813"/>
    </row>
    <row r="457" spans="1:7" ht="14.25">
      <c r="A457" s="820"/>
      <c r="B457" s="821" t="s">
        <v>328</v>
      </c>
      <c r="D457" s="1005" t="s">
        <v>1370</v>
      </c>
      <c r="E457" s="1005"/>
      <c r="F457" s="1005"/>
      <c r="G457" s="813"/>
    </row>
    <row r="458" spans="1:7" ht="14.25">
      <c r="A458" s="820"/>
      <c r="D458" s="1005"/>
      <c r="E458" s="1005"/>
      <c r="F458" s="1005"/>
      <c r="G458" s="813"/>
    </row>
    <row r="459" spans="1:7">
      <c r="A459" s="839"/>
      <c r="B459" s="839"/>
      <c r="D459" s="755"/>
      <c r="E459" s="694"/>
      <c r="F459" s="694"/>
      <c r="G459" s="813"/>
    </row>
    <row r="460" spans="1:7">
      <c r="A460" s="839"/>
      <c r="B460" s="821" t="s">
        <v>328</v>
      </c>
      <c r="D460" s="1007" t="s">
        <v>1371</v>
      </c>
      <c r="E460" s="1007"/>
      <c r="F460" s="1007"/>
      <c r="G460" s="813"/>
    </row>
    <row r="461" spans="1:7" ht="14.25">
      <c r="A461" s="820"/>
      <c r="B461" s="820"/>
      <c r="D461" s="823"/>
    </row>
    <row r="462" spans="1:7">
      <c r="A462" s="987" t="s">
        <v>1206</v>
      </c>
      <c r="B462" s="987"/>
      <c r="C462" s="987"/>
      <c r="D462" s="987"/>
      <c r="E462" s="987"/>
      <c r="F462" s="987"/>
      <c r="G462" s="987"/>
    </row>
    <row r="463" spans="1:7" s="744" customFormat="1" ht="12" customHeight="1">
      <c r="A463" s="820"/>
      <c r="B463" s="820"/>
      <c r="C463" s="827"/>
      <c r="D463" s="808"/>
      <c r="E463" s="694"/>
      <c r="F463" s="694"/>
      <c r="G463" s="694"/>
    </row>
    <row r="464" spans="1:7" s="744" customFormat="1">
      <c r="A464" s="824"/>
      <c r="B464" s="824"/>
      <c r="C464" s="856"/>
      <c r="D464" s="1081" t="s">
        <v>873</v>
      </c>
      <c r="E464" s="1081"/>
      <c r="F464" s="1081"/>
      <c r="G464" s="715"/>
    </row>
    <row r="465" spans="1:7" s="744" customFormat="1">
      <c r="A465" s="824"/>
      <c r="B465" s="824"/>
      <c r="C465" s="856"/>
      <c r="D465" s="884" t="s">
        <v>1450</v>
      </c>
      <c r="E465" s="884"/>
      <c r="F465" s="884"/>
      <c r="G465" s="715"/>
    </row>
    <row r="466" spans="1:7" s="744" customFormat="1">
      <c r="A466" s="824"/>
      <c r="B466" s="824"/>
      <c r="C466" s="856"/>
      <c r="D466" s="884" t="s">
        <v>1451</v>
      </c>
      <c r="E466" s="884"/>
      <c r="F466" s="884"/>
      <c r="G466" s="715"/>
    </row>
    <row r="467" spans="1:7" s="744" customFormat="1">
      <c r="A467" s="824"/>
      <c r="B467" s="824"/>
      <c r="C467" s="856"/>
      <c r="D467" s="883"/>
      <c r="E467" s="883"/>
      <c r="F467" s="883"/>
      <c r="G467" s="715"/>
    </row>
    <row r="468" spans="1:7" s="744" customFormat="1" ht="13.7" customHeight="1">
      <c r="A468" s="818"/>
      <c r="B468" s="821" t="s">
        <v>328</v>
      </c>
      <c r="C468" s="822"/>
      <c r="D468" s="979" t="s">
        <v>1449</v>
      </c>
      <c r="E468" s="979"/>
      <c r="F468" s="979"/>
      <c r="G468" s="694"/>
    </row>
    <row r="469" spans="1:7" s="744" customFormat="1">
      <c r="A469" s="818"/>
      <c r="B469" s="818"/>
      <c r="C469" s="822"/>
      <c r="D469" s="979"/>
      <c r="E469" s="979"/>
      <c r="F469" s="979"/>
      <c r="G469" s="694"/>
    </row>
    <row r="470" spans="1:7" s="744" customFormat="1">
      <c r="A470" s="818"/>
      <c r="B470" s="818"/>
      <c r="C470" s="822"/>
      <c r="D470" s="857"/>
      <c r="E470" s="694"/>
      <c r="F470" s="808"/>
      <c r="G470" s="694"/>
    </row>
    <row r="471" spans="1:7" s="744" customFormat="1" ht="14.45" customHeight="1">
      <c r="A471" s="820"/>
      <c r="B471" s="821" t="s">
        <v>328</v>
      </c>
      <c r="C471" s="822"/>
      <c r="D471" s="979" t="s">
        <v>1625</v>
      </c>
      <c r="E471" s="979"/>
      <c r="F471" s="979"/>
      <c r="G471" s="694"/>
    </row>
    <row r="472" spans="1:7" s="744" customFormat="1">
      <c r="A472" s="818"/>
      <c r="B472" s="818"/>
      <c r="C472" s="822"/>
      <c r="D472" s="979"/>
      <c r="E472" s="979"/>
      <c r="F472" s="979"/>
      <c r="G472" s="694"/>
    </row>
    <row r="473" spans="1:7" s="744" customFormat="1">
      <c r="A473" s="818"/>
      <c r="B473" s="818"/>
      <c r="C473" s="822"/>
      <c r="D473" s="979"/>
      <c r="E473" s="979"/>
      <c r="F473" s="979"/>
      <c r="G473" s="694"/>
    </row>
    <row r="474" spans="1:7" s="744" customFormat="1">
      <c r="A474" s="818"/>
      <c r="B474" s="818"/>
      <c r="C474" s="822"/>
      <c r="D474" s="979"/>
      <c r="E474" s="979"/>
      <c r="F474" s="979"/>
      <c r="G474" s="694"/>
    </row>
    <row r="475" spans="1:7" s="744" customFormat="1">
      <c r="A475" s="818"/>
      <c r="B475" s="818"/>
      <c r="C475" s="822"/>
      <c r="D475" s="979"/>
      <c r="E475" s="979"/>
      <c r="F475" s="979"/>
      <c r="G475" s="694"/>
    </row>
    <row r="476" spans="1:7" s="744" customFormat="1">
      <c r="A476" s="818"/>
      <c r="B476" s="818"/>
      <c r="C476" s="822"/>
      <c r="D476" s="755"/>
      <c r="E476" s="694"/>
      <c r="F476" s="808"/>
      <c r="G476" s="694"/>
    </row>
    <row r="477" spans="1:7" s="744" customFormat="1" ht="14.45" customHeight="1">
      <c r="A477" s="820"/>
      <c r="B477" s="821" t="s">
        <v>328</v>
      </c>
      <c r="C477" s="822"/>
      <c r="D477" s="979" t="s">
        <v>1243</v>
      </c>
      <c r="E477" s="979"/>
      <c r="F477" s="979"/>
      <c r="G477" s="694"/>
    </row>
    <row r="478" spans="1:7" s="744" customFormat="1">
      <c r="A478" s="818"/>
      <c r="B478" s="818"/>
      <c r="C478" s="822"/>
      <c r="D478" s="979"/>
      <c r="E478" s="979"/>
      <c r="F478" s="979"/>
      <c r="G478" s="694"/>
    </row>
    <row r="479" spans="1:7" s="744" customFormat="1">
      <c r="A479" s="818"/>
      <c r="B479" s="818"/>
      <c r="C479" s="822"/>
      <c r="D479" s="979"/>
      <c r="E479" s="979"/>
      <c r="F479" s="979"/>
      <c r="G479" s="694"/>
    </row>
    <row r="480" spans="1:7" s="744" customFormat="1">
      <c r="A480" s="818"/>
      <c r="B480" s="818"/>
      <c r="C480" s="822"/>
      <c r="D480" s="979"/>
      <c r="E480" s="979"/>
      <c r="F480" s="979"/>
      <c r="G480" s="694"/>
    </row>
    <row r="481" spans="1:7" s="744" customFormat="1" ht="9.9499999999999993" customHeight="1">
      <c r="A481" s="818"/>
      <c r="B481" s="818"/>
      <c r="C481" s="822"/>
      <c r="D481" s="755"/>
      <c r="E481" s="694"/>
      <c r="F481" s="808"/>
      <c r="G481" s="694"/>
    </row>
    <row r="482" spans="1:7" s="744" customFormat="1" ht="14.45" customHeight="1">
      <c r="A482" s="820"/>
      <c r="B482" s="821" t="s">
        <v>328</v>
      </c>
      <c r="C482" s="822"/>
      <c r="D482" s="979" t="s">
        <v>1241</v>
      </c>
      <c r="E482" s="979"/>
      <c r="F482" s="979"/>
      <c r="G482" s="694"/>
    </row>
    <row r="483" spans="1:7" s="744" customFormat="1">
      <c r="A483" s="818"/>
      <c r="B483" s="818"/>
      <c r="C483" s="822"/>
      <c r="D483" s="979"/>
      <c r="E483" s="979"/>
      <c r="F483" s="979"/>
      <c r="G483" s="694"/>
    </row>
    <row r="484" spans="1:7" s="744" customFormat="1">
      <c r="A484" s="818"/>
      <c r="B484" s="818"/>
      <c r="C484" s="822"/>
      <c r="D484" s="979"/>
      <c r="E484" s="979"/>
      <c r="F484" s="979"/>
      <c r="G484" s="694"/>
    </row>
    <row r="485" spans="1:7" s="744" customFormat="1">
      <c r="A485" s="818"/>
      <c r="B485" s="818"/>
      <c r="C485" s="822"/>
      <c r="D485" s="806"/>
      <c r="E485" s="806"/>
      <c r="F485" s="806"/>
      <c r="G485" s="694"/>
    </row>
    <row r="486" spans="1:7" s="744" customFormat="1" ht="14.45" customHeight="1">
      <c r="A486" s="820"/>
      <c r="B486" s="821" t="s">
        <v>328</v>
      </c>
      <c r="C486" s="822"/>
      <c r="D486" s="979" t="s">
        <v>1242</v>
      </c>
      <c r="E486" s="979"/>
      <c r="F486" s="979"/>
      <c r="G486" s="694"/>
    </row>
    <row r="487" spans="1:7" s="744" customFormat="1">
      <c r="A487" s="818"/>
      <c r="B487" s="818"/>
      <c r="C487" s="822"/>
      <c r="D487" s="979"/>
      <c r="E487" s="979"/>
      <c r="F487" s="979"/>
      <c r="G487" s="694"/>
    </row>
    <row r="488" spans="1:7" s="744" customFormat="1">
      <c r="A488" s="818"/>
      <c r="B488" s="818"/>
      <c r="C488" s="822"/>
      <c r="D488" s="979"/>
      <c r="E488" s="979"/>
      <c r="F488" s="979"/>
      <c r="G488" s="694"/>
    </row>
    <row r="489" spans="1:7" s="744" customFormat="1">
      <c r="A489" s="818"/>
      <c r="B489" s="818"/>
      <c r="C489" s="822"/>
      <c r="D489" s="979"/>
      <c r="E489" s="979"/>
      <c r="F489" s="979"/>
      <c r="G489" s="694"/>
    </row>
    <row r="490" spans="1:7" s="744" customFormat="1">
      <c r="A490" s="818"/>
      <c r="B490" s="818"/>
      <c r="C490" s="822"/>
      <c r="D490" s="979"/>
      <c r="E490" s="979"/>
      <c r="F490" s="979"/>
      <c r="G490" s="694"/>
    </row>
    <row r="491" spans="1:7" s="744" customFormat="1">
      <c r="A491" s="818"/>
      <c r="B491" s="818"/>
      <c r="C491" s="822"/>
      <c r="D491" s="979"/>
      <c r="E491" s="979"/>
      <c r="F491" s="979"/>
      <c r="G491" s="694"/>
    </row>
    <row r="492" spans="1:7" s="744" customFormat="1">
      <c r="A492" s="818"/>
      <c r="B492" s="818"/>
      <c r="C492" s="822"/>
      <c r="D492" s="979"/>
      <c r="E492" s="979"/>
      <c r="F492" s="979"/>
      <c r="G492" s="694"/>
    </row>
    <row r="493" spans="1:7" s="744" customFormat="1">
      <c r="A493" s="858"/>
      <c r="B493" s="858"/>
      <c r="C493" s="859"/>
      <c r="D493" s="979"/>
      <c r="E493" s="979"/>
      <c r="F493" s="979"/>
      <c r="G493" s="694"/>
    </row>
    <row r="494" spans="1:7" s="744" customFormat="1">
      <c r="A494" s="858"/>
      <c r="B494" s="858"/>
      <c r="C494" s="859"/>
      <c r="D494" s="979"/>
      <c r="E494" s="979"/>
      <c r="F494" s="979"/>
      <c r="G494" s="694"/>
    </row>
    <row r="495" spans="1:7" s="744" customFormat="1">
      <c r="A495" s="858"/>
      <c r="B495" s="858"/>
      <c r="C495" s="859"/>
      <c r="D495" s="755"/>
      <c r="E495" s="694"/>
      <c r="F495" s="808"/>
      <c r="G495" s="694"/>
    </row>
    <row r="496" spans="1:7" s="744" customFormat="1" ht="13.7" customHeight="1">
      <c r="A496" s="858"/>
      <c r="B496" s="821" t="s">
        <v>328</v>
      </c>
      <c r="C496" s="859"/>
      <c r="D496" s="979" t="s">
        <v>1386</v>
      </c>
      <c r="E496" s="979"/>
      <c r="F496" s="979"/>
      <c r="G496" s="694"/>
    </row>
    <row r="497" spans="1:7" s="744" customFormat="1">
      <c r="A497" s="858"/>
      <c r="B497" s="858"/>
      <c r="C497" s="859"/>
      <c r="D497" s="979"/>
      <c r="E497" s="979"/>
      <c r="F497" s="979"/>
      <c r="G497" s="694"/>
    </row>
    <row r="498" spans="1:7" s="744" customFormat="1">
      <c r="A498" s="858"/>
      <c r="B498" s="858"/>
      <c r="C498" s="859"/>
      <c r="D498" s="979"/>
      <c r="E498" s="979"/>
      <c r="F498" s="979"/>
      <c r="G498" s="694"/>
    </row>
    <row r="499" spans="1:7" s="744" customFormat="1">
      <c r="A499" s="858"/>
      <c r="B499" s="858"/>
      <c r="C499" s="859"/>
      <c r="D499" s="979"/>
      <c r="E499" s="979"/>
      <c r="F499" s="979"/>
      <c r="G499" s="694"/>
    </row>
    <row r="500" spans="1:7" s="744" customFormat="1">
      <c r="A500" s="818"/>
      <c r="B500" s="818"/>
      <c r="C500" s="822"/>
      <c r="D500" s="979"/>
      <c r="E500" s="979"/>
      <c r="F500" s="979"/>
      <c r="G500" s="694"/>
    </row>
    <row r="501" spans="1:7" s="744" customFormat="1">
      <c r="A501" s="818"/>
      <c r="B501" s="818"/>
      <c r="C501" s="822"/>
      <c r="D501" s="910"/>
      <c r="E501" s="910"/>
      <c r="F501" s="910"/>
      <c r="G501" s="694"/>
    </row>
    <row r="502" spans="1:7" s="744" customFormat="1" ht="13.35" customHeight="1">
      <c r="A502" s="818"/>
      <c r="B502" s="821" t="s">
        <v>328</v>
      </c>
      <c r="C502" s="822"/>
      <c r="D502" s="1059" t="s">
        <v>1270</v>
      </c>
      <c r="E502" s="1059"/>
      <c r="F502" s="1059"/>
      <c r="G502" s="694"/>
    </row>
    <row r="503" spans="1:7" s="744" customFormat="1">
      <c r="A503" s="818"/>
      <c r="B503" s="818"/>
      <c r="C503" s="822"/>
      <c r="D503" s="1059"/>
      <c r="E503" s="1059"/>
      <c r="F503" s="1059"/>
      <c r="G503" s="694"/>
    </row>
    <row r="504" spans="1:7" s="744" customFormat="1">
      <c r="A504" s="818"/>
      <c r="B504" s="818"/>
      <c r="C504" s="822"/>
      <c r="D504" s="1059"/>
      <c r="E504" s="1059"/>
      <c r="F504" s="1059"/>
      <c r="G504" s="694"/>
    </row>
    <row r="505" spans="1:7" s="744" customFormat="1" ht="14.45" customHeight="1">
      <c r="A505" s="820"/>
      <c r="B505" s="821" t="s">
        <v>328</v>
      </c>
      <c r="C505" s="827"/>
      <c r="D505" s="979" t="s">
        <v>1244</v>
      </c>
      <c r="E505" s="979"/>
      <c r="F505" s="979"/>
      <c r="G505" s="694"/>
    </row>
    <row r="506" spans="1:7" s="744" customFormat="1">
      <c r="A506" s="811"/>
      <c r="B506" s="811"/>
      <c r="C506" s="827"/>
      <c r="D506" s="979"/>
      <c r="E506" s="979"/>
      <c r="F506" s="979"/>
      <c r="G506" s="694"/>
    </row>
    <row r="507" spans="1:7" s="744" customFormat="1">
      <c r="A507" s="811"/>
      <c r="B507" s="811"/>
      <c r="C507" s="827"/>
      <c r="D507" s="979"/>
      <c r="E507" s="979"/>
      <c r="F507" s="979"/>
      <c r="G507" s="694"/>
    </row>
    <row r="508" spans="1:7" s="744" customFormat="1" ht="12" customHeight="1">
      <c r="A508" s="823"/>
      <c r="B508" s="823"/>
      <c r="C508" s="831"/>
      <c r="D508" s="823"/>
      <c r="E508" s="694"/>
      <c r="F508" s="860"/>
      <c r="G508" s="694"/>
    </row>
    <row r="509" spans="1:7">
      <c r="A509" s="987" t="s">
        <v>1207</v>
      </c>
      <c r="B509" s="987"/>
      <c r="C509" s="987"/>
      <c r="D509" s="987"/>
      <c r="E509" s="987"/>
      <c r="F509" s="987"/>
      <c r="G509" s="987"/>
    </row>
    <row r="510" spans="1:7">
      <c r="A510" s="823"/>
      <c r="B510" s="823"/>
      <c r="C510" s="852"/>
      <c r="F510" s="861"/>
    </row>
    <row r="511" spans="1:7">
      <c r="B511" s="1069" t="s">
        <v>482</v>
      </c>
      <c r="C511" s="1069"/>
      <c r="D511" s="1069"/>
      <c r="E511" s="1069"/>
      <c r="F511" s="1069"/>
    </row>
    <row r="512" spans="1:7">
      <c r="A512" s="823"/>
      <c r="B512" s="823"/>
      <c r="C512" s="852"/>
      <c r="D512" s="823"/>
      <c r="F512" s="823"/>
    </row>
    <row r="513" spans="1:7">
      <c r="A513" s="1037" t="s">
        <v>1208</v>
      </c>
      <c r="B513" s="1037"/>
      <c r="C513" s="1037"/>
      <c r="D513" s="1037"/>
      <c r="E513" s="1037"/>
      <c r="F513" s="1037"/>
      <c r="G513" s="1037"/>
    </row>
    <row r="514" spans="1:7">
      <c r="A514" s="823"/>
      <c r="B514" s="823"/>
      <c r="C514" s="852"/>
      <c r="D514" s="823"/>
      <c r="F514" s="823"/>
    </row>
    <row r="515" spans="1:7">
      <c r="C515" s="852"/>
      <c r="D515" s="1004" t="s">
        <v>735</v>
      </c>
      <c r="E515" s="1004"/>
      <c r="F515" s="1004"/>
    </row>
    <row r="516" spans="1:7">
      <c r="C516" s="852"/>
      <c r="D516" s="1007" t="s">
        <v>1265</v>
      </c>
      <c r="E516" s="1007"/>
      <c r="F516" s="1007"/>
    </row>
    <row r="517" spans="1:7">
      <c r="C517" s="852"/>
      <c r="D517" s="808"/>
      <c r="E517" s="808"/>
      <c r="F517" s="808"/>
    </row>
    <row r="518" spans="1:7" ht="13.7" customHeight="1">
      <c r="A518" s="820"/>
      <c r="B518" s="821" t="s">
        <v>328</v>
      </c>
      <c r="C518" s="852"/>
      <c r="D518" s="1007" t="s">
        <v>975</v>
      </c>
      <c r="E518" s="1007"/>
      <c r="F518" s="1007"/>
      <c r="G518" s="813"/>
    </row>
    <row r="519" spans="1:7" ht="13.7" customHeight="1">
      <c r="A519" s="852"/>
      <c r="B519" s="852"/>
      <c r="C519" s="852"/>
      <c r="D519" s="808"/>
      <c r="E519" s="640"/>
      <c r="F519" s="640"/>
      <c r="G519" s="813"/>
    </row>
    <row r="520" spans="1:7" ht="14.25">
      <c r="A520" s="820"/>
      <c r="B520" s="821" t="s">
        <v>328</v>
      </c>
      <c r="C520" s="852"/>
      <c r="D520" s="1005" t="s">
        <v>1266</v>
      </c>
      <c r="E520" s="1005"/>
      <c r="F520" s="1005"/>
      <c r="G520" s="813"/>
    </row>
    <row r="521" spans="1:7">
      <c r="A521" s="852"/>
      <c r="B521" s="852"/>
      <c r="C521" s="852"/>
      <c r="D521" s="1005"/>
      <c r="E521" s="1005"/>
      <c r="F521" s="1005"/>
      <c r="G521" s="813"/>
    </row>
    <row r="522" spans="1:7">
      <c r="A522" s="852"/>
      <c r="B522" s="852"/>
      <c r="C522" s="852"/>
      <c r="D522" s="823"/>
      <c r="E522" s="823"/>
      <c r="F522" s="823"/>
      <c r="G522" s="813"/>
    </row>
    <row r="523" spans="1:7" ht="14.25">
      <c r="A523" s="820"/>
      <c r="B523" s="821" t="s">
        <v>328</v>
      </c>
      <c r="C523" s="852"/>
      <c r="D523" s="1005" t="s">
        <v>1267</v>
      </c>
      <c r="E523" s="1005"/>
      <c r="F523" s="1005"/>
      <c r="G523" s="813"/>
    </row>
    <row r="524" spans="1:7">
      <c r="A524" s="852"/>
      <c r="B524" s="852"/>
      <c r="C524" s="852"/>
      <c r="D524" s="1005"/>
      <c r="E524" s="1005"/>
      <c r="F524" s="1005"/>
      <c r="G524" s="813"/>
    </row>
    <row r="525" spans="1:7">
      <c r="A525" s="852"/>
      <c r="B525" s="852"/>
      <c r="C525" s="852"/>
      <c r="D525" s="823"/>
      <c r="E525" s="823"/>
      <c r="F525" s="823"/>
      <c r="G525" s="813"/>
    </row>
    <row r="526" spans="1:7" ht="14.25">
      <c r="A526" s="820"/>
      <c r="B526" s="821" t="s">
        <v>328</v>
      </c>
      <c r="C526" s="852"/>
      <c r="D526" s="1005" t="s">
        <v>1268</v>
      </c>
      <c r="E526" s="1005"/>
      <c r="F526" s="1005"/>
      <c r="G526" s="813"/>
    </row>
    <row r="527" spans="1:7">
      <c r="A527" s="852"/>
      <c r="B527" s="852"/>
      <c r="C527" s="852"/>
      <c r="D527" s="1005"/>
      <c r="E527" s="1005"/>
      <c r="F527" s="1005"/>
      <c r="G527" s="813"/>
    </row>
    <row r="528" spans="1:7">
      <c r="A528" s="852"/>
      <c r="B528" s="852"/>
      <c r="C528" s="852"/>
      <c r="D528" s="823"/>
      <c r="E528" s="823"/>
      <c r="F528" s="823"/>
      <c r="G528" s="813"/>
    </row>
    <row r="529" spans="1:7" ht="14.25">
      <c r="A529" s="820"/>
      <c r="B529" s="821" t="s">
        <v>328</v>
      </c>
      <c r="C529" s="852"/>
      <c r="D529" s="1005" t="s">
        <v>1269</v>
      </c>
      <c r="E529" s="1005"/>
      <c r="F529" s="1005"/>
      <c r="G529" s="813"/>
    </row>
    <row r="530" spans="1:7">
      <c r="A530" s="852"/>
      <c r="B530" s="852"/>
      <c r="C530" s="852"/>
      <c r="D530" s="1005"/>
      <c r="E530" s="1005"/>
      <c r="F530" s="1005"/>
      <c r="G530" s="813"/>
    </row>
    <row r="531" spans="1:7">
      <c r="A531" s="852"/>
      <c r="B531" s="852"/>
      <c r="C531" s="852"/>
      <c r="D531" s="1005"/>
      <c r="E531" s="1005"/>
      <c r="F531" s="1005"/>
      <c r="G531" s="813"/>
    </row>
    <row r="532" spans="1:7">
      <c r="A532" s="852"/>
      <c r="B532" s="852"/>
      <c r="C532" s="852"/>
      <c r="D532" s="823"/>
      <c r="E532" s="823"/>
      <c r="F532" s="823"/>
    </row>
    <row r="533" spans="1:7" ht="14.25">
      <c r="A533" s="820"/>
      <c r="B533" s="821" t="s">
        <v>328</v>
      </c>
      <c r="C533" s="852"/>
      <c r="D533" s="1059" t="s">
        <v>1387</v>
      </c>
      <c r="E533" s="1059"/>
      <c r="F533" s="1059"/>
    </row>
    <row r="534" spans="1:7">
      <c r="A534" s="852"/>
      <c r="B534" s="852"/>
      <c r="C534" s="852"/>
      <c r="D534" s="1059"/>
      <c r="E534" s="1059"/>
      <c r="F534" s="1059"/>
    </row>
    <row r="535" spans="1:7">
      <c r="A535" s="852"/>
      <c r="B535" s="852"/>
      <c r="C535" s="852"/>
      <c r="D535" s="823"/>
      <c r="E535" s="823"/>
      <c r="F535" s="823"/>
    </row>
    <row r="536" spans="1:7" ht="14.25">
      <c r="A536" s="820"/>
      <c r="B536" s="821" t="s">
        <v>328</v>
      </c>
      <c r="C536" s="852"/>
      <c r="D536" s="1005" t="s">
        <v>1271</v>
      </c>
      <c r="E536" s="1005"/>
      <c r="F536" s="1005"/>
    </row>
    <row r="537" spans="1:7">
      <c r="A537" s="852"/>
      <c r="B537" s="852"/>
      <c r="C537" s="852"/>
      <c r="D537" s="1005"/>
      <c r="E537" s="1005"/>
      <c r="F537" s="1005"/>
      <c r="G537" s="842"/>
    </row>
    <row r="538" spans="1:7">
      <c r="A538" s="852"/>
      <c r="B538" s="852"/>
      <c r="C538" s="852"/>
      <c r="D538" s="823"/>
      <c r="E538" s="823"/>
      <c r="F538" s="823"/>
      <c r="G538" s="842"/>
    </row>
    <row r="539" spans="1:7" ht="14.25">
      <c r="A539" s="820"/>
      <c r="B539" s="821" t="s">
        <v>328</v>
      </c>
      <c r="C539" s="852"/>
      <c r="D539" s="1007" t="s">
        <v>1272</v>
      </c>
      <c r="E539" s="1007"/>
      <c r="F539" s="1007"/>
      <c r="G539" s="842"/>
    </row>
    <row r="540" spans="1:7">
      <c r="A540" s="839"/>
      <c r="B540" s="839"/>
      <c r="C540" s="852"/>
      <c r="D540" s="1007" t="s">
        <v>903</v>
      </c>
      <c r="E540" s="1007"/>
      <c r="F540" s="1007"/>
      <c r="G540" s="842"/>
    </row>
    <row r="541" spans="1:7">
      <c r="A541" s="839"/>
      <c r="B541" s="839"/>
      <c r="C541" s="852"/>
      <c r="D541" s="694"/>
      <c r="E541" s="1060" t="s">
        <v>1273</v>
      </c>
      <c r="F541" s="1060"/>
      <c r="G541" s="842"/>
    </row>
    <row r="542" spans="1:7" ht="14.25">
      <c r="A542" s="820"/>
      <c r="B542" s="820"/>
      <c r="C542" s="852"/>
      <c r="E542" s="823"/>
      <c r="F542" s="823"/>
      <c r="G542" s="842"/>
    </row>
    <row r="543" spans="1:7" ht="14.25">
      <c r="A543" s="820"/>
      <c r="B543" s="821" t="s">
        <v>328</v>
      </c>
      <c r="C543" s="852"/>
      <c r="D543" s="1091" t="s">
        <v>1274</v>
      </c>
      <c r="E543" s="1091"/>
      <c r="F543" s="1091"/>
      <c r="G543" s="842"/>
    </row>
    <row r="544" spans="1:7">
      <c r="C544" s="852"/>
      <c r="D544" s="1005" t="s">
        <v>1275</v>
      </c>
      <c r="E544" s="1005"/>
      <c r="F544" s="1005"/>
      <c r="G544" s="842"/>
    </row>
    <row r="545" spans="1:7">
      <c r="A545" s="852"/>
      <c r="B545" s="852"/>
      <c r="C545" s="852"/>
      <c r="D545" s="1005"/>
      <c r="E545" s="1005"/>
      <c r="F545" s="1005"/>
      <c r="G545" s="842"/>
    </row>
    <row r="546" spans="1:7">
      <c r="A546" s="852"/>
      <c r="B546" s="852"/>
      <c r="C546" s="852"/>
      <c r="D546" s="1005"/>
      <c r="E546" s="1005"/>
      <c r="F546" s="1005"/>
      <c r="G546" s="842"/>
    </row>
    <row r="547" spans="1:7">
      <c r="A547" s="852"/>
      <c r="B547" s="852"/>
      <c r="C547" s="852"/>
      <c r="D547" s="823"/>
      <c r="E547" s="823"/>
      <c r="F547" s="823"/>
      <c r="G547" s="842"/>
    </row>
    <row r="548" spans="1:7" ht="14.25">
      <c r="A548" s="820"/>
      <c r="B548" s="821" t="s">
        <v>328</v>
      </c>
      <c r="C548" s="852"/>
      <c r="D548" s="1005" t="s">
        <v>1276</v>
      </c>
      <c r="E548" s="1005"/>
      <c r="F548" s="1005"/>
      <c r="G548" s="842"/>
    </row>
    <row r="549" spans="1:7" ht="14.25">
      <c r="A549" s="820"/>
      <c r="B549" s="820"/>
      <c r="C549" s="852"/>
      <c r="D549" s="1005"/>
      <c r="E549" s="1005"/>
      <c r="F549" s="1005"/>
      <c r="G549" s="842"/>
    </row>
    <row r="550" spans="1:7" ht="14.25">
      <c r="A550" s="820"/>
      <c r="B550" s="820"/>
      <c r="C550" s="852"/>
      <c r="D550" s="1005"/>
      <c r="E550" s="1005"/>
      <c r="F550" s="1005"/>
      <c r="G550" s="842"/>
    </row>
    <row r="551" spans="1:7" ht="14.25">
      <c r="A551" s="820"/>
      <c r="B551" s="820"/>
      <c r="C551" s="852"/>
      <c r="D551" s="1005"/>
      <c r="E551" s="1005"/>
      <c r="F551" s="1005"/>
      <c r="G551" s="842"/>
    </row>
    <row r="552" spans="1:7" ht="14.25">
      <c r="A552" s="820"/>
      <c r="B552" s="820"/>
      <c r="C552" s="852"/>
      <c r="D552" s="823"/>
      <c r="E552" s="823"/>
      <c r="F552" s="823"/>
      <c r="G552" s="842"/>
    </row>
    <row r="553" spans="1:7">
      <c r="A553" s="987" t="s">
        <v>1209</v>
      </c>
      <c r="B553" s="987"/>
      <c r="C553" s="987"/>
      <c r="D553" s="987"/>
      <c r="E553" s="987"/>
      <c r="F553" s="987"/>
      <c r="G553" s="987"/>
    </row>
    <row r="554" spans="1:7">
      <c r="A554" s="852"/>
      <c r="B554" s="852"/>
      <c r="C554" s="852"/>
      <c r="E554" s="823"/>
      <c r="F554" s="823"/>
      <c r="G554" s="842"/>
    </row>
    <row r="555" spans="1:7" ht="12.75" customHeight="1">
      <c r="C555" s="816"/>
      <c r="D555" s="1076" t="s">
        <v>224</v>
      </c>
      <c r="E555" s="1076"/>
      <c r="F555" s="1076"/>
      <c r="G555" s="842"/>
    </row>
    <row r="556" spans="1:7">
      <c r="A556" s="818"/>
      <c r="B556" s="818"/>
      <c r="C556" s="818"/>
      <c r="D556" s="1010" t="s">
        <v>1225</v>
      </c>
      <c r="E556" s="1010"/>
      <c r="F556" s="1010"/>
      <c r="G556" s="842"/>
    </row>
    <row r="557" spans="1:7">
      <c r="A557" s="813"/>
      <c r="B557" s="813"/>
      <c r="C557" s="818"/>
      <c r="D557" s="862"/>
      <c r="G557" s="842"/>
    </row>
    <row r="558" spans="1:7">
      <c r="A558" s="818"/>
      <c r="B558" s="821" t="s">
        <v>328</v>
      </c>
      <c r="D558" s="1010" t="s">
        <v>981</v>
      </c>
      <c r="E558" s="1010"/>
      <c r="F558" s="1010"/>
      <c r="G558" s="842"/>
    </row>
    <row r="559" spans="1:7">
      <c r="A559" s="839"/>
      <c r="B559" s="839"/>
      <c r="D559" s="837"/>
    </row>
    <row r="560" spans="1:7">
      <c r="A560" s="839"/>
      <c r="B560" s="821" t="s">
        <v>328</v>
      </c>
      <c r="D560" s="986" t="s">
        <v>1226</v>
      </c>
      <c r="E560" s="986"/>
      <c r="F560" s="986"/>
    </row>
    <row r="561" spans="1:7">
      <c r="A561" s="839"/>
      <c r="B561" s="839"/>
      <c r="D561" s="986"/>
      <c r="E561" s="986"/>
      <c r="F561" s="986"/>
      <c r="G561" s="813"/>
    </row>
    <row r="562" spans="1:7">
      <c r="A562" s="839"/>
      <c r="B562" s="839"/>
      <c r="D562" s="986"/>
      <c r="E562" s="986"/>
      <c r="F562" s="986"/>
      <c r="G562" s="813"/>
    </row>
    <row r="563" spans="1:7">
      <c r="A563" s="839"/>
      <c r="B563" s="839"/>
      <c r="D563" s="986"/>
      <c r="E563" s="986"/>
      <c r="F563" s="986"/>
      <c r="G563" s="813"/>
    </row>
    <row r="564" spans="1:7">
      <c r="A564" s="839"/>
      <c r="B564" s="821" t="s">
        <v>328</v>
      </c>
      <c r="D564" s="986" t="s">
        <v>1227</v>
      </c>
      <c r="E564" s="986"/>
      <c r="F564" s="986"/>
      <c r="G564" s="813"/>
    </row>
    <row r="565" spans="1:7">
      <c r="A565" s="839"/>
      <c r="B565" s="839"/>
      <c r="D565" s="986"/>
      <c r="E565" s="986"/>
      <c r="F565" s="986"/>
      <c r="G565" s="813"/>
    </row>
    <row r="566" spans="1:7">
      <c r="A566" s="839"/>
      <c r="B566" s="839"/>
      <c r="D566" s="986"/>
      <c r="E566" s="986"/>
      <c r="F566" s="986"/>
      <c r="G566" s="813"/>
    </row>
    <row r="567" spans="1:7">
      <c r="A567" s="839"/>
      <c r="B567" s="839"/>
      <c r="D567" s="986"/>
      <c r="E567" s="986"/>
      <c r="F567" s="986"/>
      <c r="G567" s="813"/>
    </row>
    <row r="568" spans="1:7">
      <c r="A568" s="839"/>
      <c r="B568" s="839"/>
      <c r="D568" s="805"/>
      <c r="E568" s="805"/>
      <c r="F568" s="805"/>
      <c r="G568" s="813"/>
    </row>
    <row r="569" spans="1:7">
      <c r="A569" s="839"/>
      <c r="B569" s="821" t="s">
        <v>328</v>
      </c>
      <c r="D569" s="986" t="s">
        <v>1228</v>
      </c>
      <c r="E569" s="986"/>
      <c r="F569" s="986"/>
      <c r="G569" s="813"/>
    </row>
    <row r="570" spans="1:7">
      <c r="A570" s="839"/>
      <c r="B570" s="839"/>
      <c r="D570" s="986"/>
      <c r="E570" s="986"/>
      <c r="F570" s="986"/>
      <c r="G570" s="813"/>
    </row>
    <row r="571" spans="1:7">
      <c r="A571" s="839"/>
      <c r="B571" s="839"/>
      <c r="D571" s="862"/>
      <c r="G571" s="813"/>
    </row>
    <row r="572" spans="1:7">
      <c r="A572" s="839"/>
      <c r="B572" s="821" t="s">
        <v>328</v>
      </c>
      <c r="D572" s="1010" t="s">
        <v>1229</v>
      </c>
      <c r="E572" s="1010"/>
      <c r="F572" s="1010"/>
      <c r="G572" s="813"/>
    </row>
    <row r="573" spans="1:7">
      <c r="A573" s="839"/>
      <c r="B573" s="839"/>
      <c r="D573" s="1010"/>
      <c r="E573" s="1010"/>
      <c r="F573" s="1010"/>
      <c r="G573" s="813"/>
    </row>
    <row r="574" spans="1:7">
      <c r="A574" s="839"/>
      <c r="B574" s="839"/>
      <c r="D574" s="862"/>
      <c r="G574" s="813"/>
    </row>
    <row r="575" spans="1:7" ht="14.25">
      <c r="A575" s="820"/>
      <c r="B575" s="821" t="s">
        <v>328</v>
      </c>
      <c r="D575" s="1010" t="s">
        <v>976</v>
      </c>
      <c r="E575" s="1010"/>
      <c r="F575" s="1010"/>
      <c r="G575" s="813"/>
    </row>
    <row r="576" spans="1:7" ht="14.25">
      <c r="A576" s="820"/>
      <c r="B576" s="820"/>
      <c r="D576" s="862"/>
      <c r="G576" s="813"/>
    </row>
    <row r="577" spans="1:7">
      <c r="A577" s="987" t="s">
        <v>1210</v>
      </c>
      <c r="B577" s="987"/>
      <c r="C577" s="987"/>
      <c r="D577" s="987"/>
      <c r="E577" s="987"/>
      <c r="F577" s="987"/>
      <c r="G577" s="987"/>
    </row>
    <row r="578" spans="1:7"/>
    <row r="579" spans="1:7">
      <c r="D579" s="1004" t="s">
        <v>1310</v>
      </c>
      <c r="E579" s="1004"/>
      <c r="F579" s="1004"/>
    </row>
    <row r="580" spans="1:7">
      <c r="D580" s="1043" t="s">
        <v>1311</v>
      </c>
      <c r="E580" s="1043"/>
      <c r="F580" s="1043"/>
    </row>
    <row r="581" spans="1:7">
      <c r="D581" s="802"/>
      <c r="E581" s="744"/>
      <c r="F581" s="744"/>
    </row>
    <row r="582" spans="1:7" s="814" customFormat="1" ht="14.25">
      <c r="A582" s="828"/>
      <c r="B582" s="821" t="s">
        <v>328</v>
      </c>
      <c r="C582" s="824"/>
      <c r="D582" s="1006" t="s">
        <v>1312</v>
      </c>
      <c r="E582" s="1006"/>
      <c r="F582" s="1006"/>
      <c r="G582" s="825"/>
    </row>
    <row r="583" spans="1:7">
      <c r="D583" s="1006"/>
      <c r="E583" s="1006"/>
      <c r="F583" s="1006"/>
    </row>
    <row r="584" spans="1:7">
      <c r="D584" s="1006"/>
      <c r="E584" s="1006"/>
      <c r="F584" s="1006"/>
    </row>
    <row r="585" spans="1:7"/>
    <row r="586" spans="1:7">
      <c r="A586" s="987" t="s">
        <v>1211</v>
      </c>
      <c r="B586" s="987"/>
      <c r="C586" s="987"/>
      <c r="D586" s="987"/>
      <c r="E586" s="987"/>
      <c r="F586" s="987"/>
      <c r="G586" s="987"/>
    </row>
    <row r="587" spans="1:7">
      <c r="A587" s="823"/>
      <c r="B587" s="823"/>
      <c r="G587" s="842"/>
    </row>
    <row r="588" spans="1:7">
      <c r="A588" s="863"/>
      <c r="B588" s="863"/>
      <c r="C588" s="816"/>
      <c r="D588" s="1044" t="s">
        <v>1313</v>
      </c>
      <c r="E588" s="1044"/>
      <c r="F588" s="1044"/>
      <c r="G588" s="842"/>
    </row>
    <row r="589" spans="1:7">
      <c r="A589" s="863"/>
      <c r="B589" s="863"/>
      <c r="C589" s="816"/>
      <c r="D589" s="1044"/>
      <c r="E589" s="1044"/>
      <c r="F589" s="1044"/>
      <c r="G589" s="842"/>
    </row>
    <row r="590" spans="1:7">
      <c r="C590" s="818"/>
      <c r="D590" s="1043" t="s">
        <v>1314</v>
      </c>
      <c r="E590" s="1043"/>
      <c r="F590" s="1043"/>
      <c r="G590" s="842"/>
    </row>
    <row r="591" spans="1:7">
      <c r="C591" s="818"/>
      <c r="D591" s="802"/>
      <c r="E591" s="802"/>
      <c r="F591" s="802"/>
      <c r="G591" s="842"/>
    </row>
    <row r="592" spans="1:7">
      <c r="A592" s="839"/>
      <c r="B592" s="821" t="s">
        <v>328</v>
      </c>
      <c r="D592" s="1043" t="s">
        <v>466</v>
      </c>
      <c r="E592" s="1043"/>
      <c r="F592" s="1043"/>
      <c r="G592" s="842"/>
    </row>
    <row r="593" spans="1:7">
      <c r="C593" s="864"/>
      <c r="E593" s="813"/>
      <c r="G593" s="842"/>
    </row>
    <row r="594" spans="1:7">
      <c r="A594" s="839"/>
      <c r="B594" s="821" t="s">
        <v>328</v>
      </c>
      <c r="D594" s="1003" t="s">
        <v>1315</v>
      </c>
      <c r="E594" s="1003"/>
      <c r="F594" s="1003"/>
      <c r="G594" s="842"/>
    </row>
    <row r="595" spans="1:7">
      <c r="D595" s="1003"/>
      <c r="E595" s="1003"/>
      <c r="F595" s="1003"/>
      <c r="G595" s="842"/>
    </row>
    <row r="596" spans="1:7">
      <c r="D596" s="813"/>
      <c r="G596" s="842"/>
    </row>
    <row r="597" spans="1:7">
      <c r="B597" s="821" t="s">
        <v>328</v>
      </c>
      <c r="D597" s="1003" t="s">
        <v>1316</v>
      </c>
      <c r="E597" s="1003"/>
      <c r="F597" s="1003"/>
      <c r="G597" s="842"/>
    </row>
    <row r="598" spans="1:7">
      <c r="C598" s="864"/>
      <c r="D598" s="1003"/>
      <c r="E598" s="1003"/>
      <c r="F598" s="1003"/>
      <c r="G598" s="842"/>
    </row>
    <row r="599" spans="1:7">
      <c r="C599" s="864"/>
      <c r="G599" s="842"/>
    </row>
    <row r="600" spans="1:7">
      <c r="B600" s="821" t="s">
        <v>328</v>
      </c>
      <c r="C600" s="864"/>
      <c r="D600" s="1003" t="s">
        <v>1317</v>
      </c>
      <c r="E600" s="1003"/>
      <c r="F600" s="1003"/>
      <c r="G600" s="842"/>
    </row>
    <row r="601" spans="1:7">
      <c r="C601" s="864"/>
      <c r="D601" s="1003"/>
      <c r="E601" s="1003"/>
      <c r="F601" s="1003"/>
      <c r="G601" s="842"/>
    </row>
    <row r="602" spans="1:7">
      <c r="C602" s="864"/>
      <c r="G602" s="842"/>
    </row>
    <row r="603" spans="1:7">
      <c r="A603" s="987" t="s">
        <v>1212</v>
      </c>
      <c r="B603" s="987"/>
      <c r="C603" s="987"/>
      <c r="D603" s="987"/>
      <c r="E603" s="987"/>
      <c r="F603" s="987"/>
      <c r="G603" s="987"/>
    </row>
    <row r="604" spans="1:7">
      <c r="A604" s="865"/>
      <c r="B604" s="865"/>
      <c r="C604" s="865"/>
      <c r="G604" s="842"/>
    </row>
    <row r="605" spans="1:7">
      <c r="C605" s="839"/>
      <c r="D605" s="1004" t="s">
        <v>1318</v>
      </c>
      <c r="E605" s="1004"/>
      <c r="F605" s="1004"/>
      <c r="G605" s="842"/>
    </row>
    <row r="606" spans="1:7">
      <c r="A606" s="839"/>
      <c r="B606" s="839"/>
      <c r="C606" s="841"/>
      <c r="D606" s="817"/>
      <c r="G606" s="842"/>
    </row>
    <row r="607" spans="1:7" ht="14.25">
      <c r="A607" s="820"/>
      <c r="B607" s="821" t="s">
        <v>328</v>
      </c>
      <c r="C607" s="841"/>
      <c r="D607" s="1005" t="s">
        <v>1563</v>
      </c>
      <c r="E607" s="1005"/>
      <c r="F607" s="1005"/>
      <c r="G607" s="842"/>
    </row>
    <row r="608" spans="1:7">
      <c r="C608" s="841"/>
      <c r="D608" s="1005"/>
      <c r="E608" s="1005"/>
      <c r="F608" s="1005"/>
      <c r="G608" s="842"/>
    </row>
    <row r="609" spans="1:7">
      <c r="C609" s="841"/>
      <c r="D609" s="1005"/>
      <c r="E609" s="1005"/>
      <c r="F609" s="1005"/>
      <c r="G609" s="842"/>
    </row>
    <row r="610" spans="1:7">
      <c r="C610" s="841"/>
      <c r="D610" s="1005"/>
      <c r="E610" s="1005"/>
      <c r="F610" s="1005"/>
      <c r="G610" s="842"/>
    </row>
    <row r="611" spans="1:7">
      <c r="C611" s="841"/>
      <c r="D611" s="1005"/>
      <c r="E611" s="1005"/>
      <c r="F611" s="1005"/>
      <c r="G611" s="842"/>
    </row>
    <row r="612" spans="1:7">
      <c r="C612" s="841"/>
      <c r="D612" s="1005"/>
      <c r="E612" s="1005"/>
      <c r="F612" s="1005"/>
      <c r="G612" s="842"/>
    </row>
    <row r="613" spans="1:7">
      <c r="C613" s="841"/>
      <c r="D613" s="807"/>
      <c r="E613" s="807"/>
      <c r="F613" s="807"/>
      <c r="G613" s="842"/>
    </row>
    <row r="614" spans="1:7" ht="14.25">
      <c r="A614" s="820"/>
      <c r="B614" s="821" t="s">
        <v>328</v>
      </c>
      <c r="C614" s="841"/>
      <c r="D614" s="1005" t="s">
        <v>1320</v>
      </c>
      <c r="E614" s="1005"/>
      <c r="F614" s="1005"/>
      <c r="G614" s="842"/>
    </row>
    <row r="615" spans="1:7">
      <c r="A615" s="852"/>
      <c r="B615" s="852"/>
      <c r="C615" s="852"/>
      <c r="D615" s="1005"/>
      <c r="E615" s="1005"/>
      <c r="F615" s="1005"/>
      <c r="G615" s="842"/>
    </row>
    <row r="616" spans="1:7">
      <c r="A616" s="852"/>
      <c r="B616" s="852"/>
      <c r="C616" s="852"/>
      <c r="D616" s="808"/>
      <c r="E616" s="866"/>
      <c r="F616" s="866"/>
      <c r="G616" s="842"/>
    </row>
    <row r="617" spans="1:7" ht="14.25">
      <c r="A617" s="820"/>
      <c r="B617" s="821" t="s">
        <v>328</v>
      </c>
      <c r="C617" s="852"/>
      <c r="D617" s="1006" t="s">
        <v>1490</v>
      </c>
      <c r="E617" s="1006"/>
      <c r="F617" s="1006"/>
      <c r="G617" s="842"/>
    </row>
    <row r="618" spans="1:7" ht="14.25">
      <c r="A618" s="820"/>
      <c r="B618" s="820"/>
      <c r="C618" s="852"/>
      <c r="D618" s="1006"/>
      <c r="E618" s="1006"/>
      <c r="F618" s="1006"/>
      <c r="G618" s="842"/>
    </row>
    <row r="619" spans="1:7" ht="14.25">
      <c r="A619" s="820"/>
      <c r="B619" s="820"/>
      <c r="C619" s="852"/>
      <c r="D619" s="1006"/>
      <c r="E619" s="1006"/>
      <c r="F619" s="1006"/>
      <c r="G619" s="842"/>
    </row>
    <row r="620" spans="1:7">
      <c r="A620" s="852"/>
      <c r="B620" s="821" t="s">
        <v>328</v>
      </c>
      <c r="C620" s="852"/>
      <c r="D620" s="1007" t="s">
        <v>1322</v>
      </c>
      <c r="E620" s="1007"/>
      <c r="F620" s="1007"/>
      <c r="G620" s="842"/>
    </row>
    <row r="621" spans="1:7">
      <c r="A621" s="852"/>
      <c r="B621" s="852"/>
      <c r="C621" s="852"/>
      <c r="D621" s="749"/>
      <c r="E621" s="749"/>
      <c r="F621" s="749"/>
      <c r="G621" s="842"/>
    </row>
    <row r="622" spans="1:7">
      <c r="A622" s="987" t="s">
        <v>1213</v>
      </c>
      <c r="B622" s="987"/>
      <c r="C622" s="987"/>
      <c r="D622" s="987"/>
      <c r="E622" s="987"/>
      <c r="F622" s="987"/>
      <c r="G622" s="987"/>
    </row>
    <row r="623" spans="1:7">
      <c r="A623" s="823"/>
      <c r="B623" s="823"/>
      <c r="C623" s="852"/>
      <c r="D623" s="866"/>
      <c r="E623" s="866"/>
      <c r="F623" s="866"/>
      <c r="G623" s="842"/>
    </row>
    <row r="624" spans="1:7">
      <c r="C624" s="865"/>
      <c r="D624" s="1083" t="s">
        <v>1372</v>
      </c>
      <c r="E624" s="1083"/>
      <c r="F624" s="1083"/>
      <c r="G624" s="842"/>
    </row>
    <row r="625" spans="1:7">
      <c r="A625" s="818"/>
      <c r="B625" s="818"/>
      <c r="C625" s="818"/>
      <c r="D625" s="1084" t="s">
        <v>1373</v>
      </c>
      <c r="E625" s="1084"/>
      <c r="F625" s="1084"/>
      <c r="G625" s="842"/>
    </row>
    <row r="626" spans="1:7">
      <c r="A626" s="818"/>
      <c r="B626" s="818"/>
      <c r="C626" s="818"/>
      <c r="D626" s="749"/>
      <c r="E626" s="749"/>
      <c r="F626" s="749"/>
      <c r="G626" s="842"/>
    </row>
    <row r="627" spans="1:7" ht="12.75" customHeight="1">
      <c r="B627" s="821" t="s">
        <v>328</v>
      </c>
      <c r="C627" s="852"/>
      <c r="D627" s="1074" t="s">
        <v>1597</v>
      </c>
      <c r="E627" s="1074"/>
      <c r="F627" s="1074"/>
    </row>
    <row r="628" spans="1:7">
      <c r="D628" s="1074"/>
      <c r="E628" s="1074"/>
      <c r="F628" s="1074"/>
    </row>
    <row r="629" spans="1:7">
      <c r="D629" s="1074"/>
      <c r="E629" s="1074"/>
      <c r="F629" s="1074"/>
    </row>
    <row r="630" spans="1:7">
      <c r="D630" s="1074"/>
      <c r="E630" s="1074"/>
      <c r="F630" s="1074"/>
    </row>
    <row r="631" spans="1:7" ht="14.45" customHeight="1">
      <c r="A631" s="820"/>
      <c r="B631" s="820"/>
      <c r="C631" s="852"/>
      <c r="D631" s="941"/>
      <c r="E631" s="941"/>
      <c r="F631" s="941"/>
      <c r="G631" s="842"/>
    </row>
    <row r="632" spans="1:7" ht="12.75" customHeight="1">
      <c r="A632" s="818"/>
      <c r="B632" s="821" t="s">
        <v>328</v>
      </c>
      <c r="C632" s="852"/>
      <c r="D632" s="1074" t="s">
        <v>1600</v>
      </c>
      <c r="E632" s="1074"/>
      <c r="F632" s="1074"/>
      <c r="G632" s="842"/>
    </row>
    <row r="633" spans="1:7" ht="14.25">
      <c r="A633" s="818"/>
      <c r="B633" s="820"/>
      <c r="C633" s="852"/>
      <c r="D633" s="1074"/>
      <c r="E633" s="1074"/>
      <c r="F633" s="1074"/>
      <c r="G633" s="842"/>
    </row>
    <row r="634" spans="1:7" ht="14.25">
      <c r="A634" s="818"/>
      <c r="B634" s="820"/>
      <c r="C634" s="852"/>
      <c r="D634" s="1074"/>
      <c r="E634" s="1074"/>
      <c r="F634" s="1074"/>
      <c r="G634" s="842"/>
    </row>
    <row r="635" spans="1:7" ht="14.25">
      <c r="A635" s="818"/>
      <c r="B635" s="820"/>
      <c r="C635" s="852"/>
      <c r="D635" s="1074"/>
      <c r="E635" s="1074"/>
      <c r="F635" s="1074"/>
      <c r="G635" s="842"/>
    </row>
    <row r="636" spans="1:7" ht="14.25">
      <c r="A636" s="818"/>
      <c r="B636" s="820"/>
      <c r="C636" s="852"/>
      <c r="D636" s="1074"/>
      <c r="E636" s="1074"/>
      <c r="F636" s="1074"/>
      <c r="G636" s="842"/>
    </row>
    <row r="637" spans="1:7" ht="14.25" customHeight="1">
      <c r="A637" s="818"/>
      <c r="B637" s="820"/>
      <c r="C637" s="852"/>
      <c r="F637" s="942"/>
      <c r="G637" s="842"/>
    </row>
    <row r="638" spans="1:7" ht="12.75" customHeight="1">
      <c r="A638" s="818"/>
      <c r="B638" s="821" t="s">
        <v>328</v>
      </c>
      <c r="C638" s="852"/>
      <c r="D638" s="1074" t="s">
        <v>1598</v>
      </c>
      <c r="E638" s="1074"/>
      <c r="F638" s="1074"/>
      <c r="G638" s="842"/>
    </row>
    <row r="639" spans="1:7" ht="14.25">
      <c r="A639" s="818"/>
      <c r="B639" s="820"/>
      <c r="C639" s="852"/>
      <c r="D639" s="1074"/>
      <c r="E639" s="1074"/>
      <c r="F639" s="1074"/>
      <c r="G639" s="842"/>
    </row>
    <row r="640" spans="1:7" ht="14.25">
      <c r="A640" s="820"/>
      <c r="B640" s="820"/>
      <c r="C640" s="852"/>
      <c r="D640" s="1074"/>
      <c r="E640" s="1074"/>
      <c r="F640" s="1074"/>
      <c r="G640" s="842"/>
    </row>
    <row r="641" spans="1:7" ht="14.25">
      <c r="A641" s="820"/>
      <c r="B641" s="820"/>
      <c r="C641" s="852"/>
      <c r="D641" s="1074"/>
      <c r="E641" s="1074"/>
      <c r="F641" s="1074"/>
      <c r="G641" s="842"/>
    </row>
    <row r="642" spans="1:7" ht="14.25">
      <c r="A642" s="820"/>
      <c r="B642" s="820"/>
      <c r="C642" s="852"/>
      <c r="D642" s="932"/>
      <c r="E642" s="932"/>
      <c r="F642" s="932"/>
      <c r="G642" s="842"/>
    </row>
    <row r="643" spans="1:7" ht="12.75" customHeight="1">
      <c r="A643" s="818"/>
      <c r="B643" s="821" t="s">
        <v>328</v>
      </c>
      <c r="C643" s="852"/>
      <c r="D643" s="1074" t="s">
        <v>1599</v>
      </c>
      <c r="E643" s="1074"/>
      <c r="F643" s="1074"/>
      <c r="G643" s="842"/>
    </row>
    <row r="644" spans="1:7" ht="12.75" customHeight="1">
      <c r="A644" s="818"/>
      <c r="B644" s="820"/>
      <c r="C644" s="852"/>
      <c r="D644" s="1074"/>
      <c r="E644" s="1074"/>
      <c r="F644" s="1074"/>
      <c r="G644" s="842"/>
    </row>
    <row r="645" spans="1:7" ht="12.75" customHeight="1">
      <c r="A645" s="818"/>
      <c r="B645" s="820"/>
      <c r="C645" s="852"/>
      <c r="D645" s="1074"/>
      <c r="E645" s="1074"/>
      <c r="F645" s="1074"/>
      <c r="G645" s="842"/>
    </row>
    <row r="646" spans="1:7" ht="12.75" customHeight="1">
      <c r="A646" s="818"/>
      <c r="B646" s="820"/>
      <c r="C646" s="852"/>
      <c r="D646" s="1074"/>
      <c r="E646" s="1074"/>
      <c r="F646" s="1074"/>
      <c r="G646" s="842"/>
    </row>
    <row r="647" spans="1:7" ht="12.75" customHeight="1">
      <c r="A647" s="818"/>
      <c r="B647" s="820"/>
      <c r="C647" s="852"/>
      <c r="D647" s="1074"/>
      <c r="E647" s="1074"/>
      <c r="F647" s="1074"/>
      <c r="G647" s="842"/>
    </row>
    <row r="648" spans="1:7" ht="12.75" customHeight="1">
      <c r="A648" s="818"/>
      <c r="B648" s="820"/>
      <c r="C648" s="852"/>
      <c r="D648" s="1074"/>
      <c r="E648" s="1074"/>
      <c r="F648" s="1074"/>
      <c r="G648" s="842"/>
    </row>
    <row r="649" spans="1:7" ht="12.75" customHeight="1">
      <c r="A649" s="818"/>
      <c r="B649" s="820"/>
      <c r="C649" s="852"/>
      <c r="D649" s="1074"/>
      <c r="E649" s="1074"/>
      <c r="F649" s="1074"/>
      <c r="G649" s="842"/>
    </row>
    <row r="650" spans="1:7" ht="12.75" customHeight="1">
      <c r="A650" s="818"/>
      <c r="B650" s="820"/>
      <c r="C650" s="852"/>
      <c r="D650" s="1074"/>
      <c r="E650" s="1074"/>
      <c r="F650" s="1074"/>
      <c r="G650" s="842"/>
    </row>
    <row r="651" spans="1:7" ht="12.75" customHeight="1">
      <c r="A651" s="818"/>
      <c r="B651" s="820"/>
      <c r="C651" s="852"/>
      <c r="D651" s="1074"/>
      <c r="E651" s="1074"/>
      <c r="F651" s="1074"/>
      <c r="G651" s="842"/>
    </row>
    <row r="652" spans="1:7" ht="14.25">
      <c r="A652" s="820"/>
      <c r="B652" s="820"/>
      <c r="C652" s="852"/>
      <c r="D652" s="932"/>
      <c r="E652" s="932"/>
      <c r="F652" s="932"/>
      <c r="G652" s="842"/>
    </row>
    <row r="653" spans="1:7" ht="14.25">
      <c r="A653" s="820"/>
      <c r="B653" s="821" t="s">
        <v>328</v>
      </c>
      <c r="C653" s="852"/>
      <c r="D653" s="1080" t="s">
        <v>1224</v>
      </c>
      <c r="E653" s="1080"/>
      <c r="F653" s="1080"/>
      <c r="G653" s="842"/>
    </row>
    <row r="654" spans="1:7" ht="14.25">
      <c r="A654" s="820"/>
      <c r="B654" s="820"/>
      <c r="C654" s="852"/>
      <c r="D654" s="1003" t="s">
        <v>1375</v>
      </c>
      <c r="E654" s="1003"/>
      <c r="F654" s="1003"/>
      <c r="G654" s="842"/>
    </row>
    <row r="655" spans="1:7" ht="14.25">
      <c r="A655" s="820"/>
      <c r="B655" s="820"/>
      <c r="C655" s="852"/>
      <c r="D655" s="1003"/>
      <c r="E655" s="1003"/>
      <c r="F655" s="1003"/>
      <c r="G655" s="842"/>
    </row>
    <row r="656" spans="1:7" ht="14.25">
      <c r="A656" s="820"/>
      <c r="B656" s="820"/>
      <c r="C656" s="852"/>
      <c r="D656" s="1003"/>
      <c r="E656" s="1003"/>
      <c r="F656" s="1003"/>
      <c r="G656" s="842"/>
    </row>
    <row r="657" spans="1:11" ht="14.25">
      <c r="A657" s="820"/>
      <c r="B657" s="820"/>
      <c r="C657" s="852"/>
      <c r="D657" s="1003"/>
      <c r="E657" s="1003"/>
      <c r="F657" s="1003"/>
      <c r="G657" s="842"/>
    </row>
    <row r="658" spans="1:11" ht="14.25">
      <c r="A658" s="820"/>
      <c r="B658" s="820"/>
      <c r="C658" s="852"/>
      <c r="D658" s="1003"/>
      <c r="E658" s="1003"/>
      <c r="F658" s="1003"/>
      <c r="G658" s="842"/>
    </row>
    <row r="659" spans="1:11" ht="14.25">
      <c r="A659" s="820"/>
      <c r="B659" s="820"/>
      <c r="C659" s="852"/>
      <c r="D659" s="1028" t="s">
        <v>1562</v>
      </c>
      <c r="E659" s="1028"/>
      <c r="F659" s="1028"/>
      <c r="G659" s="842"/>
    </row>
    <row r="660" spans="1:11">
      <c r="A660" s="852"/>
      <c r="B660" s="852"/>
      <c r="C660" s="852"/>
      <c r="D660" s="866"/>
      <c r="E660" s="866"/>
      <c r="F660" s="866"/>
      <c r="G660" s="842"/>
    </row>
    <row r="661" spans="1:11">
      <c r="A661" s="987" t="s">
        <v>1214</v>
      </c>
      <c r="B661" s="987"/>
      <c r="C661" s="987"/>
      <c r="D661" s="987"/>
      <c r="E661" s="987"/>
      <c r="F661" s="987"/>
      <c r="G661" s="987"/>
      <c r="H661" s="867"/>
      <c r="I661" s="867"/>
      <c r="J661" s="867"/>
      <c r="K661" s="867"/>
    </row>
    <row r="662" spans="1:11">
      <c r="A662" s="757"/>
      <c r="B662" s="757"/>
      <c r="C662" s="757"/>
      <c r="D662" s="757"/>
      <c r="E662" s="757"/>
      <c r="F662" s="757"/>
      <c r="G662" s="757"/>
      <c r="H662" s="867"/>
      <c r="I662" s="867"/>
      <c r="J662" s="867"/>
      <c r="K662" s="867"/>
    </row>
    <row r="663" spans="1:11">
      <c r="C663" s="865"/>
      <c r="D663" s="1004" t="s">
        <v>106</v>
      </c>
      <c r="E663" s="1004"/>
      <c r="F663" s="1004"/>
      <c r="G663" s="842"/>
      <c r="H663" s="867"/>
      <c r="I663" s="867"/>
      <c r="J663" s="867"/>
      <c r="K663" s="867"/>
    </row>
    <row r="664" spans="1:11">
      <c r="A664" s="865"/>
      <c r="B664" s="865"/>
      <c r="C664" s="865"/>
      <c r="D664" s="1004" t="s">
        <v>130</v>
      </c>
      <c r="E664" s="1004"/>
      <c r="F664" s="1004"/>
      <c r="G664" s="842"/>
      <c r="H664" s="867"/>
      <c r="I664" s="867"/>
      <c r="J664" s="867"/>
      <c r="K664" s="867"/>
    </row>
    <row r="665" spans="1:11">
      <c r="A665" s="818"/>
      <c r="B665" s="818"/>
      <c r="C665" s="818"/>
      <c r="D665" s="1007" t="s">
        <v>1250</v>
      </c>
      <c r="E665" s="1007"/>
      <c r="F665" s="1007"/>
      <c r="G665" s="842"/>
      <c r="H665" s="867"/>
      <c r="I665" s="867"/>
      <c r="J665" s="867"/>
      <c r="K665" s="867"/>
    </row>
    <row r="666" spans="1:11">
      <c r="A666" s="818"/>
      <c r="B666" s="818"/>
      <c r="C666" s="818"/>
      <c r="G666" s="842"/>
      <c r="H666" s="867"/>
      <c r="I666" s="867"/>
      <c r="J666" s="867"/>
      <c r="K666" s="867"/>
    </row>
    <row r="667" spans="1:11" ht="14.25">
      <c r="A667" s="820"/>
      <c r="B667" s="821" t="s">
        <v>328</v>
      </c>
      <c r="C667" s="818"/>
      <c r="D667" s="1007" t="s">
        <v>977</v>
      </c>
      <c r="E667" s="1007"/>
      <c r="F667" s="1007"/>
      <c r="G667" s="842"/>
      <c r="H667" s="867"/>
      <c r="I667" s="867"/>
      <c r="J667" s="867"/>
      <c r="K667" s="867"/>
    </row>
    <row r="668" spans="1:11">
      <c r="A668" s="818"/>
      <c r="B668" s="818"/>
      <c r="C668" s="818"/>
      <c r="D668" s="1007" t="s">
        <v>988</v>
      </c>
      <c r="E668" s="1007"/>
      <c r="F668" s="1007"/>
      <c r="G668" s="842"/>
      <c r="H668" s="867"/>
      <c r="I668" s="867"/>
      <c r="J668" s="867"/>
      <c r="K668" s="867"/>
    </row>
    <row r="669" spans="1:11">
      <c r="A669" s="818"/>
      <c r="B669" s="818"/>
      <c r="C669" s="818"/>
      <c r="D669" s="694"/>
      <c r="E669" s="1061" t="s">
        <v>1251</v>
      </c>
      <c r="F669" s="1061"/>
      <c r="G669" s="842"/>
      <c r="H669" s="867"/>
      <c r="I669" s="867"/>
      <c r="J669" s="867"/>
      <c r="K669" s="867"/>
    </row>
    <row r="670" spans="1:11">
      <c r="A670" s="818"/>
      <c r="B670" s="818"/>
      <c r="C670" s="818"/>
      <c r="D670" s="694"/>
      <c r="E670" s="1061"/>
      <c r="F670" s="1061"/>
      <c r="G670" s="842"/>
      <c r="H670" s="867"/>
      <c r="I670" s="867"/>
      <c r="J670" s="867"/>
      <c r="K670" s="867"/>
    </row>
    <row r="671" spans="1:11">
      <c r="A671" s="818"/>
      <c r="B671" s="818"/>
      <c r="C671" s="818"/>
      <c r="D671" s="868"/>
      <c r="E671" s="823"/>
      <c r="G671" s="842"/>
      <c r="H671" s="867"/>
      <c r="I671" s="867"/>
      <c r="J671" s="867"/>
      <c r="K671" s="867"/>
    </row>
    <row r="672" spans="1:11" ht="14.25">
      <c r="A672" s="820"/>
      <c r="B672" s="821" t="s">
        <v>328</v>
      </c>
      <c r="C672" s="818"/>
      <c r="D672" s="1005" t="s">
        <v>1452</v>
      </c>
      <c r="E672" s="1005"/>
      <c r="F672" s="1005"/>
      <c r="G672" s="842"/>
      <c r="H672" s="867"/>
      <c r="I672" s="867"/>
      <c r="J672" s="867"/>
      <c r="K672" s="867"/>
    </row>
    <row r="673" spans="1:11">
      <c r="A673" s="839"/>
      <c r="B673" s="839"/>
      <c r="C673" s="818"/>
      <c r="D673" s="1005"/>
      <c r="E673" s="1005"/>
      <c r="F673" s="1005"/>
      <c r="G673" s="842"/>
      <c r="H673" s="867"/>
      <c r="I673" s="867"/>
      <c r="J673" s="867"/>
      <c r="K673" s="867"/>
    </row>
    <row r="674" spans="1:11">
      <c r="A674" s="818"/>
      <c r="B674" s="818"/>
      <c r="C674" s="818"/>
      <c r="D674" s="1005"/>
      <c r="E674" s="1005"/>
      <c r="F674" s="1005"/>
      <c r="G674" s="842"/>
      <c r="H674" s="867"/>
      <c r="I674" s="867"/>
      <c r="J674" s="867"/>
      <c r="K674" s="867"/>
    </row>
    <row r="675" spans="1:11">
      <c r="A675" s="818"/>
      <c r="B675" s="818"/>
      <c r="C675" s="818"/>
      <c r="G675" s="842"/>
      <c r="H675" s="867"/>
      <c r="I675" s="867"/>
      <c r="J675" s="867"/>
      <c r="K675" s="867"/>
    </row>
    <row r="676" spans="1:11" ht="14.25">
      <c r="A676" s="820"/>
      <c r="B676" s="821" t="s">
        <v>328</v>
      </c>
      <c r="C676" s="818"/>
      <c r="D676" s="1007" t="s">
        <v>1018</v>
      </c>
      <c r="E676" s="1007"/>
      <c r="F676" s="1007"/>
      <c r="G676" s="842"/>
      <c r="H676" s="867"/>
      <c r="I676" s="867"/>
      <c r="J676" s="867"/>
      <c r="K676" s="867"/>
    </row>
    <row r="677" spans="1:11" ht="14.25">
      <c r="A677" s="820"/>
      <c r="B677" s="820"/>
      <c r="C677" s="818"/>
      <c r="D677" s="1007" t="s">
        <v>988</v>
      </c>
      <c r="E677" s="1007"/>
      <c r="F677" s="1007"/>
      <c r="G677" s="842"/>
      <c r="H677" s="867"/>
      <c r="I677" s="867"/>
      <c r="J677" s="867"/>
      <c r="K677" s="867"/>
    </row>
    <row r="678" spans="1:11">
      <c r="A678" s="818"/>
      <c r="B678" s="818"/>
      <c r="C678" s="818"/>
      <c r="D678" s="694"/>
      <c r="E678" s="1060" t="s">
        <v>1253</v>
      </c>
      <c r="F678" s="1060"/>
      <c r="G678" s="842"/>
      <c r="H678" s="867"/>
      <c r="I678" s="867"/>
      <c r="J678" s="867"/>
      <c r="K678" s="867"/>
    </row>
    <row r="679" spans="1:11">
      <c r="A679" s="818"/>
      <c r="B679" s="818"/>
      <c r="C679" s="818"/>
      <c r="D679" s="817"/>
      <c r="G679" s="842"/>
      <c r="H679" s="867"/>
      <c r="I679" s="867"/>
      <c r="J679" s="867"/>
      <c r="K679" s="867"/>
    </row>
    <row r="680" spans="1:11" ht="14.25">
      <c r="A680" s="820"/>
      <c r="B680" s="821" t="s">
        <v>328</v>
      </c>
      <c r="C680" s="818"/>
      <c r="D680" s="1059" t="s">
        <v>1263</v>
      </c>
      <c r="E680" s="1059"/>
      <c r="F680" s="1059"/>
      <c r="G680" s="842"/>
      <c r="H680" s="867"/>
      <c r="I680" s="867"/>
      <c r="J680" s="867"/>
      <c r="K680" s="867"/>
    </row>
    <row r="681" spans="1:11">
      <c r="A681" s="818"/>
      <c r="B681" s="818"/>
      <c r="C681" s="818"/>
      <c r="D681" s="1059"/>
      <c r="E681" s="1059"/>
      <c r="F681" s="1059"/>
      <c r="G681" s="842"/>
      <c r="H681" s="867"/>
      <c r="I681" s="867"/>
      <c r="J681" s="867"/>
      <c r="K681" s="867"/>
    </row>
    <row r="682" spans="1:11">
      <c r="A682" s="818"/>
      <c r="B682" s="818"/>
      <c r="C682" s="818"/>
      <c r="D682" s="1059"/>
      <c r="E682" s="1059"/>
      <c r="F682" s="1059"/>
      <c r="G682" s="842"/>
      <c r="H682" s="867"/>
      <c r="I682" s="867"/>
      <c r="J682" s="867"/>
      <c r="K682" s="867"/>
    </row>
    <row r="683" spans="1:11">
      <c r="A683" s="818"/>
      <c r="B683" s="818"/>
      <c r="C683" s="818"/>
      <c r="D683" s="1059"/>
      <c r="E683" s="1059"/>
      <c r="F683" s="1059"/>
      <c r="G683" s="842"/>
      <c r="H683" s="867"/>
      <c r="I683" s="867"/>
      <c r="J683" s="867"/>
      <c r="K683" s="867"/>
    </row>
    <row r="684" spans="1:11">
      <c r="A684" s="818"/>
      <c r="B684" s="818"/>
      <c r="C684" s="818"/>
      <c r="D684" s="1059"/>
      <c r="E684" s="1059"/>
      <c r="F684" s="1059"/>
      <c r="G684" s="842"/>
      <c r="H684" s="867"/>
      <c r="I684" s="867"/>
      <c r="J684" s="867"/>
      <c r="K684" s="867"/>
    </row>
    <row r="685" spans="1:11" s="814" customFormat="1">
      <c r="A685" s="858"/>
      <c r="B685" s="858"/>
      <c r="C685" s="858"/>
      <c r="D685" s="1059"/>
      <c r="E685" s="1059"/>
      <c r="F685" s="1059"/>
      <c r="G685" s="869"/>
      <c r="H685" s="870"/>
      <c r="I685" s="870"/>
      <c r="J685" s="870"/>
      <c r="K685" s="870"/>
    </row>
    <row r="686" spans="1:11" s="814" customFormat="1">
      <c r="A686" s="858"/>
      <c r="B686" s="858"/>
      <c r="C686" s="858"/>
      <c r="D686" s="871"/>
      <c r="E686" s="871"/>
      <c r="F686" s="871"/>
      <c r="G686" s="869"/>
      <c r="H686" s="870"/>
      <c r="I686" s="870"/>
      <c r="J686" s="870"/>
      <c r="K686" s="870"/>
    </row>
    <row r="687" spans="1:11" s="814" customFormat="1">
      <c r="A687" s="858"/>
      <c r="B687" s="821" t="s">
        <v>328</v>
      </c>
      <c r="C687" s="858"/>
      <c r="D687" s="1059" t="s">
        <v>1454</v>
      </c>
      <c r="E687" s="1059"/>
      <c r="F687" s="1059"/>
      <c r="G687" s="869"/>
      <c r="H687" s="870"/>
      <c r="I687" s="870"/>
      <c r="J687" s="870"/>
      <c r="K687" s="870"/>
    </row>
    <row r="688" spans="1:11" s="814" customFormat="1">
      <c r="A688" s="858"/>
      <c r="B688" s="858"/>
      <c r="C688" s="858"/>
      <c r="D688" s="1059"/>
      <c r="E688" s="1059"/>
      <c r="F688" s="1059"/>
      <c r="G688" s="869"/>
      <c r="H688" s="870"/>
      <c r="I688" s="870"/>
      <c r="J688" s="870"/>
      <c r="K688" s="870"/>
    </row>
    <row r="689" spans="1:11" s="814" customFormat="1">
      <c r="A689" s="858"/>
      <c r="B689" s="858"/>
      <c r="C689" s="858"/>
      <c r="D689" s="871"/>
      <c r="E689" s="871"/>
      <c r="F689" s="871"/>
      <c r="G689" s="869"/>
      <c r="H689" s="870"/>
      <c r="I689" s="870"/>
      <c r="J689" s="870"/>
      <c r="K689" s="870"/>
    </row>
    <row r="690" spans="1:11" ht="14.25">
      <c r="A690" s="820"/>
      <c r="B690" s="821" t="s">
        <v>328</v>
      </c>
      <c r="C690" s="818"/>
      <c r="D690" s="1059" t="s">
        <v>1254</v>
      </c>
      <c r="E690" s="1059"/>
      <c r="F690" s="1059"/>
      <c r="G690" s="842"/>
      <c r="H690" s="867"/>
      <c r="I690" s="867"/>
      <c r="J690" s="867"/>
      <c r="K690" s="867"/>
    </row>
    <row r="691" spans="1:11">
      <c r="A691" s="818"/>
      <c r="B691" s="818"/>
      <c r="C691" s="818"/>
      <c r="D691" s="1059"/>
      <c r="E691" s="1059"/>
      <c r="F691" s="1059"/>
      <c r="G691" s="842"/>
      <c r="H691" s="867"/>
      <c r="I691" s="867"/>
      <c r="J691" s="867"/>
      <c r="K691" s="867"/>
    </row>
    <row r="692" spans="1:11">
      <c r="A692" s="818"/>
      <c r="B692" s="818"/>
      <c r="C692" s="818"/>
      <c r="D692" s="1059"/>
      <c r="E692" s="1059"/>
      <c r="F692" s="1059"/>
      <c r="G692" s="842"/>
      <c r="H692" s="867"/>
      <c r="I692" s="867"/>
      <c r="J692" s="867"/>
      <c r="K692" s="867"/>
    </row>
    <row r="693" spans="1:11" ht="15" customHeight="1">
      <c r="A693" s="818"/>
      <c r="B693" s="818"/>
      <c r="C693" s="818"/>
      <c r="D693" s="1059"/>
      <c r="E693" s="1059"/>
      <c r="F693" s="1059"/>
      <c r="G693" s="842"/>
      <c r="H693" s="867"/>
      <c r="I693" s="867"/>
      <c r="J693" s="867"/>
      <c r="K693" s="867"/>
    </row>
    <row r="694" spans="1:11" ht="15" customHeight="1">
      <c r="A694" s="818"/>
      <c r="B694" s="818"/>
      <c r="C694" s="818"/>
      <c r="D694" s="1059"/>
      <c r="E694" s="1059"/>
      <c r="F694" s="1059"/>
      <c r="G694" s="842"/>
      <c r="H694" s="867"/>
      <c r="I694" s="867"/>
      <c r="J694" s="867"/>
      <c r="K694" s="867"/>
    </row>
    <row r="695" spans="1:11">
      <c r="A695" s="818"/>
      <c r="B695" s="818"/>
      <c r="C695" s="818"/>
      <c r="D695" s="1059"/>
      <c r="E695" s="1059"/>
      <c r="F695" s="1059"/>
      <c r="G695" s="842"/>
      <c r="H695" s="867"/>
      <c r="I695" s="867"/>
      <c r="J695" s="867"/>
      <c r="K695" s="867"/>
    </row>
    <row r="696" spans="1:11">
      <c r="A696" s="818"/>
      <c r="B696" s="818"/>
      <c r="C696" s="818"/>
      <c r="D696" s="1059"/>
      <c r="E696" s="1059"/>
      <c r="F696" s="1059"/>
      <c r="G696" s="842"/>
      <c r="H696" s="867"/>
      <c r="I696" s="867"/>
      <c r="J696" s="867"/>
      <c r="K696" s="867"/>
    </row>
    <row r="697" spans="1:11">
      <c r="A697" s="818"/>
      <c r="B697" s="818"/>
      <c r="C697" s="818"/>
      <c r="D697" s="1059"/>
      <c r="E697" s="1059"/>
      <c r="F697" s="1059"/>
      <c r="G697" s="842"/>
      <c r="H697" s="867"/>
      <c r="I697" s="867"/>
      <c r="J697" s="867"/>
      <c r="K697" s="867"/>
    </row>
    <row r="698" spans="1:11" ht="15" customHeight="1">
      <c r="A698" s="818"/>
      <c r="B698" s="818"/>
      <c r="C698" s="818"/>
      <c r="D698" s="1059"/>
      <c r="E698" s="1059"/>
      <c r="F698" s="1059"/>
      <c r="G698" s="842"/>
      <c r="H698" s="867"/>
      <c r="I698" s="867"/>
      <c r="J698" s="867"/>
      <c r="K698" s="867"/>
    </row>
    <row r="699" spans="1:11">
      <c r="A699" s="818"/>
      <c r="B699" s="818"/>
      <c r="C699" s="818"/>
      <c r="D699" s="1059"/>
      <c r="E699" s="1059"/>
      <c r="F699" s="1059"/>
      <c r="G699" s="842"/>
      <c r="H699" s="867"/>
      <c r="I699" s="867"/>
      <c r="J699" s="867"/>
      <c r="K699" s="867"/>
    </row>
    <row r="700" spans="1:11">
      <c r="A700" s="818"/>
      <c r="B700" s="818"/>
      <c r="C700" s="818"/>
      <c r="D700" s="1059"/>
      <c r="E700" s="1059"/>
      <c r="F700" s="1059"/>
      <c r="G700" s="842"/>
      <c r="H700" s="867"/>
      <c r="I700" s="867"/>
      <c r="J700" s="867"/>
      <c r="K700" s="867"/>
    </row>
    <row r="701" spans="1:11">
      <c r="A701" s="818"/>
      <c r="B701" s="818"/>
      <c r="C701" s="818"/>
      <c r="D701" s="1059"/>
      <c r="E701" s="1059"/>
      <c r="F701" s="1059"/>
      <c r="G701" s="842"/>
      <c r="H701" s="867"/>
      <c r="I701" s="867"/>
      <c r="J701" s="867"/>
      <c r="K701" s="867"/>
    </row>
    <row r="702" spans="1:11">
      <c r="A702" s="818"/>
      <c r="B702" s="818"/>
      <c r="C702" s="818"/>
      <c r="D702" s="1059"/>
      <c r="E702" s="1059"/>
      <c r="F702" s="1059"/>
      <c r="G702" s="842"/>
      <c r="H702" s="867"/>
      <c r="I702" s="867"/>
      <c r="J702" s="867"/>
      <c r="K702" s="867"/>
    </row>
    <row r="703" spans="1:11">
      <c r="A703" s="818"/>
      <c r="B703" s="821" t="s">
        <v>328</v>
      </c>
      <c r="C703" s="818"/>
      <c r="D703" s="1059" t="s">
        <v>1261</v>
      </c>
      <c r="E703" s="1059"/>
      <c r="F703" s="1059"/>
      <c r="G703" s="842"/>
      <c r="H703" s="867"/>
      <c r="I703" s="867"/>
      <c r="J703" s="867"/>
      <c r="K703" s="867"/>
    </row>
    <row r="704" spans="1:11">
      <c r="A704" s="818"/>
      <c r="B704" s="818"/>
      <c r="C704" s="818"/>
      <c r="D704" s="1059"/>
      <c r="E704" s="1059"/>
      <c r="F704" s="1059"/>
      <c r="G704" s="842"/>
      <c r="H704" s="867"/>
      <c r="I704" s="867"/>
      <c r="J704" s="867"/>
      <c r="K704" s="867"/>
    </row>
    <row r="705" spans="1:11">
      <c r="A705" s="818"/>
      <c r="B705" s="818"/>
      <c r="C705" s="818"/>
      <c r="D705" s="871"/>
      <c r="E705" s="871"/>
      <c r="F705" s="871"/>
      <c r="G705" s="842"/>
      <c r="H705" s="867"/>
      <c r="I705" s="867"/>
      <c r="J705" s="867"/>
      <c r="K705" s="867"/>
    </row>
    <row r="706" spans="1:11">
      <c r="A706" s="818"/>
      <c r="B706" s="821" t="s">
        <v>328</v>
      </c>
      <c r="C706" s="818"/>
      <c r="D706" s="1059" t="s">
        <v>1262</v>
      </c>
      <c r="E706" s="1059"/>
      <c r="F706" s="1059"/>
      <c r="G706" s="842"/>
      <c r="H706" s="867"/>
      <c r="I706" s="867"/>
      <c r="J706" s="867"/>
      <c r="K706" s="867"/>
    </row>
    <row r="707" spans="1:11">
      <c r="A707" s="818"/>
      <c r="B707" s="818"/>
      <c r="C707" s="818"/>
      <c r="D707" s="1059"/>
      <c r="E707" s="1059"/>
      <c r="F707" s="1059"/>
      <c r="G707" s="842"/>
      <c r="H707" s="867"/>
      <c r="I707" s="867"/>
      <c r="J707" s="867"/>
      <c r="K707" s="867"/>
    </row>
    <row r="708" spans="1:11">
      <c r="A708" s="818"/>
      <c r="B708" s="818"/>
      <c r="C708" s="818"/>
      <c r="D708" s="1059"/>
      <c r="E708" s="1059"/>
      <c r="F708" s="1059"/>
      <c r="G708" s="842"/>
      <c r="H708" s="867"/>
      <c r="I708" s="867"/>
      <c r="J708" s="867"/>
      <c r="K708" s="867"/>
    </row>
    <row r="709" spans="1:11">
      <c r="A709" s="818"/>
      <c r="B709" s="818"/>
      <c r="C709" s="818"/>
      <c r="D709" s="871"/>
      <c r="E709" s="871"/>
      <c r="F709" s="871"/>
      <c r="G709" s="842"/>
      <c r="H709" s="867"/>
      <c r="I709" s="867"/>
      <c r="J709" s="867"/>
      <c r="K709" s="867"/>
    </row>
    <row r="710" spans="1:11">
      <c r="A710" s="818"/>
      <c r="B710" s="821" t="s">
        <v>328</v>
      </c>
      <c r="C710" s="818"/>
      <c r="D710" s="1059" t="s">
        <v>1255</v>
      </c>
      <c r="E710" s="1059"/>
      <c r="F710" s="1059"/>
      <c r="G710" s="842"/>
      <c r="H710" s="867"/>
      <c r="I710" s="867"/>
      <c r="J710" s="867"/>
      <c r="K710" s="867"/>
    </row>
    <row r="711" spans="1:11">
      <c r="A711" s="818"/>
      <c r="B711" s="818"/>
      <c r="C711" s="818"/>
      <c r="D711" s="1059"/>
      <c r="E711" s="1059"/>
      <c r="F711" s="1059"/>
      <c r="G711" s="842"/>
      <c r="H711" s="867"/>
      <c r="I711" s="867"/>
      <c r="J711" s="867"/>
      <c r="K711" s="867"/>
    </row>
    <row r="712" spans="1:11">
      <c r="A712" s="818"/>
      <c r="B712" s="818"/>
      <c r="C712" s="818"/>
      <c r="D712" s="1059"/>
      <c r="E712" s="1059"/>
      <c r="F712" s="1059"/>
      <c r="G712" s="842"/>
      <c r="H712" s="867"/>
      <c r="I712" s="867"/>
      <c r="J712" s="867"/>
      <c r="K712" s="867"/>
    </row>
    <row r="713" spans="1:11">
      <c r="A713" s="818"/>
      <c r="B713" s="818"/>
      <c r="C713" s="818"/>
      <c r="D713" s="825"/>
      <c r="G713" s="842"/>
      <c r="H713" s="867"/>
      <c r="I713" s="867"/>
      <c r="J713" s="867"/>
      <c r="K713" s="867"/>
    </row>
    <row r="714" spans="1:11">
      <c r="A714" s="818"/>
      <c r="B714" s="821" t="s">
        <v>328</v>
      </c>
      <c r="C714" s="818"/>
      <c r="D714" s="1059" t="s">
        <v>1256</v>
      </c>
      <c r="E714" s="1059"/>
      <c r="F714" s="1059"/>
      <c r="G714" s="842"/>
      <c r="H714" s="867"/>
      <c r="I714" s="867"/>
      <c r="J714" s="867"/>
      <c r="K714" s="867"/>
    </row>
    <row r="715" spans="1:11">
      <c r="A715" s="818"/>
      <c r="B715" s="818"/>
      <c r="C715" s="818"/>
      <c r="D715" s="1059"/>
      <c r="E715" s="1059"/>
      <c r="F715" s="1059"/>
      <c r="G715" s="842"/>
      <c r="H715" s="867"/>
      <c r="I715" s="867"/>
      <c r="J715" s="867"/>
      <c r="K715" s="867"/>
    </row>
    <row r="716" spans="1:11">
      <c r="A716" s="818"/>
      <c r="B716" s="818"/>
      <c r="C716" s="818"/>
      <c r="D716" s="1059"/>
      <c r="E716" s="1059"/>
      <c r="F716" s="1059"/>
      <c r="G716" s="842"/>
      <c r="H716" s="867"/>
      <c r="I716" s="867"/>
      <c r="J716" s="867"/>
      <c r="K716" s="867"/>
    </row>
    <row r="717" spans="1:11">
      <c r="A717" s="818"/>
      <c r="B717" s="818"/>
      <c r="C717" s="818"/>
      <c r="D717" s="813"/>
      <c r="G717" s="842"/>
      <c r="H717" s="867"/>
      <c r="I717" s="867"/>
      <c r="J717" s="867"/>
      <c r="K717" s="867"/>
    </row>
    <row r="718" spans="1:11" ht="14.25">
      <c r="A718" s="820"/>
      <c r="B718" s="821" t="s">
        <v>328</v>
      </c>
      <c r="C718" s="818"/>
      <c r="D718" s="1005" t="s">
        <v>1257</v>
      </c>
      <c r="E718" s="1005"/>
      <c r="F718" s="1005"/>
      <c r="G718" s="842"/>
      <c r="H718" s="867"/>
      <c r="I718" s="867"/>
      <c r="J718" s="867"/>
      <c r="K718" s="867"/>
    </row>
    <row r="719" spans="1:11">
      <c r="A719" s="818"/>
      <c r="B719" s="818"/>
      <c r="C719" s="818"/>
      <c r="D719" s="1005"/>
      <c r="E719" s="1005"/>
      <c r="F719" s="1005"/>
      <c r="G719" s="842"/>
      <c r="H719" s="867"/>
      <c r="I719" s="867"/>
      <c r="J719" s="867"/>
      <c r="K719" s="867"/>
    </row>
    <row r="720" spans="1:11">
      <c r="A720" s="818"/>
      <c r="B720" s="818"/>
      <c r="C720" s="818"/>
      <c r="D720" s="1005"/>
      <c r="E720" s="1005"/>
      <c r="F720" s="1005"/>
      <c r="G720" s="842"/>
      <c r="H720" s="867"/>
      <c r="I720" s="867"/>
      <c r="J720" s="867"/>
      <c r="K720" s="867"/>
    </row>
    <row r="721" spans="1:11">
      <c r="A721" s="818"/>
      <c r="B721" s="818"/>
      <c r="C721" s="818"/>
      <c r="D721" s="1005"/>
      <c r="E721" s="1005"/>
      <c r="F721" s="1005"/>
      <c r="G721" s="842"/>
      <c r="H721" s="867"/>
      <c r="I721" s="867"/>
      <c r="J721" s="867"/>
      <c r="K721" s="867"/>
    </row>
    <row r="722" spans="1:11">
      <c r="A722" s="818"/>
      <c r="B722" s="818"/>
      <c r="C722" s="818"/>
      <c r="D722" s="845"/>
      <c r="G722" s="842"/>
      <c r="H722" s="867"/>
      <c r="I722" s="867"/>
      <c r="J722" s="867"/>
      <c r="K722" s="867"/>
    </row>
    <row r="723" spans="1:11" ht="14.25">
      <c r="A723" s="820"/>
      <c r="B723" s="821" t="s">
        <v>328</v>
      </c>
      <c r="C723" s="818"/>
      <c r="D723" s="1059" t="s">
        <v>1390</v>
      </c>
      <c r="E723" s="1059"/>
      <c r="F723" s="1059"/>
      <c r="G723" s="842"/>
      <c r="H723" s="867"/>
      <c r="I723" s="867"/>
      <c r="J723" s="867"/>
      <c r="K723" s="867"/>
    </row>
    <row r="724" spans="1:11">
      <c r="A724" s="818"/>
      <c r="B724" s="818"/>
      <c r="C724" s="818"/>
      <c r="D724" s="1059"/>
      <c r="E724" s="1059"/>
      <c r="F724" s="1059"/>
      <c r="G724" s="842"/>
      <c r="H724" s="867"/>
      <c r="I724" s="867"/>
      <c r="J724" s="867"/>
      <c r="K724" s="867"/>
    </row>
    <row r="725" spans="1:11">
      <c r="A725" s="818"/>
      <c r="B725" s="818"/>
      <c r="C725" s="818"/>
      <c r="D725" s="1059"/>
      <c r="E725" s="1059"/>
      <c r="F725" s="1059"/>
      <c r="G725" s="842"/>
      <c r="H725" s="867"/>
      <c r="I725" s="867"/>
      <c r="J725" s="867"/>
      <c r="K725" s="867"/>
    </row>
    <row r="726" spans="1:11">
      <c r="A726" s="818"/>
      <c r="B726" s="818"/>
      <c r="C726" s="818"/>
      <c r="D726" s="1059"/>
      <c r="E726" s="1059"/>
      <c r="F726" s="1059"/>
      <c r="G726" s="842"/>
      <c r="H726" s="867"/>
      <c r="I726" s="867"/>
      <c r="J726" s="867"/>
      <c r="K726" s="867"/>
    </row>
    <row r="727" spans="1:11">
      <c r="A727" s="818"/>
      <c r="B727" s="818"/>
      <c r="C727" s="818"/>
      <c r="D727" s="1059"/>
      <c r="E727" s="1059"/>
      <c r="F727" s="1059"/>
      <c r="G727" s="842"/>
      <c r="H727" s="867"/>
      <c r="I727" s="867"/>
      <c r="J727" s="867"/>
      <c r="K727" s="867"/>
    </row>
    <row r="728" spans="1:11">
      <c r="A728" s="818"/>
      <c r="B728" s="818"/>
      <c r="C728" s="818"/>
      <c r="D728" s="1059"/>
      <c r="E728" s="1059"/>
      <c r="F728" s="1059"/>
      <c r="G728" s="842"/>
      <c r="H728" s="867"/>
      <c r="I728" s="867"/>
      <c r="J728" s="867"/>
      <c r="K728" s="867"/>
    </row>
    <row r="729" spans="1:11">
      <c r="A729" s="818"/>
      <c r="B729" s="818"/>
      <c r="C729" s="818"/>
      <c r="D729" s="1059"/>
      <c r="E729" s="1059"/>
      <c r="F729" s="1059"/>
      <c r="G729" s="842"/>
      <c r="H729" s="867"/>
      <c r="I729" s="867"/>
      <c r="J729" s="867"/>
      <c r="K729" s="867"/>
    </row>
    <row r="730" spans="1:11">
      <c r="A730" s="818"/>
      <c r="B730" s="818"/>
      <c r="C730" s="818"/>
      <c r="D730" s="1035" t="s">
        <v>1258</v>
      </c>
      <c r="E730" s="1035"/>
      <c r="F730" s="1035"/>
      <c r="G730" s="842"/>
      <c r="H730" s="867"/>
      <c r="I730" s="867"/>
      <c r="J730" s="867"/>
      <c r="K730" s="867"/>
    </row>
    <row r="731" spans="1:11">
      <c r="A731" s="818"/>
      <c r="B731" s="818"/>
      <c r="C731" s="818"/>
      <c r="D731" s="804"/>
      <c r="G731" s="842"/>
      <c r="H731" s="867"/>
      <c r="I731" s="867"/>
      <c r="J731" s="867"/>
      <c r="K731" s="867"/>
    </row>
    <row r="732" spans="1:11">
      <c r="A732" s="1037" t="s">
        <v>1215</v>
      </c>
      <c r="B732" s="1037"/>
      <c r="C732" s="1037"/>
      <c r="D732" s="1037"/>
      <c r="E732" s="1037"/>
      <c r="F732" s="1037"/>
      <c r="G732" s="1037"/>
      <c r="H732" s="867"/>
      <c r="I732" s="867"/>
      <c r="J732" s="867"/>
      <c r="K732" s="867"/>
    </row>
    <row r="733" spans="1:11">
      <c r="A733" s="818"/>
      <c r="B733" s="818"/>
      <c r="C733" s="818"/>
      <c r="D733" s="845"/>
      <c r="G733" s="872"/>
      <c r="H733" s="867"/>
      <c r="I733" s="867"/>
      <c r="J733" s="867"/>
      <c r="K733" s="867"/>
    </row>
    <row r="734" spans="1:11" ht="13.7" customHeight="1">
      <c r="C734" s="818"/>
      <c r="D734" s="1076" t="s">
        <v>1231</v>
      </c>
      <c r="E734" s="1076"/>
      <c r="F734" s="1076"/>
      <c r="G734" s="872"/>
      <c r="H734" s="867"/>
      <c r="I734" s="867"/>
      <c r="J734" s="867"/>
      <c r="K734" s="867"/>
    </row>
    <row r="735" spans="1:11">
      <c r="A735" s="818"/>
      <c r="B735" s="818"/>
      <c r="C735" s="818"/>
      <c r="D735" s="1031" t="s">
        <v>1232</v>
      </c>
      <c r="E735" s="1031"/>
      <c r="F735" s="1031"/>
      <c r="G735" s="872"/>
      <c r="H735" s="867"/>
      <c r="I735" s="867"/>
      <c r="J735" s="867"/>
      <c r="K735" s="867"/>
    </row>
    <row r="736" spans="1:11">
      <c r="A736" s="818"/>
      <c r="B736" s="818"/>
      <c r="C736" s="818"/>
      <c r="G736" s="872"/>
      <c r="H736" s="867"/>
      <c r="I736" s="867"/>
      <c r="J736" s="867"/>
      <c r="K736" s="867"/>
    </row>
    <row r="737" spans="1:11" s="814" customFormat="1" ht="14.25">
      <c r="A737" s="820"/>
      <c r="B737" s="821" t="s">
        <v>328</v>
      </c>
      <c r="C737" s="811"/>
      <c r="D737" s="1005" t="s">
        <v>1233</v>
      </c>
      <c r="E737" s="1005"/>
      <c r="F737" s="1005"/>
      <c r="G737" s="872"/>
      <c r="H737" s="870"/>
      <c r="I737" s="870"/>
      <c r="J737" s="870"/>
      <c r="K737" s="870"/>
    </row>
    <row r="738" spans="1:11" s="814" customFormat="1" ht="10.5" customHeight="1">
      <c r="A738" s="811"/>
      <c r="B738" s="811"/>
      <c r="C738" s="811"/>
      <c r="D738" s="1005"/>
      <c r="E738" s="1005"/>
      <c r="F738" s="1005"/>
      <c r="G738" s="872"/>
      <c r="H738" s="870"/>
      <c r="I738" s="870"/>
      <c r="J738" s="870"/>
      <c r="K738" s="870"/>
    </row>
    <row r="739" spans="1:11" s="814" customFormat="1">
      <c r="A739" s="811"/>
      <c r="B739" s="811"/>
      <c r="C739" s="811"/>
      <c r="D739" s="1005"/>
      <c r="E739" s="1005"/>
      <c r="F739" s="1005"/>
      <c r="G739" s="872"/>
      <c r="H739" s="870"/>
      <c r="I739" s="870"/>
      <c r="J739" s="870"/>
      <c r="K739" s="870"/>
    </row>
    <row r="740" spans="1:11">
      <c r="D740" s="1005"/>
      <c r="E740" s="1005"/>
      <c r="F740" s="1005"/>
      <c r="G740" s="872"/>
      <c r="H740" s="867"/>
      <c r="I740" s="867"/>
      <c r="J740" s="867"/>
      <c r="K740" s="867"/>
    </row>
    <row r="741" spans="1:11">
      <c r="A741" s="824"/>
      <c r="B741" s="824"/>
      <c r="C741" s="824"/>
      <c r="D741" s="1005"/>
      <c r="E741" s="1005"/>
      <c r="F741" s="1005"/>
      <c r="G741" s="873"/>
      <c r="H741" s="867"/>
      <c r="I741" s="867"/>
      <c r="J741" s="867"/>
      <c r="K741" s="867"/>
    </row>
    <row r="742" spans="1:11" ht="15.6" customHeight="1">
      <c r="A742" s="824"/>
      <c r="B742" s="824"/>
      <c r="C742" s="824"/>
      <c r="D742" s="1005"/>
      <c r="E742" s="1005"/>
      <c r="F742" s="1005"/>
      <c r="G742" s="873"/>
      <c r="H742" s="867"/>
      <c r="I742" s="867"/>
      <c r="J742" s="867"/>
      <c r="K742" s="867"/>
    </row>
    <row r="743" spans="1:11">
      <c r="A743" s="824"/>
      <c r="B743" s="824"/>
      <c r="C743" s="824"/>
      <c r="D743" s="862"/>
      <c r="E743" s="874"/>
      <c r="F743" s="874"/>
      <c r="G743" s="873"/>
      <c r="H743" s="867"/>
      <c r="I743" s="867"/>
      <c r="J743" s="867"/>
      <c r="K743" s="867"/>
    </row>
    <row r="744" spans="1:11" s="878" customFormat="1" ht="14.25">
      <c r="A744" s="875"/>
      <c r="B744" s="821" t="s">
        <v>328</v>
      </c>
      <c r="C744" s="876"/>
      <c r="D744" s="1006" t="s">
        <v>1510</v>
      </c>
      <c r="E744" s="1006"/>
      <c r="F744" s="1006"/>
      <c r="G744" s="877"/>
    </row>
    <row r="745" spans="1:11" s="878" customFormat="1">
      <c r="A745" s="876"/>
      <c r="B745" s="876"/>
      <c r="C745" s="876"/>
      <c r="D745" s="1006"/>
      <c r="E745" s="1006"/>
      <c r="F745" s="1006"/>
      <c r="G745" s="877"/>
    </row>
    <row r="746" spans="1:11" s="878" customFormat="1">
      <c r="A746" s="876"/>
      <c r="B746" s="876"/>
      <c r="C746" s="876"/>
      <c r="D746" s="1006"/>
      <c r="E746" s="1006"/>
      <c r="F746" s="1006"/>
      <c r="G746" s="877"/>
    </row>
    <row r="747" spans="1:11" s="878" customFormat="1">
      <c r="A747" s="876"/>
      <c r="B747" s="876"/>
      <c r="C747" s="876"/>
      <c r="D747" s="1006"/>
      <c r="E747" s="1006"/>
      <c r="F747" s="1006"/>
      <c r="G747" s="877"/>
    </row>
    <row r="748" spans="1:11" s="878" customFormat="1">
      <c r="A748" s="876"/>
      <c r="B748" s="876"/>
      <c r="C748" s="876"/>
      <c r="D748" s="862"/>
      <c r="E748" s="877"/>
      <c r="F748" s="877"/>
      <c r="G748" s="877"/>
    </row>
    <row r="749" spans="1:11" s="878" customFormat="1" ht="14.25">
      <c r="A749" s="820"/>
      <c r="B749" s="821" t="s">
        <v>328</v>
      </c>
      <c r="C749" s="876"/>
      <c r="D749" s="1085" t="s">
        <v>1511</v>
      </c>
      <c r="E749" s="1085"/>
      <c r="F749" s="1085"/>
      <c r="G749" s="877"/>
    </row>
    <row r="750" spans="1:11" s="878" customFormat="1">
      <c r="A750" s="876"/>
      <c r="B750" s="876"/>
      <c r="C750" s="876"/>
      <c r="D750" s="1085"/>
      <c r="E750" s="1085"/>
      <c r="F750" s="1085"/>
      <c r="G750" s="877"/>
    </row>
    <row r="751" spans="1:11" s="878" customFormat="1">
      <c r="A751" s="876"/>
      <c r="B751" s="876"/>
      <c r="C751" s="876"/>
      <c r="D751" s="1085"/>
      <c r="E751" s="1085"/>
      <c r="F751" s="1085"/>
      <c r="G751" s="877"/>
    </row>
    <row r="752" spans="1:11">
      <c r="A752" s="824"/>
      <c r="B752" s="824"/>
      <c r="C752" s="824"/>
      <c r="D752" s="862"/>
      <c r="E752" s="874"/>
      <c r="F752" s="874"/>
      <c r="G752" s="873"/>
      <c r="H752" s="867"/>
      <c r="I752" s="867"/>
      <c r="J752" s="867"/>
      <c r="K752" s="867"/>
    </row>
    <row r="753" spans="1:11" ht="14.25">
      <c r="A753" s="820"/>
      <c r="B753" s="821" t="s">
        <v>328</v>
      </c>
      <c r="C753" s="824"/>
      <c r="D753" s="1006" t="s">
        <v>1448</v>
      </c>
      <c r="E753" s="1006"/>
      <c r="F753" s="1006"/>
      <c r="G753" s="873"/>
      <c r="H753" s="867"/>
      <c r="I753" s="867"/>
      <c r="J753" s="867"/>
      <c r="K753" s="867"/>
    </row>
    <row r="754" spans="1:11">
      <c r="A754" s="824"/>
      <c r="B754" s="824"/>
      <c r="C754" s="824"/>
      <c r="D754" s="1006"/>
      <c r="E754" s="1006"/>
      <c r="F754" s="1006"/>
      <c r="G754" s="873"/>
      <c r="H754" s="867"/>
      <c r="I754" s="867"/>
      <c r="J754" s="867"/>
      <c r="K754" s="867"/>
    </row>
    <row r="755" spans="1:11">
      <c r="A755" s="824"/>
      <c r="B755" s="824"/>
      <c r="C755" s="824"/>
      <c r="D755" s="803"/>
      <c r="E755" s="803"/>
      <c r="F755" s="803"/>
      <c r="G755" s="873"/>
      <c r="H755" s="867"/>
      <c r="I755" s="867"/>
      <c r="J755" s="867"/>
      <c r="K755" s="867"/>
    </row>
    <row r="756" spans="1:11">
      <c r="A756" s="824"/>
      <c r="B756" s="821" t="s">
        <v>328</v>
      </c>
      <c r="C756" s="824"/>
      <c r="D756" s="1006" t="s">
        <v>1472</v>
      </c>
      <c r="E756" s="1006"/>
      <c r="F756" s="1006"/>
      <c r="G756" s="873"/>
      <c r="H756" s="867"/>
      <c r="I756" s="867"/>
      <c r="J756" s="867"/>
      <c r="K756" s="867"/>
    </row>
    <row r="757" spans="1:11">
      <c r="A757" s="824"/>
      <c r="B757" s="824"/>
      <c r="C757" s="824"/>
      <c r="D757" s="1006"/>
      <c r="E757" s="1006"/>
      <c r="F757" s="1006"/>
      <c r="G757" s="873"/>
      <c r="H757" s="867"/>
      <c r="I757" s="867"/>
      <c r="J757" s="867"/>
      <c r="K757" s="867"/>
    </row>
    <row r="758" spans="1:11">
      <c r="A758" s="824"/>
      <c r="B758" s="824"/>
      <c r="C758" s="824"/>
      <c r="D758" s="1006"/>
      <c r="E758" s="1006"/>
      <c r="F758" s="1006"/>
      <c r="G758" s="873"/>
      <c r="H758" s="867"/>
      <c r="I758" s="867"/>
      <c r="J758" s="867"/>
      <c r="K758" s="867"/>
    </row>
    <row r="759" spans="1:11">
      <c r="A759" s="824"/>
      <c r="B759" s="824"/>
      <c r="C759" s="824"/>
      <c r="D759" s="803"/>
      <c r="E759" s="803"/>
      <c r="F759" s="803"/>
      <c r="G759" s="873"/>
      <c r="H759" s="867"/>
      <c r="I759" s="867"/>
      <c r="J759" s="867"/>
      <c r="K759" s="867"/>
    </row>
    <row r="760" spans="1:11">
      <c r="A760" s="1039" t="s">
        <v>1568</v>
      </c>
      <c r="B760" s="1039"/>
      <c r="C760" s="1039"/>
      <c r="D760" s="1039"/>
      <c r="E760" s="1039"/>
      <c r="F760" s="1039"/>
      <c r="G760" s="1039"/>
    </row>
    <row r="761" spans="1:11">
      <c r="A761" s="818"/>
      <c r="B761" s="818"/>
      <c r="C761" s="818"/>
      <c r="D761" s="879"/>
      <c r="F761" s="866"/>
      <c r="G761" s="872"/>
    </row>
    <row r="762" spans="1:11">
      <c r="A762" s="824"/>
      <c r="B762" s="824"/>
      <c r="C762" s="829"/>
      <c r="D762" s="1040" t="s">
        <v>1576</v>
      </c>
      <c r="E762" s="1040"/>
      <c r="F762" s="1040"/>
      <c r="G762" s="872"/>
    </row>
    <row r="763" spans="1:11">
      <c r="A763" s="880"/>
      <c r="B763" s="880"/>
      <c r="C763" s="881"/>
      <c r="D763" s="1030" t="s">
        <v>1564</v>
      </c>
      <c r="E763" s="1030"/>
      <c r="F763" s="1030"/>
      <c r="G763" s="872"/>
    </row>
    <row r="764" spans="1:11">
      <c r="A764" s="880"/>
      <c r="B764" s="880"/>
      <c r="C764" s="881"/>
      <c r="D764" s="918"/>
      <c r="E764" s="918"/>
      <c r="F764" s="918"/>
      <c r="G764" s="872"/>
    </row>
    <row r="765" spans="1:11">
      <c r="A765" s="824"/>
      <c r="C765" s="829"/>
      <c r="D765" s="1040" t="s">
        <v>1561</v>
      </c>
      <c r="E765" s="1040"/>
      <c r="F765" s="1040"/>
      <c r="G765" s="872"/>
    </row>
    <row r="766" spans="1:11" ht="14.25">
      <c r="A766" s="820"/>
      <c r="B766" s="821" t="s">
        <v>328</v>
      </c>
      <c r="C766" s="829"/>
      <c r="D766" s="1031" t="s">
        <v>1100</v>
      </c>
      <c r="E766" s="1031"/>
      <c r="F766" s="1031"/>
      <c r="G766" s="872"/>
    </row>
    <row r="767" spans="1:11" ht="14.25">
      <c r="A767" s="820"/>
      <c r="B767" s="813"/>
      <c r="C767" s="829"/>
      <c r="D767" s="919"/>
      <c r="E767" s="1032" t="s">
        <v>1223</v>
      </c>
      <c r="F767" s="1032"/>
      <c r="G767" s="872"/>
    </row>
    <row r="768" spans="1:11" ht="14.25">
      <c r="A768" s="820"/>
      <c r="B768" s="813"/>
      <c r="C768" s="829"/>
      <c r="D768" s="925"/>
      <c r="E768" s="926"/>
      <c r="F768" s="926"/>
      <c r="G768" s="872"/>
    </row>
    <row r="769" spans="1:7" ht="14.25">
      <c r="A769" s="820"/>
      <c r="B769" s="813"/>
      <c r="C769" s="829"/>
      <c r="D769" s="925"/>
      <c r="E769" s="926"/>
      <c r="F769" s="926"/>
      <c r="G769" s="872"/>
    </row>
    <row r="770" spans="1:7" ht="14.25">
      <c r="A770" s="820"/>
      <c r="C770" s="829"/>
      <c r="D770" s="1040" t="s">
        <v>1577</v>
      </c>
      <c r="E770" s="1040"/>
      <c r="F770" s="1040"/>
      <c r="G770" s="872"/>
    </row>
    <row r="771" spans="1:7" ht="14.25">
      <c r="A771" s="820"/>
      <c r="B771" s="821" t="s">
        <v>328</v>
      </c>
      <c r="C771" s="829"/>
      <c r="D771" s="1058" t="s">
        <v>1573</v>
      </c>
      <c r="E771" s="1058"/>
      <c r="F771" s="1058"/>
      <c r="G771" s="813"/>
    </row>
    <row r="772" spans="1:7" ht="14.25">
      <c r="A772" s="820"/>
      <c r="B772" s="813"/>
      <c r="C772" s="829"/>
      <c r="D772" s="1058" t="s">
        <v>1574</v>
      </c>
      <c r="E772" s="1058"/>
      <c r="F772" s="1058"/>
      <c r="G772" s="813"/>
    </row>
    <row r="773" spans="1:7" ht="14.25">
      <c r="A773" s="820"/>
      <c r="C773" s="829"/>
      <c r="D773" s="933"/>
      <c r="E773" s="926"/>
      <c r="F773" s="926"/>
      <c r="G773" s="872"/>
    </row>
    <row r="774" spans="1:7" ht="14.25">
      <c r="A774" s="820"/>
      <c r="B774" s="821" t="s">
        <v>328</v>
      </c>
      <c r="C774" s="829"/>
      <c r="D774" s="925" t="s">
        <v>1569</v>
      </c>
      <c r="E774" s="925"/>
      <c r="F774" s="925"/>
      <c r="G774" s="872"/>
    </row>
    <row r="775" spans="1:7" ht="14.25">
      <c r="A775" s="820"/>
      <c r="B775" s="813"/>
      <c r="C775" s="829"/>
      <c r="D775" s="919" t="s">
        <v>1570</v>
      </c>
      <c r="E775" s="925"/>
      <c r="F775" s="925"/>
      <c r="G775" s="872"/>
    </row>
    <row r="776" spans="1:7" ht="14.25">
      <c r="A776" s="820"/>
      <c r="B776" s="813"/>
      <c r="C776" s="829"/>
      <c r="D776" s="919" t="s">
        <v>1571</v>
      </c>
      <c r="E776" s="920" t="s">
        <v>1572</v>
      </c>
      <c r="F776" s="920"/>
      <c r="G776" s="872"/>
    </row>
    <row r="777" spans="1:7" ht="14.25">
      <c r="A777" s="820"/>
      <c r="B777" s="813"/>
      <c r="C777" s="829"/>
      <c r="D777" s="925" t="s">
        <v>1575</v>
      </c>
      <c r="E777" s="813"/>
      <c r="F777" s="925"/>
      <c r="G777" s="872"/>
    </row>
    <row r="778" spans="1:7" ht="14.25">
      <c r="A778" s="820"/>
      <c r="B778" s="813"/>
      <c r="C778" s="829"/>
      <c r="D778" s="925"/>
      <c r="E778" s="813"/>
      <c r="F778" s="925"/>
      <c r="G778" s="872"/>
    </row>
    <row r="779" spans="1:7" ht="14.25">
      <c r="A779" s="820"/>
      <c r="B779" s="813"/>
      <c r="C779" s="829"/>
      <c r="D779" s="925"/>
      <c r="E779" s="926"/>
      <c r="F779" s="926"/>
      <c r="G779" s="872"/>
    </row>
    <row r="780" spans="1:7">
      <c r="A780" s="987" t="s">
        <v>483</v>
      </c>
      <c r="B780" s="987"/>
      <c r="C780" s="987"/>
      <c r="D780" s="987"/>
      <c r="E780" s="987"/>
      <c r="F780" s="987"/>
      <c r="G780" s="987"/>
    </row>
    <row r="781" spans="1:7">
      <c r="A781" s="816"/>
      <c r="B781" s="816"/>
      <c r="C781" s="852"/>
      <c r="D781" s="872"/>
      <c r="E781" s="872"/>
      <c r="F781" s="872"/>
      <c r="G781" s="872"/>
    </row>
    <row r="782" spans="1:7">
      <c r="A782" s="823"/>
      <c r="B782" s="1069" t="s">
        <v>1099</v>
      </c>
      <c r="C782" s="1069"/>
      <c r="D782" s="1069"/>
      <c r="E782" s="1069"/>
      <c r="F782" s="1069"/>
      <c r="G782" s="872"/>
    </row>
    <row r="783" spans="1:7">
      <c r="A783" s="839"/>
      <c r="B783" s="839"/>
      <c r="G783" s="872"/>
    </row>
    <row r="784" spans="1:7">
      <c r="A784" s="987" t="s">
        <v>484</v>
      </c>
      <c r="B784" s="987"/>
      <c r="C784" s="987"/>
      <c r="D784" s="987"/>
      <c r="E784" s="987"/>
      <c r="F784" s="987"/>
      <c r="G784" s="987"/>
    </row>
    <row r="785" spans="1:7">
      <c r="A785" s="816"/>
      <c r="B785" s="816"/>
      <c r="C785" s="816"/>
      <c r="D785" s="845"/>
      <c r="G785" s="872"/>
    </row>
    <row r="786" spans="1:7">
      <c r="A786" s="823"/>
      <c r="B786" s="1082" t="s">
        <v>482</v>
      </c>
      <c r="C786" s="1082"/>
      <c r="D786" s="1082"/>
      <c r="E786" s="1082"/>
      <c r="F786" s="1082"/>
      <c r="G786" s="872"/>
    </row>
    <row r="787" spans="1:7" ht="14.25">
      <c r="A787" s="820"/>
      <c r="B787" s="820"/>
      <c r="D787" s="823"/>
      <c r="E787" s="823"/>
      <c r="F787" s="872"/>
      <c r="G787" s="872"/>
    </row>
    <row r="788" spans="1:7">
      <c r="A788" s="987" t="s">
        <v>485</v>
      </c>
      <c r="B788" s="987"/>
      <c r="C788" s="987"/>
      <c r="D788" s="987"/>
      <c r="E788" s="987"/>
      <c r="F788" s="987"/>
      <c r="G788" s="987"/>
    </row>
    <row r="789" spans="1:7">
      <c r="C789" s="818"/>
      <c r="D789" s="846"/>
      <c r="E789" s="823"/>
      <c r="F789" s="872"/>
      <c r="G789" s="872"/>
    </row>
    <row r="790" spans="1:7">
      <c r="A790" s="823"/>
      <c r="B790" s="1082" t="s">
        <v>482</v>
      </c>
      <c r="C790" s="1082"/>
      <c r="D790" s="1082"/>
      <c r="E790" s="1082"/>
      <c r="F790" s="1082"/>
      <c r="G790" s="872"/>
    </row>
    <row r="791" spans="1:7">
      <c r="A791" s="823"/>
      <c r="B791" s="823"/>
      <c r="C791" s="852"/>
      <c r="D791" s="872"/>
      <c r="E791" s="872"/>
      <c r="F791" s="872"/>
      <c r="G791" s="872"/>
    </row>
    <row r="792" spans="1:7">
      <c r="A792" s="987" t="s">
        <v>486</v>
      </c>
      <c r="B792" s="987"/>
      <c r="C792" s="987"/>
      <c r="D792" s="987"/>
      <c r="E792" s="987"/>
      <c r="F792" s="987"/>
      <c r="G792" s="987"/>
    </row>
    <row r="793" spans="1:7">
      <c r="A793" s="823"/>
      <c r="B793" s="823"/>
    </row>
    <row r="794" spans="1:7">
      <c r="A794" s="823"/>
      <c r="B794" s="1082" t="s">
        <v>482</v>
      </c>
      <c r="C794" s="1082"/>
      <c r="D794" s="1082"/>
      <c r="E794" s="1082"/>
      <c r="F794" s="1082"/>
    </row>
    <row r="795" spans="1:7">
      <c r="A795" s="852"/>
      <c r="B795" s="852"/>
      <c r="C795" s="852"/>
      <c r="D795" s="815"/>
      <c r="F795" s="872"/>
    </row>
    <row r="796" spans="1:7">
      <c r="A796" s="987" t="s">
        <v>487</v>
      </c>
      <c r="B796" s="987"/>
      <c r="C796" s="987"/>
      <c r="D796" s="987"/>
      <c r="E796" s="987"/>
      <c r="F796" s="987"/>
      <c r="G796" s="987"/>
    </row>
    <row r="797" spans="1:7">
      <c r="A797" s="823"/>
      <c r="B797" s="823"/>
    </row>
    <row r="798" spans="1:7">
      <c r="A798" s="823"/>
      <c r="B798" s="1082" t="s">
        <v>482</v>
      </c>
      <c r="C798" s="1082"/>
      <c r="D798" s="1082"/>
      <c r="E798" s="1082"/>
      <c r="F798" s="1082"/>
    </row>
    <row r="799" spans="1:7">
      <c r="A799" s="852"/>
      <c r="B799" s="852"/>
      <c r="C799" s="852"/>
      <c r="D799" s="815"/>
      <c r="F799" s="872"/>
    </row>
    <row r="800" spans="1:7">
      <c r="A800" s="987" t="s">
        <v>488</v>
      </c>
      <c r="B800" s="987"/>
      <c r="C800" s="987"/>
      <c r="D800" s="987"/>
      <c r="E800" s="987"/>
      <c r="F800" s="987"/>
      <c r="G800" s="987"/>
    </row>
    <row r="801" spans="1:7">
      <c r="A801" s="823"/>
      <c r="B801" s="823"/>
    </row>
    <row r="802" spans="1:7">
      <c r="A802" s="823"/>
      <c r="B802" s="1082" t="s">
        <v>482</v>
      </c>
      <c r="C802" s="1082"/>
      <c r="D802" s="1082"/>
      <c r="E802" s="1082"/>
      <c r="F802" s="1082"/>
    </row>
    <row r="803" spans="1:7">
      <c r="A803" s="841"/>
      <c r="B803" s="841"/>
      <c r="C803" s="841"/>
      <c r="D803" s="882"/>
      <c r="E803" s="842"/>
      <c r="F803" s="842"/>
      <c r="G803" s="842"/>
    </row>
    <row r="804" spans="1:7">
      <c r="A804" s="987" t="s">
        <v>199</v>
      </c>
      <c r="B804" s="987"/>
      <c r="C804" s="987"/>
      <c r="D804" s="987"/>
      <c r="E804" s="987"/>
      <c r="F804" s="987"/>
      <c r="G804" s="987"/>
    </row>
    <row r="805" spans="1:7">
      <c r="A805" s="823"/>
      <c r="B805" s="823"/>
    </row>
    <row r="806" spans="1:7">
      <c r="A806" s="823"/>
      <c r="B806" s="1082" t="s">
        <v>482</v>
      </c>
      <c r="C806" s="1082"/>
      <c r="D806" s="1082"/>
      <c r="E806" s="1082"/>
      <c r="F806" s="1082"/>
    </row>
    <row r="807" spans="1:7">
      <c r="A807" s="823"/>
      <c r="B807" s="823"/>
      <c r="D807" s="815"/>
    </row>
    <row r="808" spans="1:7">
      <c r="A808" s="987" t="s">
        <v>964</v>
      </c>
      <c r="B808" s="987"/>
      <c r="C808" s="987"/>
      <c r="D808" s="987"/>
      <c r="E808" s="987"/>
      <c r="F808" s="987"/>
      <c r="G808" s="987"/>
    </row>
    <row r="809" spans="1:7">
      <c r="A809" s="823"/>
      <c r="B809" s="823"/>
    </row>
    <row r="810" spans="1:7">
      <c r="A810" s="823"/>
      <c r="B810" s="1082" t="s">
        <v>482</v>
      </c>
      <c r="C810" s="1082"/>
      <c r="D810" s="1082"/>
      <c r="E810" s="1082"/>
      <c r="F810" s="1082"/>
      <c r="G810" s="813"/>
    </row>
    <row r="811" spans="1:7">
      <c r="A811" s="816"/>
      <c r="B811" s="816"/>
      <c r="C811" s="816"/>
      <c r="E811" s="813"/>
      <c r="F811" s="813"/>
      <c r="G811" s="813"/>
    </row>
    <row r="812" spans="1:7" ht="14.25">
      <c r="A812" s="820"/>
      <c r="B812" s="820"/>
      <c r="C812" s="818"/>
      <c r="D812" s="815"/>
      <c r="E812" s="813"/>
      <c r="F812" s="813"/>
      <c r="G812" s="813"/>
    </row>
    <row r="813" spans="1:7" ht="12.75" hidden="1" customHeight="1">
      <c r="D813" s="823"/>
      <c r="E813" s="813"/>
      <c r="F813" s="813"/>
      <c r="G813" s="813"/>
    </row>
    <row r="814" spans="1:7" ht="12.75" hidden="1" customHeight="1">
      <c r="E814" s="813"/>
      <c r="F814" s="813"/>
      <c r="G814" s="813"/>
    </row>
    <row r="815" spans="1:7" ht="12.75" hidden="1" customHeight="1">
      <c r="E815" s="813"/>
      <c r="F815" s="813"/>
      <c r="G815" s="813"/>
    </row>
    <row r="816" spans="1:7" ht="12.75" hidden="1" customHeight="1">
      <c r="D816" s="817"/>
      <c r="E816" s="813"/>
      <c r="F816" s="813"/>
      <c r="G816" s="813"/>
    </row>
    <row r="817" spans="1:7" ht="12.75" hidden="1" customHeight="1">
      <c r="D817" s="817"/>
      <c r="E817" s="813"/>
      <c r="F817" s="813"/>
      <c r="G817" s="813"/>
    </row>
    <row r="818" spans="1:7" ht="12.75" hidden="1" customHeight="1">
      <c r="D818" s="817"/>
      <c r="E818" s="813"/>
      <c r="F818" s="813"/>
      <c r="G818" s="813"/>
    </row>
    <row r="819" spans="1:7" ht="12.75" hidden="1" customHeight="1">
      <c r="E819" s="813"/>
      <c r="F819" s="813"/>
      <c r="G819" s="813"/>
    </row>
    <row r="820" spans="1:7" ht="14.25" hidden="1" customHeight="1">
      <c r="A820" s="820"/>
      <c r="B820" s="820"/>
      <c r="D820" s="823"/>
      <c r="E820" s="813"/>
      <c r="F820" s="813"/>
      <c r="G820" s="813"/>
    </row>
    <row r="821" spans="1:7" ht="12.75" hidden="1" customHeight="1">
      <c r="E821" s="813"/>
      <c r="F821" s="813"/>
      <c r="G821" s="813"/>
    </row>
    <row r="822" spans="1:7" ht="12.75" hidden="1" customHeight="1">
      <c r="E822" s="813"/>
      <c r="F822" s="813"/>
      <c r="G822" s="813"/>
    </row>
    <row r="823" spans="1:7" ht="12.75" hidden="1" customHeight="1">
      <c r="D823" s="817"/>
      <c r="E823" s="813"/>
      <c r="F823" s="813"/>
      <c r="G823" s="813"/>
    </row>
    <row r="824" spans="1:7" ht="12.75" hidden="1" customHeight="1">
      <c r="D824" s="817"/>
      <c r="E824" s="813"/>
      <c r="F824" s="813"/>
      <c r="G824" s="813"/>
    </row>
    <row r="825" spans="1:7" ht="14.25" hidden="1" customHeight="1">
      <c r="A825" s="820"/>
      <c r="B825" s="820"/>
      <c r="D825" s="823"/>
      <c r="E825" s="813"/>
      <c r="F825" s="813"/>
      <c r="G825" s="813"/>
    </row>
    <row r="826" spans="1:7" ht="12.75" hidden="1" customHeight="1">
      <c r="E826" s="813"/>
      <c r="F826" s="813"/>
      <c r="G826" s="813"/>
    </row>
    <row r="827" spans="1:7" ht="12.75" hidden="1" customHeight="1">
      <c r="E827" s="813"/>
      <c r="F827" s="813"/>
      <c r="G827" s="813"/>
    </row>
    <row r="828" spans="1:7" ht="14.25" hidden="1" customHeight="1">
      <c r="A828" s="820"/>
      <c r="B828" s="820"/>
      <c r="D828" s="823"/>
      <c r="E828" s="813"/>
      <c r="F828" s="813"/>
      <c r="G828" s="813"/>
    </row>
    <row r="829" spans="1:7" ht="12.75" hidden="1" customHeight="1">
      <c r="E829" s="813"/>
      <c r="F829" s="813"/>
      <c r="G829" s="813"/>
    </row>
    <row r="830" spans="1:7" ht="14.25" hidden="1" customHeight="1">
      <c r="A830" s="820"/>
      <c r="B830" s="820"/>
      <c r="D830" s="823"/>
      <c r="E830" s="813"/>
      <c r="F830" s="813"/>
      <c r="G830" s="813"/>
    </row>
    <row r="831" spans="1:7" ht="12.75" hidden="1" customHeight="1">
      <c r="A831" s="865"/>
      <c r="B831" s="865"/>
      <c r="C831" s="865"/>
      <c r="E831" s="813"/>
      <c r="F831" s="813"/>
      <c r="G831" s="813"/>
    </row>
    <row r="832" spans="1:7" ht="12.75" hidden="1" customHeight="1">
      <c r="E832" s="813"/>
      <c r="F832" s="813"/>
      <c r="G832" s="813"/>
    </row>
    <row r="833" spans="1:7" ht="12.75" hidden="1" customHeight="1">
      <c r="E833" s="813"/>
      <c r="F833" s="813"/>
      <c r="G833" s="813"/>
    </row>
    <row r="834" spans="1:7" ht="12.75" hidden="1" customHeight="1">
      <c r="E834" s="813"/>
      <c r="F834" s="813"/>
      <c r="G834" s="813"/>
    </row>
    <row r="835" spans="1:7" ht="12.75" hidden="1" customHeight="1">
      <c r="E835" s="813"/>
      <c r="F835" s="813"/>
      <c r="G835" s="813"/>
    </row>
    <row r="836" spans="1:7" ht="12.75" hidden="1" customHeight="1">
      <c r="E836" s="813"/>
      <c r="F836" s="813"/>
      <c r="G836" s="813"/>
    </row>
    <row r="837" spans="1:7" ht="12.75" hidden="1" customHeight="1">
      <c r="E837" s="813"/>
      <c r="F837" s="813"/>
      <c r="G837" s="813"/>
    </row>
    <row r="838" spans="1:7" ht="12.75" hidden="1" customHeight="1">
      <c r="E838" s="813"/>
      <c r="F838" s="813"/>
      <c r="G838" s="813"/>
    </row>
    <row r="839" spans="1:7" ht="12.75" hidden="1" customHeight="1">
      <c r="E839" s="813"/>
      <c r="F839" s="813"/>
      <c r="G839" s="813"/>
    </row>
    <row r="840" spans="1:7" ht="12.75" hidden="1" customHeight="1">
      <c r="E840" s="813"/>
      <c r="F840" s="813"/>
      <c r="G840" s="813"/>
    </row>
    <row r="841" spans="1:7" ht="12.75" hidden="1" customHeight="1">
      <c r="E841" s="813"/>
      <c r="F841" s="813"/>
      <c r="G841" s="813"/>
    </row>
    <row r="842" spans="1:7" ht="12.75" hidden="1" customHeight="1">
      <c r="A842" s="813"/>
      <c r="B842" s="813"/>
      <c r="C842" s="813"/>
      <c r="D842" s="813"/>
      <c r="E842" s="813"/>
      <c r="F842" s="813"/>
      <c r="G842" s="813"/>
    </row>
    <row r="843" spans="1:7" ht="12.75" hidden="1" customHeight="1">
      <c r="A843" s="813"/>
      <c r="B843" s="813"/>
      <c r="C843" s="813"/>
      <c r="D843" s="813"/>
      <c r="E843" s="813"/>
      <c r="F843" s="813"/>
      <c r="G843" s="813"/>
    </row>
    <row r="844" spans="1:7" ht="12.75" hidden="1" customHeight="1">
      <c r="A844" s="813"/>
      <c r="B844" s="813"/>
      <c r="C844" s="813"/>
      <c r="D844" s="813"/>
      <c r="E844" s="813"/>
      <c r="F844" s="813"/>
      <c r="G844" s="813"/>
    </row>
    <row r="845" spans="1:7" ht="12.75" hidden="1" customHeight="1">
      <c r="A845" s="813"/>
      <c r="B845" s="813"/>
      <c r="C845" s="813"/>
      <c r="D845" s="813"/>
      <c r="E845" s="813"/>
      <c r="F845" s="813"/>
      <c r="G845" s="813"/>
    </row>
    <row r="846" spans="1:7" ht="12.75" hidden="1" customHeight="1">
      <c r="A846" s="813"/>
      <c r="B846" s="813"/>
      <c r="C846" s="813"/>
      <c r="D846" s="813"/>
      <c r="E846" s="813"/>
      <c r="F846" s="813"/>
      <c r="G846" s="813"/>
    </row>
    <row r="847" spans="1:7" ht="12.75" hidden="1" customHeight="1">
      <c r="A847" s="813"/>
      <c r="B847" s="813"/>
      <c r="C847" s="813"/>
      <c r="D847" s="813"/>
      <c r="E847" s="813"/>
      <c r="F847" s="813"/>
      <c r="G847" s="813"/>
    </row>
    <row r="848" spans="1:7" ht="12.75" hidden="1" customHeight="1">
      <c r="A848" s="813"/>
      <c r="B848" s="813"/>
      <c r="C848" s="813"/>
      <c r="D848" s="813"/>
      <c r="E848" s="813"/>
      <c r="F848" s="813"/>
      <c r="G848" s="813"/>
    </row>
    <row r="849" spans="1:7" ht="12.75" hidden="1" customHeight="1">
      <c r="A849" s="813"/>
      <c r="B849" s="813"/>
      <c r="C849" s="813"/>
      <c r="D849" s="813"/>
      <c r="E849" s="813"/>
      <c r="F849" s="813"/>
      <c r="G849" s="813"/>
    </row>
    <row r="850" spans="1:7" ht="12.75" hidden="1" customHeight="1">
      <c r="A850" s="813"/>
      <c r="B850" s="813"/>
      <c r="C850" s="813"/>
      <c r="D850" s="813"/>
      <c r="E850" s="813"/>
      <c r="F850" s="813"/>
      <c r="G850" s="813"/>
    </row>
    <row r="851" spans="1:7" ht="12.75" hidden="1" customHeight="1">
      <c r="A851" s="813"/>
      <c r="B851" s="813"/>
      <c r="C851" s="813"/>
      <c r="D851" s="813"/>
      <c r="E851" s="813"/>
      <c r="F851" s="813"/>
      <c r="G851" s="813"/>
    </row>
    <row r="852" spans="1:7" ht="12.75" hidden="1" customHeight="1">
      <c r="A852" s="813"/>
      <c r="B852" s="813"/>
      <c r="C852" s="813"/>
      <c r="D852" s="813"/>
      <c r="E852" s="813"/>
      <c r="F852" s="813"/>
      <c r="G852" s="813"/>
    </row>
    <row r="853" spans="1:7" ht="12.75" hidden="1" customHeight="1">
      <c r="A853" s="813"/>
      <c r="B853" s="813"/>
      <c r="C853" s="813"/>
      <c r="D853" s="813"/>
      <c r="E853" s="813"/>
      <c r="F853" s="813"/>
      <c r="G853" s="813"/>
    </row>
    <row r="854" spans="1:7" ht="12.75" hidden="1" customHeight="1">
      <c r="A854" s="813"/>
      <c r="B854" s="813"/>
      <c r="C854" s="813"/>
      <c r="D854" s="813"/>
      <c r="E854" s="813"/>
      <c r="F854" s="813"/>
      <c r="G854" s="813"/>
    </row>
    <row r="855" spans="1:7" ht="12.75" hidden="1" customHeight="1">
      <c r="A855" s="813"/>
      <c r="B855" s="813"/>
      <c r="C855" s="813"/>
      <c r="D855" s="813"/>
      <c r="E855" s="813"/>
      <c r="F855" s="813"/>
      <c r="G855" s="813"/>
    </row>
    <row r="856" spans="1:7" ht="12.75" hidden="1" customHeight="1">
      <c r="A856" s="813"/>
      <c r="B856" s="813"/>
      <c r="C856" s="813"/>
      <c r="D856" s="813"/>
      <c r="E856" s="813"/>
      <c r="F856" s="813"/>
      <c r="G856" s="813"/>
    </row>
    <row r="857" spans="1:7" ht="12.75" hidden="1" customHeight="1">
      <c r="A857" s="813"/>
      <c r="B857" s="813"/>
      <c r="C857" s="813"/>
      <c r="D857" s="813"/>
      <c r="E857" s="813"/>
      <c r="F857" s="813"/>
      <c r="G857" s="813"/>
    </row>
    <row r="858" spans="1:7" ht="12.75" hidden="1" customHeight="1">
      <c r="A858" s="813"/>
      <c r="B858" s="813"/>
      <c r="C858" s="813"/>
      <c r="D858" s="813"/>
      <c r="E858" s="813"/>
      <c r="F858" s="813"/>
      <c r="G858" s="813"/>
    </row>
    <row r="859" spans="1:7" ht="12.75" hidden="1" customHeight="1">
      <c r="A859" s="813"/>
      <c r="B859" s="813"/>
      <c r="C859" s="813"/>
      <c r="D859" s="813"/>
      <c r="E859" s="813"/>
      <c r="F859" s="813"/>
      <c r="G859" s="813"/>
    </row>
    <row r="860" spans="1:7" ht="12.75" hidden="1" customHeight="1">
      <c r="A860" s="813"/>
      <c r="B860" s="813"/>
      <c r="C860" s="813"/>
      <c r="D860" s="813"/>
      <c r="E860" s="813"/>
      <c r="F860" s="813"/>
      <c r="G860" s="813"/>
    </row>
    <row r="861" spans="1:7" ht="12.75" hidden="1" customHeight="1">
      <c r="A861" s="813"/>
      <c r="B861" s="813"/>
      <c r="C861" s="813"/>
      <c r="D861" s="813"/>
      <c r="E861" s="813"/>
      <c r="F861" s="813"/>
      <c r="G861" s="813"/>
    </row>
    <row r="862" spans="1:7" ht="12.75" hidden="1" customHeight="1">
      <c r="A862" s="813"/>
      <c r="B862" s="813"/>
      <c r="C862" s="813"/>
      <c r="D862" s="813"/>
      <c r="E862" s="813"/>
      <c r="F862" s="813"/>
      <c r="G862" s="813"/>
    </row>
    <row r="863" spans="1:7" ht="12.75" hidden="1" customHeight="1">
      <c r="A863" s="813"/>
      <c r="B863" s="813"/>
      <c r="C863" s="813"/>
      <c r="D863" s="813"/>
      <c r="E863" s="813"/>
      <c r="F863" s="813"/>
      <c r="G863" s="813"/>
    </row>
    <row r="864" spans="1:7" ht="12.75" hidden="1" customHeight="1">
      <c r="A864" s="813"/>
      <c r="B864" s="813"/>
      <c r="C864" s="813"/>
      <c r="D864" s="813"/>
      <c r="E864" s="813"/>
      <c r="F864" s="813"/>
      <c r="G864" s="813"/>
    </row>
    <row r="865" spans="1:7" ht="12.75" hidden="1" customHeight="1">
      <c r="A865" s="813"/>
      <c r="B865" s="813"/>
      <c r="C865" s="813"/>
      <c r="D865" s="813"/>
      <c r="E865" s="813"/>
      <c r="F865" s="813"/>
      <c r="G865" s="813"/>
    </row>
    <row r="866" spans="1:7" ht="12.75" hidden="1" customHeight="1">
      <c r="A866" s="813"/>
      <c r="B866" s="813"/>
      <c r="C866" s="813"/>
      <c r="D866" s="813"/>
      <c r="E866" s="813"/>
      <c r="F866" s="813"/>
      <c r="G866" s="813"/>
    </row>
    <row r="867" spans="1:7" ht="12.75" hidden="1" customHeight="1">
      <c r="A867" s="813"/>
      <c r="B867" s="813"/>
      <c r="C867" s="813"/>
      <c r="D867" s="813"/>
      <c r="E867" s="813"/>
      <c r="F867" s="813"/>
      <c r="G867" s="813"/>
    </row>
    <row r="868" spans="1:7" ht="12.75" hidden="1" customHeight="1">
      <c r="A868" s="813"/>
      <c r="B868" s="813"/>
      <c r="C868" s="813"/>
      <c r="D868" s="813"/>
      <c r="E868" s="813"/>
      <c r="F868" s="813"/>
      <c r="G868" s="813"/>
    </row>
    <row r="869" spans="1:7" ht="12.75" hidden="1" customHeight="1">
      <c r="A869" s="813"/>
      <c r="B869" s="813"/>
      <c r="C869" s="813"/>
      <c r="D869" s="813"/>
      <c r="E869" s="813"/>
      <c r="F869" s="813"/>
      <c r="G869" s="813"/>
    </row>
    <row r="870" spans="1:7" ht="12.75" hidden="1" customHeight="1">
      <c r="A870" s="813"/>
      <c r="B870" s="813"/>
      <c r="C870" s="813"/>
      <c r="D870" s="813"/>
      <c r="E870" s="813"/>
      <c r="F870" s="813"/>
      <c r="G870" s="813"/>
    </row>
    <row r="871" spans="1:7" ht="12.75" hidden="1" customHeight="1">
      <c r="A871" s="813"/>
      <c r="B871" s="813"/>
      <c r="C871" s="813"/>
      <c r="D871" s="813"/>
      <c r="E871" s="813"/>
      <c r="F871" s="813"/>
      <c r="G871" s="813"/>
    </row>
    <row r="872" spans="1:7" ht="12.75" hidden="1" customHeight="1">
      <c r="A872" s="813"/>
      <c r="B872" s="813"/>
      <c r="C872" s="813"/>
      <c r="D872" s="813"/>
      <c r="E872" s="813"/>
      <c r="F872" s="813"/>
      <c r="G872" s="813"/>
    </row>
    <row r="873" spans="1:7" ht="12.75" hidden="1" customHeight="1">
      <c r="A873" s="813"/>
      <c r="B873" s="813"/>
      <c r="C873" s="813"/>
      <c r="D873" s="813"/>
      <c r="E873" s="813"/>
      <c r="F873" s="813"/>
      <c r="G873" s="813"/>
    </row>
    <row r="874" spans="1:7" ht="12.75" hidden="1" customHeight="1">
      <c r="A874" s="813"/>
      <c r="B874" s="813"/>
      <c r="C874" s="813"/>
      <c r="D874" s="813"/>
      <c r="E874" s="813"/>
      <c r="F874" s="813"/>
      <c r="G874" s="813"/>
    </row>
    <row r="875" spans="1:7" ht="12.75" hidden="1" customHeight="1">
      <c r="A875" s="813"/>
      <c r="B875" s="813"/>
      <c r="C875" s="813"/>
      <c r="D875" s="813"/>
      <c r="E875" s="813"/>
      <c r="F875" s="813"/>
      <c r="G875" s="813"/>
    </row>
    <row r="876" spans="1:7" ht="12.75" hidden="1" customHeight="1">
      <c r="A876" s="813"/>
      <c r="B876" s="813"/>
      <c r="C876" s="813"/>
      <c r="D876" s="813"/>
      <c r="E876" s="813"/>
      <c r="F876" s="813"/>
      <c r="G876" s="813"/>
    </row>
    <row r="877" spans="1:7" ht="12.75" hidden="1" customHeight="1">
      <c r="A877" s="813"/>
      <c r="B877" s="813"/>
      <c r="C877" s="813"/>
      <c r="D877" s="813"/>
      <c r="E877" s="813"/>
      <c r="F877" s="813"/>
      <c r="G877" s="813"/>
    </row>
    <row r="878" spans="1:7" ht="12.75" hidden="1" customHeight="1">
      <c r="A878" s="813"/>
      <c r="B878" s="813"/>
      <c r="C878" s="813"/>
      <c r="D878" s="813"/>
      <c r="E878" s="813"/>
      <c r="F878" s="813"/>
      <c r="G878" s="813"/>
    </row>
    <row r="879" spans="1:7" ht="12.75" hidden="1" customHeight="1">
      <c r="A879" s="813"/>
      <c r="B879" s="813"/>
      <c r="C879" s="813"/>
      <c r="D879" s="813"/>
      <c r="E879" s="813"/>
      <c r="F879" s="813"/>
      <c r="G879" s="813"/>
    </row>
    <row r="880" spans="1:7" ht="12.75" hidden="1" customHeight="1">
      <c r="A880" s="813"/>
      <c r="B880" s="813"/>
      <c r="C880" s="813"/>
      <c r="D880" s="813"/>
      <c r="E880" s="813"/>
      <c r="F880" s="813"/>
      <c r="G880" s="813"/>
    </row>
    <row r="881" spans="1:7" ht="12.75" hidden="1" customHeight="1">
      <c r="A881" s="813"/>
      <c r="B881" s="813"/>
      <c r="C881" s="813"/>
      <c r="D881" s="813"/>
      <c r="E881" s="813"/>
      <c r="F881" s="813"/>
      <c r="G881" s="813"/>
    </row>
    <row r="882" spans="1:7" ht="12.75" hidden="1" customHeight="1">
      <c r="A882" s="813"/>
      <c r="B882" s="813"/>
      <c r="C882" s="813"/>
      <c r="D882" s="813"/>
      <c r="E882" s="813"/>
      <c r="F882" s="813"/>
      <c r="G882" s="813"/>
    </row>
    <row r="883" spans="1:7" ht="12.75" hidden="1" customHeight="1">
      <c r="A883" s="813"/>
      <c r="B883" s="813"/>
      <c r="C883" s="813"/>
      <c r="D883" s="813"/>
      <c r="E883" s="813"/>
      <c r="F883" s="813"/>
      <c r="G883" s="813"/>
    </row>
    <row r="884" spans="1:7" ht="12.75" hidden="1" customHeight="1">
      <c r="A884" s="813"/>
      <c r="B884" s="813"/>
      <c r="C884" s="813"/>
      <c r="D884" s="813"/>
      <c r="E884" s="813"/>
      <c r="F884" s="813"/>
      <c r="G884" s="813"/>
    </row>
    <row r="885" spans="1:7" ht="12.75" hidden="1" customHeight="1">
      <c r="A885" s="813"/>
      <c r="B885" s="813"/>
      <c r="C885" s="813"/>
      <c r="D885" s="813"/>
      <c r="E885" s="813"/>
      <c r="F885" s="813"/>
      <c r="G885" s="813"/>
    </row>
    <row r="886" spans="1:7" ht="12.75" hidden="1" customHeight="1">
      <c r="A886" s="813"/>
      <c r="B886" s="813"/>
      <c r="C886" s="813"/>
      <c r="D886" s="813"/>
      <c r="E886" s="813"/>
      <c r="F886" s="813"/>
      <c r="G886" s="813"/>
    </row>
    <row r="887" spans="1:7" ht="12.75" hidden="1" customHeight="1">
      <c r="A887" s="813"/>
      <c r="B887" s="813"/>
      <c r="C887" s="813"/>
      <c r="D887" s="813"/>
      <c r="E887" s="813"/>
      <c r="F887" s="813"/>
      <c r="G887" s="813"/>
    </row>
    <row r="888" spans="1:7" ht="12.75" hidden="1" customHeight="1">
      <c r="A888" s="813"/>
      <c r="B888" s="813"/>
      <c r="C888" s="813"/>
      <c r="D888" s="813"/>
      <c r="E888" s="813"/>
      <c r="F888" s="813"/>
      <c r="G888" s="813"/>
    </row>
    <row r="889" spans="1:7" ht="12.75" hidden="1" customHeight="1">
      <c r="A889" s="813"/>
      <c r="B889" s="813"/>
      <c r="C889" s="813"/>
      <c r="D889" s="813"/>
      <c r="E889" s="813"/>
      <c r="F889" s="813"/>
      <c r="G889" s="813"/>
    </row>
    <row r="890" spans="1:7" ht="12.75" hidden="1" customHeight="1">
      <c r="A890" s="813"/>
      <c r="B890" s="813"/>
      <c r="C890" s="813"/>
      <c r="D890" s="813"/>
      <c r="E890" s="813"/>
      <c r="F890" s="813"/>
      <c r="G890" s="813"/>
    </row>
    <row r="891" spans="1:7" ht="12.75" hidden="1" customHeight="1">
      <c r="A891" s="813"/>
      <c r="B891" s="813"/>
      <c r="C891" s="813"/>
      <c r="D891" s="813"/>
      <c r="E891" s="813"/>
      <c r="F891" s="813"/>
      <c r="G891" s="813"/>
    </row>
    <row r="892" spans="1:7" ht="12.75" hidden="1" customHeight="1">
      <c r="A892" s="813"/>
      <c r="B892" s="813"/>
      <c r="C892" s="813"/>
      <c r="D892" s="813"/>
      <c r="E892" s="813"/>
      <c r="F892" s="813"/>
      <c r="G892" s="813"/>
    </row>
    <row r="893" spans="1:7" ht="12.75" hidden="1" customHeight="1">
      <c r="A893" s="813"/>
      <c r="B893" s="813"/>
      <c r="C893" s="813"/>
      <c r="D893" s="813"/>
      <c r="E893" s="813"/>
      <c r="F893" s="813"/>
      <c r="G893" s="813"/>
    </row>
    <row r="894" spans="1:7" ht="12.75" hidden="1" customHeight="1">
      <c r="A894" s="813"/>
      <c r="B894" s="813"/>
      <c r="C894" s="813"/>
      <c r="D894" s="813"/>
      <c r="E894" s="813"/>
      <c r="F894" s="813"/>
      <c r="G894" s="813"/>
    </row>
    <row r="895" spans="1:7" ht="12.75" hidden="1" customHeight="1">
      <c r="A895" s="813"/>
      <c r="B895" s="813"/>
      <c r="C895" s="813"/>
      <c r="D895" s="813"/>
      <c r="E895" s="813"/>
      <c r="F895" s="813"/>
      <c r="G895" s="813"/>
    </row>
    <row r="896" spans="1:7" ht="12.75" hidden="1" customHeight="1">
      <c r="A896" s="813"/>
      <c r="B896" s="813"/>
      <c r="C896" s="813"/>
      <c r="D896" s="813"/>
      <c r="E896" s="813"/>
      <c r="F896" s="813"/>
      <c r="G896" s="813"/>
    </row>
    <row r="897" spans="1:7" ht="12.75" hidden="1" customHeight="1">
      <c r="A897" s="813"/>
      <c r="B897" s="813"/>
      <c r="C897" s="813"/>
      <c r="D897" s="813"/>
      <c r="E897" s="813"/>
      <c r="F897" s="813"/>
      <c r="G897" s="813"/>
    </row>
    <row r="898" spans="1:7" ht="12.75" hidden="1" customHeight="1">
      <c r="A898" s="813"/>
      <c r="B898" s="813"/>
      <c r="C898" s="813"/>
      <c r="D898" s="813"/>
      <c r="E898" s="813"/>
      <c r="F898" s="813"/>
      <c r="G898" s="813"/>
    </row>
    <row r="899" spans="1:7" ht="12.75" hidden="1" customHeight="1">
      <c r="A899" s="813"/>
      <c r="B899" s="813"/>
      <c r="C899" s="813"/>
      <c r="D899" s="813"/>
      <c r="E899" s="813"/>
      <c r="F899" s="813"/>
      <c r="G899" s="813"/>
    </row>
    <row r="900" spans="1:7" ht="12.75" hidden="1" customHeight="1">
      <c r="A900" s="813"/>
      <c r="B900" s="813"/>
      <c r="C900" s="813"/>
      <c r="D900" s="813"/>
      <c r="E900" s="813"/>
      <c r="F900" s="813"/>
      <c r="G900" s="813"/>
    </row>
    <row r="901" spans="1:7" ht="12.75" hidden="1" customHeight="1">
      <c r="A901" s="813"/>
      <c r="B901" s="813"/>
      <c r="C901" s="813"/>
      <c r="D901" s="813"/>
      <c r="E901" s="813"/>
      <c r="F901" s="813"/>
      <c r="G901" s="813"/>
    </row>
    <row r="902" spans="1:7" ht="12.75" hidden="1" customHeight="1">
      <c r="A902" s="813"/>
      <c r="B902" s="813"/>
      <c r="C902" s="813"/>
      <c r="D902" s="813"/>
      <c r="E902" s="813"/>
      <c r="F902" s="813"/>
      <c r="G902" s="813"/>
    </row>
    <row r="903" spans="1:7" ht="12.75" hidden="1" customHeight="1">
      <c r="A903" s="813"/>
      <c r="B903" s="813"/>
      <c r="C903" s="813"/>
      <c r="D903" s="813"/>
      <c r="E903" s="813"/>
      <c r="F903" s="813"/>
      <c r="G903" s="813"/>
    </row>
    <row r="904" spans="1:7" ht="12.75" hidden="1" customHeight="1">
      <c r="A904" s="813"/>
      <c r="B904" s="813"/>
      <c r="C904" s="813"/>
      <c r="D904" s="813"/>
      <c r="E904" s="813"/>
      <c r="F904" s="813"/>
      <c r="G904" s="813"/>
    </row>
    <row r="905" spans="1:7" ht="12.75" hidden="1" customHeight="1">
      <c r="A905" s="813"/>
      <c r="B905" s="813"/>
      <c r="C905" s="813"/>
      <c r="D905" s="813"/>
      <c r="E905" s="813"/>
      <c r="F905" s="813"/>
      <c r="G905" s="813"/>
    </row>
    <row r="906" spans="1:7" ht="12.75" hidden="1" customHeight="1">
      <c r="A906" s="813"/>
      <c r="B906" s="813"/>
      <c r="C906" s="813"/>
      <c r="D906" s="813"/>
      <c r="E906" s="813"/>
      <c r="F906" s="813"/>
      <c r="G906" s="813"/>
    </row>
    <row r="907" spans="1:7" ht="12.75" hidden="1" customHeight="1">
      <c r="A907" s="813"/>
      <c r="B907" s="813"/>
      <c r="C907" s="813"/>
      <c r="D907" s="813"/>
      <c r="E907" s="813"/>
      <c r="F907" s="813"/>
      <c r="G907" s="813"/>
    </row>
    <row r="908" spans="1:7" ht="12.75" hidden="1" customHeight="1">
      <c r="A908" s="813"/>
      <c r="B908" s="813"/>
      <c r="C908" s="813"/>
      <c r="D908" s="813"/>
      <c r="E908" s="813"/>
      <c r="F908" s="813"/>
      <c r="G908" s="813"/>
    </row>
    <row r="909" spans="1:7" ht="12.75" hidden="1" customHeight="1">
      <c r="A909" s="813"/>
      <c r="B909" s="813"/>
      <c r="C909" s="813"/>
      <c r="D909" s="813"/>
      <c r="E909" s="813"/>
      <c r="F909" s="813"/>
      <c r="G909" s="813"/>
    </row>
    <row r="910" spans="1:7" ht="12.75" hidden="1" customHeight="1">
      <c r="A910" s="813"/>
      <c r="B910" s="813"/>
      <c r="C910" s="813"/>
      <c r="D910" s="813"/>
      <c r="E910" s="813"/>
      <c r="F910" s="813"/>
      <c r="G910" s="813"/>
    </row>
    <row r="911" spans="1:7" ht="12.75" hidden="1" customHeight="1">
      <c r="A911" s="813"/>
      <c r="B911" s="813"/>
      <c r="C911" s="813"/>
      <c r="D911" s="813"/>
      <c r="E911" s="813"/>
      <c r="F911" s="813"/>
      <c r="G911" s="813"/>
    </row>
    <row r="912" spans="1:7" ht="12.75" hidden="1" customHeight="1">
      <c r="A912" s="813"/>
      <c r="B912" s="813"/>
      <c r="C912" s="813"/>
      <c r="D912" s="813"/>
      <c r="E912" s="813"/>
      <c r="F912" s="813"/>
      <c r="G912" s="813"/>
    </row>
    <row r="913" spans="1:7" ht="12.75" hidden="1" customHeight="1">
      <c r="A913" s="813"/>
      <c r="B913" s="813"/>
      <c r="C913" s="813"/>
      <c r="D913" s="813"/>
      <c r="E913" s="813"/>
      <c r="F913" s="813"/>
      <c r="G913" s="813"/>
    </row>
    <row r="914" spans="1:7" ht="12.75" hidden="1" customHeight="1">
      <c r="A914" s="813"/>
      <c r="B914" s="813"/>
      <c r="C914" s="813"/>
      <c r="D914" s="813"/>
      <c r="E914" s="813"/>
      <c r="F914" s="813"/>
      <c r="G914" s="813"/>
    </row>
    <row r="915" spans="1:7" ht="12.75" hidden="1" customHeight="1">
      <c r="A915" s="813"/>
      <c r="B915" s="813"/>
      <c r="C915" s="813"/>
      <c r="D915" s="813"/>
      <c r="E915" s="813"/>
      <c r="F915" s="813"/>
      <c r="G915" s="813"/>
    </row>
    <row r="916" spans="1:7" ht="12.75" hidden="1" customHeight="1">
      <c r="A916" s="813"/>
      <c r="B916" s="813"/>
      <c r="C916" s="813"/>
      <c r="D916" s="813"/>
      <c r="E916" s="813"/>
      <c r="F916" s="813"/>
      <c r="G916" s="813"/>
    </row>
    <row r="917" spans="1:7" ht="12.75" hidden="1" customHeight="1">
      <c r="A917" s="813"/>
      <c r="B917" s="813"/>
      <c r="C917" s="813"/>
      <c r="D917" s="813"/>
      <c r="E917" s="813"/>
      <c r="F917" s="813"/>
      <c r="G917" s="813"/>
    </row>
    <row r="918" spans="1:7" ht="12.75" hidden="1" customHeight="1">
      <c r="A918" s="813"/>
      <c r="B918" s="813"/>
      <c r="C918" s="813"/>
      <c r="D918" s="813"/>
      <c r="E918" s="813"/>
      <c r="F918" s="813"/>
      <c r="G918" s="813"/>
    </row>
    <row r="919" spans="1:7" ht="12.75" hidden="1" customHeight="1">
      <c r="A919" s="813"/>
      <c r="B919" s="813"/>
      <c r="C919" s="813"/>
      <c r="D919" s="813"/>
      <c r="E919" s="813"/>
      <c r="F919" s="813"/>
      <c r="G919" s="813"/>
    </row>
    <row r="920" spans="1:7" ht="12.75" hidden="1" customHeight="1">
      <c r="A920" s="813"/>
      <c r="B920" s="813"/>
      <c r="C920" s="813"/>
      <c r="D920" s="813"/>
      <c r="E920" s="813"/>
      <c r="F920" s="813"/>
      <c r="G920" s="813"/>
    </row>
    <row r="921" spans="1:7" ht="12.75" hidden="1" customHeight="1">
      <c r="A921" s="813"/>
      <c r="B921" s="813"/>
      <c r="C921" s="813"/>
      <c r="D921" s="813"/>
      <c r="E921" s="813"/>
      <c r="F921" s="813"/>
      <c r="G921" s="813"/>
    </row>
    <row r="922" spans="1:7" ht="12.75" hidden="1" customHeight="1">
      <c r="A922" s="813"/>
      <c r="B922" s="813"/>
      <c r="C922" s="813"/>
      <c r="D922" s="813"/>
      <c r="E922" s="813"/>
      <c r="F922" s="813"/>
      <c r="G922" s="813"/>
    </row>
    <row r="923" spans="1:7" ht="12.75" hidden="1" customHeight="1">
      <c r="A923" s="813"/>
      <c r="B923" s="813"/>
      <c r="C923" s="813"/>
      <c r="D923" s="813"/>
      <c r="E923" s="813"/>
      <c r="F923" s="813"/>
      <c r="G923" s="813"/>
    </row>
    <row r="924" spans="1:7" ht="12.75" hidden="1" customHeight="1">
      <c r="A924" s="813"/>
      <c r="B924" s="813"/>
      <c r="C924" s="813"/>
      <c r="D924" s="813"/>
      <c r="E924" s="813"/>
      <c r="F924" s="813"/>
      <c r="G924" s="813"/>
    </row>
    <row r="925" spans="1:7" ht="12.75" hidden="1" customHeight="1">
      <c r="A925" s="813"/>
      <c r="B925" s="813"/>
      <c r="C925" s="813"/>
      <c r="D925" s="813"/>
      <c r="E925" s="813"/>
      <c r="F925" s="813"/>
      <c r="G925" s="813"/>
    </row>
    <row r="926" spans="1:7" ht="12.75" hidden="1" customHeight="1">
      <c r="A926" s="813"/>
      <c r="B926" s="813"/>
      <c r="C926" s="813"/>
      <c r="D926" s="813"/>
      <c r="E926" s="813"/>
      <c r="F926" s="813"/>
      <c r="G926" s="813"/>
    </row>
    <row r="927" spans="1:7" ht="12.75" hidden="1" customHeight="1">
      <c r="A927" s="813"/>
      <c r="B927" s="813"/>
      <c r="C927" s="813"/>
      <c r="D927" s="813"/>
      <c r="E927" s="813"/>
      <c r="F927" s="813"/>
      <c r="G927" s="813"/>
    </row>
    <row r="928" spans="1:7" ht="12.75" hidden="1" customHeight="1">
      <c r="A928" s="813"/>
      <c r="B928" s="813"/>
      <c r="C928" s="813"/>
      <c r="D928" s="813"/>
      <c r="E928" s="813"/>
      <c r="F928" s="813"/>
      <c r="G928" s="813"/>
    </row>
    <row r="929" spans="1:7" ht="12.75" hidden="1" customHeight="1">
      <c r="A929" s="813"/>
      <c r="B929" s="813"/>
      <c r="C929" s="813"/>
      <c r="D929" s="813"/>
      <c r="E929" s="813"/>
      <c r="F929" s="813"/>
      <c r="G929" s="813"/>
    </row>
    <row r="930" spans="1:7" ht="12.75" hidden="1" customHeight="1">
      <c r="A930" s="813"/>
      <c r="B930" s="813"/>
      <c r="C930" s="813"/>
      <c r="D930" s="813"/>
      <c r="E930" s="813"/>
      <c r="F930" s="813"/>
      <c r="G930" s="813"/>
    </row>
    <row r="931" spans="1:7" ht="12.75" hidden="1" customHeight="1">
      <c r="A931" s="813"/>
      <c r="B931" s="813"/>
      <c r="C931" s="813"/>
      <c r="D931" s="813"/>
      <c r="E931" s="813"/>
      <c r="F931" s="813"/>
      <c r="G931" s="813"/>
    </row>
    <row r="932" spans="1:7" ht="12.75" hidden="1" customHeight="1">
      <c r="A932" s="813"/>
      <c r="B932" s="813"/>
      <c r="C932" s="813"/>
      <c r="D932" s="813"/>
      <c r="E932" s="813"/>
      <c r="F932" s="813"/>
      <c r="G932" s="813"/>
    </row>
    <row r="933" spans="1:7" ht="12.75" hidden="1" customHeight="1">
      <c r="A933" s="813"/>
      <c r="B933" s="813"/>
      <c r="C933" s="813"/>
      <c r="D933" s="813"/>
      <c r="E933" s="813"/>
      <c r="F933" s="813"/>
      <c r="G933" s="813"/>
    </row>
    <row r="934" spans="1:7" ht="12.75" hidden="1" customHeight="1">
      <c r="A934" s="813"/>
      <c r="B934" s="813"/>
      <c r="C934" s="813"/>
      <c r="D934" s="813"/>
      <c r="E934" s="813"/>
      <c r="F934" s="813"/>
      <c r="G934" s="813"/>
    </row>
    <row r="935" spans="1:7" ht="12.75" hidden="1" customHeight="1">
      <c r="A935" s="813"/>
      <c r="B935" s="813"/>
      <c r="C935" s="813"/>
      <c r="D935" s="813"/>
      <c r="E935" s="813"/>
      <c r="F935" s="813"/>
      <c r="G935" s="813"/>
    </row>
    <row r="936" spans="1:7" ht="12.75" hidden="1" customHeight="1">
      <c r="A936" s="813"/>
      <c r="B936" s="813"/>
      <c r="C936" s="813"/>
      <c r="D936" s="813"/>
      <c r="E936" s="813"/>
      <c r="F936" s="813"/>
      <c r="G936" s="813"/>
    </row>
    <row r="937" spans="1:7" ht="12.75" hidden="1" customHeight="1">
      <c r="A937" s="813"/>
      <c r="B937" s="813"/>
      <c r="C937" s="813"/>
      <c r="D937" s="813"/>
      <c r="E937" s="813"/>
      <c r="F937" s="813"/>
      <c r="G937" s="813"/>
    </row>
    <row r="938" spans="1:7" ht="12.75" hidden="1" customHeight="1">
      <c r="A938" s="813"/>
      <c r="B938" s="813"/>
      <c r="C938" s="813"/>
      <c r="D938" s="813"/>
      <c r="E938" s="813"/>
      <c r="F938" s="813"/>
      <c r="G938" s="813"/>
    </row>
    <row r="939" spans="1:7" ht="12.75" hidden="1" customHeight="1">
      <c r="A939" s="813"/>
      <c r="B939" s="813"/>
      <c r="C939" s="813"/>
      <c r="D939" s="813"/>
      <c r="E939" s="813"/>
      <c r="F939" s="813"/>
      <c r="G939" s="813"/>
    </row>
    <row r="940" spans="1:7" ht="12.75" hidden="1" customHeight="1">
      <c r="A940" s="813"/>
      <c r="B940" s="813"/>
      <c r="C940" s="813"/>
      <c r="D940" s="813"/>
      <c r="E940" s="813"/>
      <c r="F940" s="813"/>
      <c r="G940" s="813"/>
    </row>
    <row r="941" spans="1:7" ht="12.75" hidden="1" customHeight="1">
      <c r="A941" s="813"/>
      <c r="B941" s="813"/>
      <c r="C941" s="813"/>
      <c r="D941" s="813"/>
      <c r="E941" s="813"/>
      <c r="F941" s="813"/>
      <c r="G941" s="813"/>
    </row>
    <row r="942" spans="1:7" ht="12.75" hidden="1" customHeight="1">
      <c r="A942" s="813"/>
      <c r="B942" s="813"/>
      <c r="C942" s="813"/>
      <c r="D942" s="813"/>
      <c r="E942" s="813"/>
      <c r="F942" s="813"/>
      <c r="G942" s="813"/>
    </row>
    <row r="943" spans="1:7" ht="12.75" hidden="1" customHeight="1">
      <c r="A943" s="813"/>
      <c r="B943" s="813"/>
      <c r="C943" s="813"/>
      <c r="D943" s="813"/>
      <c r="E943" s="813"/>
      <c r="F943" s="813"/>
      <c r="G943" s="813"/>
    </row>
    <row r="944" spans="1:7" ht="12.75" hidden="1" customHeight="1">
      <c r="A944" s="813"/>
      <c r="B944" s="813"/>
      <c r="C944" s="813"/>
      <c r="D944" s="813"/>
      <c r="E944" s="813"/>
      <c r="F944" s="813"/>
      <c r="G944" s="813"/>
    </row>
    <row r="945" spans="1:7" ht="12.75" hidden="1" customHeight="1">
      <c r="A945" s="813"/>
      <c r="B945" s="813"/>
      <c r="C945" s="813"/>
      <c r="D945" s="813"/>
      <c r="E945" s="813"/>
      <c r="F945" s="813"/>
      <c r="G945" s="813"/>
    </row>
    <row r="946" spans="1:7" ht="12.75" hidden="1" customHeight="1">
      <c r="A946" s="813"/>
      <c r="B946" s="813"/>
      <c r="C946" s="813"/>
      <c r="D946" s="813"/>
      <c r="E946" s="813"/>
      <c r="F946" s="813"/>
      <c r="G946" s="813"/>
    </row>
    <row r="947" spans="1:7" ht="12.75" hidden="1" customHeight="1">
      <c r="A947" s="813"/>
      <c r="B947" s="813"/>
      <c r="C947" s="813"/>
      <c r="D947" s="813"/>
      <c r="E947" s="813"/>
      <c r="F947" s="813"/>
      <c r="G947" s="813"/>
    </row>
    <row r="948" spans="1:7" ht="12.75" hidden="1" customHeight="1">
      <c r="A948" s="813"/>
      <c r="B948" s="813"/>
      <c r="C948" s="813"/>
      <c r="D948" s="813"/>
      <c r="E948" s="813"/>
      <c r="F948" s="813"/>
      <c r="G948" s="813"/>
    </row>
    <row r="949" spans="1:7" ht="12.75" hidden="1" customHeight="1">
      <c r="A949" s="813"/>
      <c r="B949" s="813"/>
      <c r="C949" s="813"/>
      <c r="D949" s="813"/>
      <c r="E949" s="813"/>
      <c r="F949" s="813"/>
      <c r="G949" s="813"/>
    </row>
    <row r="950" spans="1:7" ht="12.75" hidden="1" customHeight="1">
      <c r="A950" s="813"/>
      <c r="B950" s="813"/>
      <c r="C950" s="813"/>
      <c r="D950" s="813"/>
      <c r="E950" s="813"/>
      <c r="F950" s="813"/>
      <c r="G950" s="813"/>
    </row>
    <row r="951" spans="1:7" ht="12.75" hidden="1" customHeight="1">
      <c r="A951" s="813"/>
      <c r="B951" s="813"/>
      <c r="C951" s="813"/>
      <c r="D951" s="813"/>
      <c r="E951" s="813"/>
      <c r="F951" s="813"/>
      <c r="G951" s="813"/>
    </row>
    <row r="952" spans="1:7" ht="12.75" hidden="1" customHeight="1">
      <c r="A952" s="813"/>
      <c r="B952" s="813"/>
      <c r="C952" s="813"/>
      <c r="D952" s="813"/>
      <c r="E952" s="813"/>
      <c r="F952" s="813"/>
      <c r="G952" s="813"/>
    </row>
    <row r="953" spans="1:7" ht="12.75" hidden="1" customHeight="1">
      <c r="A953" s="813"/>
      <c r="B953" s="813"/>
      <c r="C953" s="813"/>
      <c r="D953" s="813"/>
      <c r="E953" s="813"/>
      <c r="F953" s="813"/>
      <c r="G953" s="813"/>
    </row>
    <row r="954" spans="1:7" ht="12.75" hidden="1" customHeight="1">
      <c r="A954" s="813"/>
      <c r="B954" s="813"/>
      <c r="C954" s="813"/>
      <c r="D954" s="813"/>
      <c r="E954" s="813"/>
      <c r="F954" s="813"/>
      <c r="G954" s="813"/>
    </row>
    <row r="955" spans="1:7" ht="12.75" hidden="1" customHeight="1">
      <c r="A955" s="813"/>
      <c r="B955" s="813"/>
      <c r="C955" s="813"/>
      <c r="D955" s="813"/>
      <c r="E955" s="813"/>
      <c r="F955" s="813"/>
      <c r="G955" s="813"/>
    </row>
    <row r="956" spans="1:7" ht="12.75" hidden="1" customHeight="1">
      <c r="A956" s="813"/>
      <c r="B956" s="813"/>
      <c r="C956" s="813"/>
      <c r="D956" s="813"/>
      <c r="E956" s="813"/>
      <c r="F956" s="813"/>
      <c r="G956" s="813"/>
    </row>
    <row r="957" spans="1:7" ht="12.75" hidden="1" customHeight="1">
      <c r="A957" s="813"/>
      <c r="B957" s="813"/>
      <c r="C957" s="813"/>
      <c r="D957" s="813"/>
      <c r="E957" s="813"/>
      <c r="F957" s="813"/>
      <c r="G957" s="813"/>
    </row>
    <row r="958" spans="1:7" ht="12.75" hidden="1" customHeight="1">
      <c r="A958" s="813"/>
      <c r="B958" s="813"/>
      <c r="C958" s="813"/>
      <c r="D958" s="813"/>
      <c r="E958" s="813"/>
      <c r="F958" s="813"/>
      <c r="G958" s="813"/>
    </row>
    <row r="959" spans="1:7" ht="12.75" hidden="1" customHeight="1">
      <c r="A959" s="813"/>
      <c r="B959" s="813"/>
      <c r="C959" s="813"/>
      <c r="D959" s="813"/>
      <c r="E959" s="813"/>
      <c r="F959" s="813"/>
      <c r="G959" s="813"/>
    </row>
    <row r="960" spans="1:7" ht="12.75" hidden="1" customHeight="1">
      <c r="A960" s="813"/>
      <c r="B960" s="813"/>
      <c r="C960" s="813"/>
      <c r="D960" s="813"/>
      <c r="E960" s="813"/>
      <c r="F960" s="813"/>
      <c r="G960" s="813"/>
    </row>
    <row r="961" spans="1:7" ht="12.75" hidden="1" customHeight="1">
      <c r="A961" s="813"/>
      <c r="B961" s="813"/>
      <c r="C961" s="813"/>
      <c r="D961" s="813"/>
      <c r="E961" s="813"/>
      <c r="F961" s="813"/>
      <c r="G961" s="813"/>
    </row>
    <row r="962" spans="1:7" ht="12.75" hidden="1" customHeight="1">
      <c r="A962" s="813"/>
      <c r="B962" s="813"/>
      <c r="C962" s="813"/>
      <c r="D962" s="813"/>
      <c r="E962" s="813"/>
      <c r="F962" s="813"/>
      <c r="G962" s="813"/>
    </row>
    <row r="963" spans="1:7" ht="12.75" hidden="1" customHeight="1">
      <c r="A963" s="813"/>
      <c r="B963" s="813"/>
      <c r="C963" s="813"/>
      <c r="D963" s="813"/>
      <c r="E963" s="813"/>
      <c r="F963" s="813"/>
      <c r="G963" s="813"/>
    </row>
    <row r="964" spans="1:7" ht="12.75" hidden="1" customHeight="1">
      <c r="A964" s="813"/>
      <c r="B964" s="813"/>
      <c r="C964" s="813"/>
      <c r="D964" s="813"/>
      <c r="E964" s="813"/>
      <c r="F964" s="813"/>
      <c r="G964" s="813"/>
    </row>
    <row r="965" spans="1:7" ht="12.75" hidden="1" customHeight="1">
      <c r="A965" s="813"/>
      <c r="B965" s="813"/>
      <c r="C965" s="813"/>
      <c r="D965" s="813"/>
      <c r="E965" s="813"/>
      <c r="F965" s="813"/>
      <c r="G965" s="813"/>
    </row>
    <row r="966" spans="1:7" ht="12.75" hidden="1" customHeight="1">
      <c r="A966" s="813"/>
      <c r="B966" s="813"/>
      <c r="C966" s="813"/>
      <c r="D966" s="813"/>
      <c r="E966" s="813"/>
      <c r="F966" s="813"/>
      <c r="G966" s="813"/>
    </row>
    <row r="967" spans="1:7" ht="12.75" hidden="1" customHeight="1">
      <c r="A967" s="813"/>
      <c r="B967" s="813"/>
      <c r="C967" s="813"/>
      <c r="D967" s="813"/>
      <c r="E967" s="813"/>
      <c r="F967" s="813"/>
      <c r="G967" s="813"/>
    </row>
    <row r="968" spans="1:7" ht="12.75" hidden="1" customHeight="1">
      <c r="A968" s="813"/>
      <c r="B968" s="813"/>
      <c r="C968" s="813"/>
      <c r="D968" s="813"/>
      <c r="E968" s="813"/>
      <c r="F968" s="813"/>
      <c r="G968" s="813"/>
    </row>
    <row r="969" spans="1:7" ht="12.75" hidden="1" customHeight="1">
      <c r="A969" s="813"/>
      <c r="B969" s="813"/>
      <c r="C969" s="813"/>
      <c r="D969" s="813"/>
      <c r="E969" s="813"/>
      <c r="F969" s="813"/>
      <c r="G969" s="813"/>
    </row>
    <row r="970" spans="1:7" ht="12.75" hidden="1" customHeight="1">
      <c r="A970" s="813"/>
      <c r="B970" s="813"/>
      <c r="C970" s="813"/>
      <c r="D970" s="813"/>
      <c r="E970" s="813"/>
      <c r="F970" s="813"/>
      <c r="G970" s="813"/>
    </row>
    <row r="971" spans="1:7" ht="12.75" hidden="1" customHeight="1">
      <c r="A971" s="813"/>
      <c r="B971" s="813"/>
      <c r="C971" s="813"/>
      <c r="D971" s="813"/>
      <c r="E971" s="813"/>
      <c r="F971" s="813"/>
      <c r="G971" s="813"/>
    </row>
    <row r="972" spans="1:7" ht="12.75" hidden="1" customHeight="1">
      <c r="A972" s="813"/>
      <c r="B972" s="813"/>
      <c r="C972" s="813"/>
      <c r="D972" s="813"/>
      <c r="E972" s="813"/>
      <c r="F972" s="813"/>
      <c r="G972" s="813"/>
    </row>
    <row r="973" spans="1:7" ht="12.75" hidden="1" customHeight="1">
      <c r="A973" s="813"/>
      <c r="B973" s="813"/>
      <c r="C973" s="813"/>
      <c r="D973" s="813"/>
      <c r="E973" s="813"/>
      <c r="F973" s="813"/>
      <c r="G973" s="813"/>
    </row>
    <row r="974" spans="1:7" ht="12.75" hidden="1" customHeight="1">
      <c r="A974" s="813"/>
      <c r="B974" s="813"/>
      <c r="C974" s="813"/>
      <c r="D974" s="813"/>
      <c r="E974" s="813"/>
      <c r="F974" s="813"/>
      <c r="G974" s="813"/>
    </row>
    <row r="975" spans="1:7" ht="12.75" hidden="1" customHeight="1">
      <c r="A975" s="813"/>
      <c r="B975" s="813"/>
      <c r="C975" s="813"/>
      <c r="D975" s="813"/>
      <c r="E975" s="813"/>
      <c r="F975" s="813"/>
      <c r="G975" s="813"/>
    </row>
    <row r="976" spans="1:7" ht="12.75" hidden="1" customHeight="1">
      <c r="A976" s="813"/>
      <c r="B976" s="813"/>
      <c r="C976" s="813"/>
      <c r="D976" s="813"/>
      <c r="E976" s="813"/>
      <c r="F976" s="813"/>
      <c r="G976" s="813"/>
    </row>
    <row r="977" spans="1:7" ht="12.75" hidden="1" customHeight="1">
      <c r="A977" s="813"/>
      <c r="B977" s="813"/>
      <c r="C977" s="813"/>
      <c r="D977" s="813"/>
      <c r="E977" s="813"/>
      <c r="F977" s="813"/>
      <c r="G977" s="813"/>
    </row>
    <row r="978" spans="1:7" ht="12.75" hidden="1" customHeight="1">
      <c r="A978" s="813"/>
      <c r="B978" s="813"/>
      <c r="C978" s="813"/>
      <c r="D978" s="813"/>
      <c r="E978" s="813"/>
      <c r="F978" s="813"/>
      <c r="G978" s="813"/>
    </row>
    <row r="979" spans="1:7" ht="12.75" hidden="1" customHeight="1">
      <c r="A979" s="813"/>
      <c r="B979" s="813"/>
      <c r="C979" s="813"/>
      <c r="D979" s="813"/>
      <c r="E979" s="813"/>
      <c r="F979" s="813"/>
      <c r="G979" s="813"/>
    </row>
    <row r="980" spans="1:7" ht="12.75" hidden="1" customHeight="1">
      <c r="A980" s="813"/>
      <c r="B980" s="813"/>
      <c r="C980" s="813"/>
      <c r="D980" s="813"/>
      <c r="E980" s="813"/>
      <c r="F980" s="813"/>
      <c r="G980" s="813"/>
    </row>
    <row r="981" spans="1:7" ht="12.75" hidden="1" customHeight="1">
      <c r="A981" s="813"/>
      <c r="B981" s="813"/>
      <c r="C981" s="813"/>
      <c r="D981" s="813"/>
      <c r="E981" s="813"/>
      <c r="F981" s="813"/>
      <c r="G981" s="813"/>
    </row>
    <row r="982" spans="1:7" ht="12.75" hidden="1" customHeight="1">
      <c r="A982" s="813"/>
      <c r="B982" s="813"/>
      <c r="C982" s="813"/>
      <c r="D982" s="813"/>
      <c r="E982" s="813"/>
      <c r="F982" s="813"/>
      <c r="G982" s="813"/>
    </row>
    <row r="983" spans="1:7" ht="12.75" hidden="1" customHeight="1">
      <c r="A983" s="813"/>
      <c r="B983" s="813"/>
      <c r="C983" s="813"/>
      <c r="D983" s="813"/>
      <c r="E983" s="813"/>
      <c r="F983" s="813"/>
      <c r="G983" s="813"/>
    </row>
    <row r="984" spans="1:7" ht="12.75" hidden="1" customHeight="1">
      <c r="A984" s="813"/>
      <c r="B984" s="813"/>
      <c r="C984" s="813"/>
      <c r="D984" s="813"/>
      <c r="E984" s="813"/>
      <c r="F984" s="813"/>
      <c r="G984" s="813"/>
    </row>
    <row r="985" spans="1:7" ht="12.75" hidden="1" customHeight="1">
      <c r="A985" s="813"/>
      <c r="B985" s="813"/>
      <c r="C985" s="813"/>
      <c r="D985" s="813"/>
      <c r="E985" s="813"/>
      <c r="F985" s="813"/>
      <c r="G985" s="813"/>
    </row>
    <row r="986" spans="1:7" ht="12.75" hidden="1" customHeight="1">
      <c r="A986" s="813"/>
      <c r="B986" s="813"/>
      <c r="C986" s="813"/>
      <c r="D986" s="813"/>
      <c r="E986" s="813"/>
      <c r="F986" s="813"/>
      <c r="G986" s="813"/>
    </row>
    <row r="987" spans="1:7" ht="12.75" hidden="1" customHeight="1">
      <c r="A987" s="813"/>
      <c r="B987" s="813"/>
      <c r="C987" s="813"/>
      <c r="D987" s="813"/>
      <c r="E987" s="813"/>
      <c r="F987" s="813"/>
      <c r="G987" s="813"/>
    </row>
    <row r="988" spans="1:7" ht="12.75" hidden="1" customHeight="1">
      <c r="A988" s="813"/>
      <c r="B988" s="813"/>
      <c r="C988" s="813"/>
      <c r="D988" s="813"/>
      <c r="E988" s="813"/>
      <c r="F988" s="813"/>
      <c r="G988" s="813"/>
    </row>
    <row r="989" spans="1:7" ht="12.75" hidden="1" customHeight="1">
      <c r="A989" s="813"/>
      <c r="B989" s="813"/>
      <c r="C989" s="813"/>
      <c r="D989" s="813"/>
      <c r="E989" s="813"/>
      <c r="F989" s="813"/>
      <c r="G989" s="813"/>
    </row>
    <row r="990" spans="1:7" ht="12.75" hidden="1" customHeight="1">
      <c r="A990" s="813"/>
      <c r="B990" s="813"/>
      <c r="C990" s="813"/>
      <c r="D990" s="813"/>
      <c r="E990" s="813"/>
      <c r="F990" s="813"/>
      <c r="G990" s="813"/>
    </row>
    <row r="991" spans="1:7" ht="12.75" hidden="1" customHeight="1">
      <c r="A991" s="813"/>
      <c r="B991" s="813"/>
      <c r="C991" s="813"/>
      <c r="D991" s="813"/>
      <c r="E991" s="813"/>
      <c r="F991" s="813"/>
      <c r="G991" s="813"/>
    </row>
    <row r="992" spans="1:7" ht="12.75" hidden="1" customHeight="1">
      <c r="A992" s="813"/>
      <c r="B992" s="813"/>
      <c r="C992" s="813"/>
      <c r="D992" s="813"/>
      <c r="E992" s="813"/>
      <c r="F992" s="813"/>
      <c r="G992" s="813"/>
    </row>
    <row r="993" spans="1:7" ht="12.75" hidden="1" customHeight="1">
      <c r="A993" s="813"/>
      <c r="B993" s="813"/>
      <c r="C993" s="813"/>
      <c r="D993" s="813"/>
      <c r="E993" s="813"/>
      <c r="F993" s="813"/>
      <c r="G993" s="813"/>
    </row>
    <row r="994" spans="1:7" ht="12.75" hidden="1" customHeight="1">
      <c r="A994" s="813"/>
      <c r="B994" s="813"/>
      <c r="C994" s="813"/>
      <c r="D994" s="813"/>
      <c r="E994" s="813"/>
      <c r="F994" s="813"/>
      <c r="G994" s="813"/>
    </row>
    <row r="995" spans="1:7" ht="12.75" hidden="1" customHeight="1">
      <c r="A995" s="813"/>
      <c r="B995" s="813"/>
      <c r="C995" s="813"/>
      <c r="D995" s="813"/>
      <c r="E995" s="813"/>
      <c r="F995" s="813"/>
      <c r="G995" s="813"/>
    </row>
    <row r="996" spans="1:7" ht="12.75" hidden="1" customHeight="1">
      <c r="A996" s="813"/>
      <c r="B996" s="813"/>
      <c r="C996" s="813"/>
      <c r="D996" s="813"/>
      <c r="E996" s="813"/>
      <c r="F996" s="813"/>
      <c r="G996" s="813"/>
    </row>
    <row r="997" spans="1:7" ht="12.75" hidden="1" customHeight="1">
      <c r="A997" s="813"/>
      <c r="B997" s="813"/>
      <c r="C997" s="813"/>
      <c r="D997" s="813"/>
      <c r="E997" s="813"/>
      <c r="F997" s="813"/>
      <c r="G997" s="813"/>
    </row>
    <row r="998" spans="1:7" ht="12.75" hidden="1" customHeight="1">
      <c r="A998" s="813"/>
      <c r="B998" s="813"/>
      <c r="C998" s="813"/>
      <c r="D998" s="813"/>
      <c r="E998" s="813"/>
      <c r="F998" s="813"/>
      <c r="G998" s="813"/>
    </row>
    <row r="999" spans="1:7" ht="12.75" hidden="1" customHeight="1">
      <c r="A999" s="813"/>
      <c r="B999" s="813"/>
      <c r="C999" s="813"/>
      <c r="D999" s="813"/>
      <c r="E999" s="813"/>
      <c r="F999" s="813"/>
      <c r="G999" s="813"/>
    </row>
    <row r="1000" spans="1:7" ht="12.75" hidden="1" customHeight="1">
      <c r="A1000" s="813"/>
      <c r="B1000" s="813"/>
      <c r="C1000" s="813"/>
      <c r="D1000" s="813"/>
      <c r="E1000" s="813"/>
      <c r="F1000" s="813"/>
      <c r="G1000" s="813"/>
    </row>
    <row r="1001" spans="1:7" ht="12.75" hidden="1" customHeight="1">
      <c r="A1001" s="813"/>
      <c r="B1001" s="813"/>
      <c r="C1001" s="813"/>
      <c r="D1001" s="813"/>
      <c r="E1001" s="813"/>
      <c r="F1001" s="813"/>
      <c r="G1001" s="813"/>
    </row>
    <row r="1002" spans="1:7" ht="12.75" hidden="1" customHeight="1">
      <c r="A1002" s="813"/>
      <c r="B1002" s="813"/>
      <c r="C1002" s="813"/>
      <c r="D1002" s="813"/>
      <c r="E1002" s="813"/>
      <c r="F1002" s="813"/>
      <c r="G1002" s="813"/>
    </row>
    <row r="1003" spans="1:7" ht="12.75" hidden="1" customHeight="1">
      <c r="A1003" s="813"/>
      <c r="B1003" s="813"/>
      <c r="C1003" s="813"/>
      <c r="D1003" s="813"/>
      <c r="E1003" s="813"/>
      <c r="F1003" s="813"/>
      <c r="G1003" s="813"/>
    </row>
    <row r="1004" spans="1:7" ht="12.75" hidden="1" customHeight="1">
      <c r="A1004" s="813"/>
      <c r="B1004" s="813"/>
      <c r="C1004" s="813"/>
      <c r="D1004" s="813"/>
      <c r="E1004" s="813"/>
      <c r="F1004" s="813"/>
      <c r="G1004" s="813"/>
    </row>
    <row r="1005" spans="1:7" ht="12.75" hidden="1" customHeight="1">
      <c r="A1005" s="813"/>
      <c r="B1005" s="813"/>
      <c r="C1005" s="813"/>
      <c r="D1005" s="813"/>
      <c r="E1005" s="813"/>
      <c r="F1005" s="813"/>
      <c r="G1005" s="813"/>
    </row>
    <row r="1006" spans="1:7" ht="12.75" hidden="1" customHeight="1">
      <c r="A1006" s="813"/>
      <c r="B1006" s="813"/>
      <c r="C1006" s="813"/>
      <c r="D1006" s="813"/>
      <c r="E1006" s="813"/>
      <c r="F1006" s="813"/>
      <c r="G1006" s="813"/>
    </row>
    <row r="1007" spans="1:7" ht="12.75" hidden="1" customHeight="1">
      <c r="A1007" s="813"/>
      <c r="B1007" s="813"/>
      <c r="C1007" s="813"/>
      <c r="D1007" s="813"/>
      <c r="E1007" s="813"/>
      <c r="F1007" s="813"/>
      <c r="G1007" s="813"/>
    </row>
    <row r="1008" spans="1:7" ht="12.75" hidden="1" customHeight="1">
      <c r="A1008" s="813"/>
      <c r="B1008" s="813"/>
      <c r="C1008" s="813"/>
      <c r="D1008" s="813"/>
      <c r="E1008" s="813"/>
      <c r="F1008" s="813"/>
      <c r="G1008" s="813"/>
    </row>
    <row r="1009" spans="1:7" ht="12.75" hidden="1" customHeight="1">
      <c r="A1009" s="813"/>
      <c r="B1009" s="813"/>
      <c r="C1009" s="813"/>
      <c r="D1009" s="813"/>
      <c r="E1009" s="813"/>
      <c r="F1009" s="813"/>
      <c r="G1009" s="813"/>
    </row>
    <row r="1010" spans="1:7" ht="12.75" hidden="1" customHeight="1">
      <c r="A1010" s="813"/>
      <c r="B1010" s="813"/>
      <c r="C1010" s="813"/>
      <c r="D1010" s="813"/>
      <c r="E1010" s="813"/>
      <c r="F1010" s="813"/>
      <c r="G1010" s="813"/>
    </row>
    <row r="1011" spans="1:7" ht="12.75" hidden="1" customHeight="1">
      <c r="A1011" s="813"/>
      <c r="B1011" s="813"/>
      <c r="C1011" s="813"/>
      <c r="D1011" s="813"/>
      <c r="E1011" s="813"/>
      <c r="F1011" s="813"/>
      <c r="G1011" s="813"/>
    </row>
    <row r="1012" spans="1:7" ht="12.75" hidden="1" customHeight="1">
      <c r="A1012" s="813"/>
      <c r="B1012" s="813"/>
      <c r="C1012" s="813"/>
      <c r="D1012" s="813"/>
      <c r="E1012" s="813"/>
      <c r="F1012" s="813"/>
      <c r="G1012" s="813"/>
    </row>
    <row r="1013" spans="1:7" ht="12.75" hidden="1" customHeight="1">
      <c r="A1013" s="813"/>
      <c r="B1013" s="813"/>
      <c r="C1013" s="813"/>
      <c r="D1013" s="813"/>
      <c r="E1013" s="813"/>
      <c r="F1013" s="813"/>
      <c r="G1013" s="813"/>
    </row>
    <row r="1014" spans="1:7" ht="12.75" hidden="1" customHeight="1">
      <c r="A1014" s="813"/>
      <c r="B1014" s="813"/>
      <c r="C1014" s="813"/>
      <c r="D1014" s="813"/>
      <c r="E1014" s="813"/>
      <c r="F1014" s="813"/>
      <c r="G1014" s="813"/>
    </row>
    <row r="1015" spans="1:7" ht="12.75" hidden="1" customHeight="1">
      <c r="A1015" s="813"/>
      <c r="B1015" s="813"/>
      <c r="C1015" s="813"/>
      <c r="D1015" s="813"/>
      <c r="E1015" s="813"/>
      <c r="F1015" s="813"/>
      <c r="G1015" s="813"/>
    </row>
    <row r="1016" spans="1:7" ht="12.75" hidden="1" customHeight="1">
      <c r="A1016" s="813"/>
      <c r="B1016" s="813"/>
      <c r="C1016" s="813"/>
      <c r="D1016" s="813"/>
      <c r="E1016" s="813"/>
      <c r="F1016" s="813"/>
      <c r="G1016" s="813"/>
    </row>
    <row r="1017" spans="1:7" ht="12.75" hidden="1" customHeight="1">
      <c r="A1017" s="813"/>
      <c r="B1017" s="813"/>
      <c r="C1017" s="813"/>
      <c r="D1017" s="813"/>
      <c r="E1017" s="813"/>
      <c r="F1017" s="813"/>
      <c r="G1017" s="813"/>
    </row>
    <row r="1018" spans="1:7" ht="12.75" hidden="1" customHeight="1">
      <c r="A1018" s="813"/>
      <c r="B1018" s="813"/>
      <c r="C1018" s="813"/>
      <c r="D1018" s="813"/>
      <c r="E1018" s="813"/>
      <c r="F1018" s="813"/>
      <c r="G1018" s="813"/>
    </row>
    <row r="1019" spans="1:7" ht="12.75" hidden="1" customHeight="1">
      <c r="A1019" s="813"/>
      <c r="B1019" s="813"/>
      <c r="C1019" s="813"/>
      <c r="D1019" s="813"/>
      <c r="E1019" s="813"/>
      <c r="F1019" s="813"/>
      <c r="G1019" s="813"/>
    </row>
    <row r="1020" spans="1:7" ht="12.75" hidden="1" customHeight="1">
      <c r="A1020" s="813"/>
      <c r="B1020" s="813"/>
      <c r="C1020" s="813"/>
      <c r="D1020" s="813"/>
      <c r="E1020" s="813"/>
      <c r="F1020" s="813"/>
      <c r="G1020" s="813"/>
    </row>
    <row r="1021" spans="1:7" ht="12.75" hidden="1" customHeight="1">
      <c r="A1021" s="813"/>
      <c r="B1021" s="813"/>
      <c r="C1021" s="813"/>
      <c r="D1021" s="813"/>
      <c r="E1021" s="813"/>
      <c r="F1021" s="813"/>
      <c r="G1021" s="813"/>
    </row>
    <row r="1022" spans="1:7" ht="12.75" hidden="1" customHeight="1">
      <c r="A1022" s="813"/>
      <c r="B1022" s="813"/>
      <c r="C1022" s="813"/>
      <c r="D1022" s="813"/>
      <c r="E1022" s="813"/>
      <c r="F1022" s="813"/>
      <c r="G1022" s="813"/>
    </row>
    <row r="1023" spans="1:7" ht="12.75" hidden="1" customHeight="1">
      <c r="A1023" s="813"/>
      <c r="B1023" s="813"/>
      <c r="C1023" s="813"/>
      <c r="D1023" s="813"/>
      <c r="E1023" s="813"/>
      <c r="F1023" s="813"/>
      <c r="G1023" s="813"/>
    </row>
    <row r="1024" spans="1:7" ht="12.75" hidden="1" customHeight="1">
      <c r="A1024" s="813"/>
      <c r="B1024" s="813"/>
      <c r="C1024" s="813"/>
      <c r="D1024" s="813"/>
      <c r="E1024" s="813"/>
      <c r="F1024" s="813"/>
      <c r="G1024" s="813"/>
    </row>
    <row r="1025" spans="1:7" ht="12.75" hidden="1" customHeight="1">
      <c r="A1025" s="813"/>
      <c r="B1025" s="813"/>
      <c r="C1025" s="813"/>
      <c r="D1025" s="813"/>
      <c r="E1025" s="813"/>
      <c r="F1025" s="813"/>
      <c r="G1025" s="813"/>
    </row>
    <row r="1026" spans="1:7" ht="12.75" hidden="1" customHeight="1">
      <c r="A1026" s="813"/>
      <c r="B1026" s="813"/>
      <c r="C1026" s="813"/>
      <c r="D1026" s="813"/>
      <c r="E1026" s="813"/>
      <c r="F1026" s="813"/>
      <c r="G1026" s="813"/>
    </row>
    <row r="1027" spans="1:7" ht="12.75" hidden="1" customHeight="1">
      <c r="A1027" s="813"/>
      <c r="B1027" s="813"/>
      <c r="C1027" s="813"/>
      <c r="D1027" s="813"/>
      <c r="E1027" s="813"/>
      <c r="F1027" s="813"/>
      <c r="G1027" s="813"/>
    </row>
    <row r="1028" spans="1:7" ht="12.75" hidden="1" customHeight="1">
      <c r="A1028" s="813"/>
      <c r="B1028" s="813"/>
      <c r="C1028" s="813"/>
      <c r="D1028" s="813"/>
      <c r="E1028" s="813"/>
      <c r="F1028" s="813"/>
      <c r="G1028" s="813"/>
    </row>
    <row r="1029" spans="1:7" ht="12.75" hidden="1" customHeight="1">
      <c r="A1029" s="813"/>
      <c r="B1029" s="813"/>
      <c r="C1029" s="813"/>
      <c r="D1029" s="813"/>
      <c r="E1029" s="813"/>
      <c r="F1029" s="813"/>
      <c r="G1029" s="813"/>
    </row>
    <row r="1030" spans="1:7" ht="12.75" hidden="1" customHeight="1">
      <c r="A1030" s="813"/>
      <c r="B1030" s="813"/>
      <c r="C1030" s="813"/>
      <c r="D1030" s="813"/>
      <c r="E1030" s="813"/>
      <c r="F1030" s="813"/>
      <c r="G1030" s="813"/>
    </row>
    <row r="1031" spans="1:7" ht="12.75" hidden="1" customHeight="1">
      <c r="A1031" s="813"/>
      <c r="B1031" s="813"/>
      <c r="C1031" s="813"/>
      <c r="D1031" s="813"/>
      <c r="E1031" s="813"/>
      <c r="F1031" s="813"/>
      <c r="G1031" s="813"/>
    </row>
    <row r="1032" spans="1:7" ht="12.75" hidden="1" customHeight="1">
      <c r="A1032" s="813"/>
      <c r="B1032" s="813"/>
      <c r="C1032" s="813"/>
      <c r="D1032" s="813"/>
      <c r="E1032" s="813"/>
      <c r="F1032" s="813"/>
      <c r="G1032" s="813"/>
    </row>
    <row r="1033" spans="1:7" ht="12.75" hidden="1" customHeight="1">
      <c r="A1033" s="813"/>
      <c r="B1033" s="813"/>
      <c r="C1033" s="813"/>
      <c r="D1033" s="813"/>
      <c r="E1033" s="813"/>
      <c r="F1033" s="813"/>
      <c r="G1033" s="813"/>
    </row>
    <row r="1034" spans="1:7" ht="12.75" hidden="1" customHeight="1">
      <c r="A1034" s="813"/>
      <c r="B1034" s="813"/>
      <c r="C1034" s="813"/>
      <c r="D1034" s="813"/>
      <c r="E1034" s="813"/>
      <c r="F1034" s="813"/>
      <c r="G1034" s="813"/>
    </row>
    <row r="1035" spans="1:7" ht="12.75" hidden="1" customHeight="1">
      <c r="A1035" s="813"/>
      <c r="B1035" s="813"/>
      <c r="C1035" s="813"/>
      <c r="D1035" s="813"/>
      <c r="E1035" s="813"/>
      <c r="F1035" s="813"/>
      <c r="G1035" s="813"/>
    </row>
    <row r="1036" spans="1:7" ht="12.75" hidden="1" customHeight="1">
      <c r="A1036" s="813"/>
      <c r="B1036" s="813"/>
      <c r="C1036" s="813"/>
      <c r="D1036" s="813"/>
      <c r="E1036" s="813"/>
      <c r="F1036" s="813"/>
      <c r="G1036" s="813"/>
    </row>
    <row r="1037" spans="1:7" ht="12.75" hidden="1" customHeight="1">
      <c r="A1037" s="813"/>
      <c r="B1037" s="813"/>
      <c r="C1037" s="813"/>
      <c r="D1037" s="813"/>
      <c r="E1037" s="813"/>
      <c r="F1037" s="813"/>
      <c r="G1037" s="813"/>
    </row>
    <row r="1038" spans="1:7" ht="12.75" hidden="1" customHeight="1">
      <c r="A1038" s="813"/>
      <c r="B1038" s="813"/>
      <c r="C1038" s="813"/>
      <c r="D1038" s="813"/>
      <c r="E1038" s="813"/>
      <c r="F1038" s="813"/>
      <c r="G1038" s="813"/>
    </row>
    <row r="1039" spans="1:7" ht="12.75" hidden="1" customHeight="1">
      <c r="A1039" s="813"/>
      <c r="B1039" s="813"/>
      <c r="C1039" s="813"/>
      <c r="D1039" s="813"/>
      <c r="E1039" s="813"/>
      <c r="F1039" s="813"/>
      <c r="G1039" s="813"/>
    </row>
    <row r="1040" spans="1:7" ht="12.75" hidden="1" customHeight="1">
      <c r="A1040" s="813"/>
      <c r="B1040" s="813"/>
      <c r="C1040" s="813"/>
      <c r="D1040" s="813"/>
      <c r="E1040" s="813"/>
      <c r="F1040" s="813"/>
      <c r="G1040" s="813"/>
    </row>
    <row r="1041" spans="1:7" ht="12.75" hidden="1" customHeight="1">
      <c r="A1041" s="813"/>
      <c r="B1041" s="813"/>
      <c r="C1041" s="813"/>
      <c r="D1041" s="813"/>
      <c r="E1041" s="813"/>
      <c r="F1041" s="813"/>
      <c r="G1041" s="813"/>
    </row>
    <row r="1042" spans="1:7" ht="12.75" hidden="1" customHeight="1">
      <c r="A1042" s="813"/>
      <c r="B1042" s="813"/>
      <c r="C1042" s="813"/>
      <c r="D1042" s="813"/>
      <c r="E1042" s="813"/>
      <c r="F1042" s="813"/>
      <c r="G1042" s="813"/>
    </row>
    <row r="1043" spans="1:7" ht="12.75" hidden="1" customHeight="1">
      <c r="A1043" s="813"/>
      <c r="B1043" s="813"/>
      <c r="C1043" s="813"/>
      <c r="D1043" s="813"/>
      <c r="E1043" s="813"/>
      <c r="F1043" s="813"/>
      <c r="G1043" s="813"/>
    </row>
    <row r="1044" spans="1:7" ht="12.75" hidden="1" customHeight="1">
      <c r="A1044" s="813"/>
      <c r="B1044" s="813"/>
      <c r="C1044" s="813"/>
      <c r="D1044" s="813"/>
      <c r="E1044" s="813"/>
      <c r="F1044" s="813"/>
      <c r="G1044" s="813"/>
    </row>
    <row r="1045" spans="1:7" ht="12.75" hidden="1" customHeight="1">
      <c r="A1045" s="813"/>
      <c r="B1045" s="813"/>
      <c r="C1045" s="813"/>
      <c r="D1045" s="813"/>
      <c r="E1045" s="813"/>
      <c r="F1045" s="813"/>
      <c r="G1045" s="813"/>
    </row>
    <row r="1046" spans="1:7" ht="12.75" hidden="1" customHeight="1">
      <c r="A1046" s="813"/>
      <c r="B1046" s="813"/>
      <c r="C1046" s="813"/>
      <c r="D1046" s="813"/>
      <c r="E1046" s="813"/>
      <c r="F1046" s="813"/>
      <c r="G1046" s="813"/>
    </row>
    <row r="1047" spans="1:7" ht="12.75" hidden="1" customHeight="1">
      <c r="A1047" s="813"/>
      <c r="B1047" s="813"/>
      <c r="C1047" s="813"/>
      <c r="D1047" s="813"/>
      <c r="E1047" s="813"/>
      <c r="F1047" s="813"/>
      <c r="G1047" s="813"/>
    </row>
    <row r="1048" spans="1:7" ht="12.75" hidden="1" customHeight="1">
      <c r="A1048" s="813"/>
      <c r="B1048" s="813"/>
      <c r="C1048" s="813"/>
      <c r="D1048" s="813"/>
      <c r="E1048" s="813"/>
      <c r="F1048" s="813"/>
      <c r="G1048" s="813"/>
    </row>
    <row r="1049" spans="1:7" ht="12.75" hidden="1" customHeight="1">
      <c r="A1049" s="813"/>
      <c r="B1049" s="813"/>
      <c r="C1049" s="813"/>
      <c r="D1049" s="813"/>
      <c r="E1049" s="813"/>
      <c r="F1049" s="813"/>
      <c r="G1049" s="813"/>
    </row>
    <row r="1050" spans="1:7" ht="12.75" hidden="1" customHeight="1">
      <c r="A1050" s="813"/>
      <c r="B1050" s="813"/>
      <c r="C1050" s="813"/>
      <c r="D1050" s="813"/>
      <c r="E1050" s="813"/>
      <c r="F1050" s="813"/>
      <c r="G1050" s="813"/>
    </row>
    <row r="1051" spans="1:7" ht="12.75" hidden="1" customHeight="1">
      <c r="A1051" s="813"/>
      <c r="B1051" s="813"/>
      <c r="C1051" s="813"/>
      <c r="D1051" s="813"/>
      <c r="E1051" s="813"/>
      <c r="F1051" s="813"/>
      <c r="G1051" s="813"/>
    </row>
    <row r="1052" spans="1:7" ht="12.75" hidden="1" customHeight="1">
      <c r="A1052" s="813"/>
      <c r="B1052" s="813"/>
      <c r="C1052" s="813"/>
      <c r="D1052" s="813"/>
      <c r="E1052" s="813"/>
      <c r="F1052" s="813"/>
      <c r="G1052" s="813"/>
    </row>
    <row r="1053" spans="1:7" ht="12.75" hidden="1" customHeight="1">
      <c r="A1053" s="813"/>
      <c r="B1053" s="813"/>
      <c r="C1053" s="813"/>
      <c r="D1053" s="813"/>
      <c r="E1053" s="813"/>
      <c r="F1053" s="813"/>
      <c r="G1053" s="813"/>
    </row>
    <row r="1054" spans="1:7" ht="12.75" hidden="1" customHeight="1">
      <c r="A1054" s="813"/>
      <c r="B1054" s="813"/>
      <c r="C1054" s="813"/>
      <c r="D1054" s="813"/>
      <c r="E1054" s="813"/>
      <c r="F1054" s="813"/>
      <c r="G1054" s="813"/>
    </row>
    <row r="1055" spans="1:7" ht="12.75" hidden="1" customHeight="1">
      <c r="A1055" s="813"/>
      <c r="B1055" s="813"/>
      <c r="C1055" s="813"/>
      <c r="D1055" s="813"/>
      <c r="E1055" s="813"/>
      <c r="F1055" s="813"/>
      <c r="G1055" s="813"/>
    </row>
    <row r="1056" spans="1:7" ht="12.75" hidden="1" customHeight="1">
      <c r="A1056" s="813"/>
      <c r="B1056" s="813"/>
      <c r="C1056" s="813"/>
      <c r="D1056" s="813"/>
      <c r="E1056" s="813"/>
      <c r="F1056" s="813"/>
      <c r="G1056" s="813"/>
    </row>
    <row r="1057" spans="1:7" ht="12.75" hidden="1" customHeight="1">
      <c r="A1057" s="813"/>
      <c r="B1057" s="813"/>
      <c r="C1057" s="813"/>
      <c r="D1057" s="813"/>
      <c r="E1057" s="813"/>
      <c r="F1057" s="813"/>
      <c r="G1057" s="813"/>
    </row>
    <row r="1058" spans="1:7" ht="12.75" hidden="1" customHeight="1">
      <c r="A1058" s="813"/>
      <c r="B1058" s="813"/>
      <c r="C1058" s="813"/>
      <c r="D1058" s="813"/>
      <c r="E1058" s="813"/>
      <c r="F1058" s="813"/>
      <c r="G1058" s="813"/>
    </row>
    <row r="1059" spans="1:7" ht="12.75" hidden="1" customHeight="1">
      <c r="A1059" s="813"/>
      <c r="B1059" s="813"/>
      <c r="C1059" s="813"/>
      <c r="D1059" s="813"/>
      <c r="E1059" s="813"/>
      <c r="F1059" s="813"/>
      <c r="G1059" s="813"/>
    </row>
    <row r="1060" spans="1:7" ht="12.75" hidden="1" customHeight="1">
      <c r="A1060" s="813"/>
      <c r="B1060" s="813"/>
      <c r="C1060" s="813"/>
      <c r="D1060" s="813"/>
      <c r="E1060" s="813"/>
      <c r="F1060" s="813"/>
      <c r="G1060" s="813"/>
    </row>
    <row r="1061" spans="1:7" ht="12.75" hidden="1" customHeight="1">
      <c r="A1061" s="813"/>
      <c r="B1061" s="813"/>
      <c r="C1061" s="813"/>
      <c r="D1061" s="813"/>
      <c r="E1061" s="813"/>
      <c r="F1061" s="813"/>
      <c r="G1061" s="813"/>
    </row>
    <row r="1062" spans="1:7" ht="12.75" hidden="1" customHeight="1">
      <c r="A1062" s="813"/>
      <c r="B1062" s="813"/>
      <c r="C1062" s="813"/>
      <c r="D1062" s="813"/>
      <c r="E1062" s="813"/>
      <c r="F1062" s="813"/>
      <c r="G1062" s="813"/>
    </row>
    <row r="1063" spans="1:7" ht="12.75" hidden="1" customHeight="1">
      <c r="A1063" s="813"/>
      <c r="B1063" s="813"/>
      <c r="C1063" s="813"/>
      <c r="D1063" s="813"/>
      <c r="E1063" s="813"/>
      <c r="F1063" s="813"/>
      <c r="G1063" s="813"/>
    </row>
    <row r="1064" spans="1:7" ht="12.75" hidden="1" customHeight="1">
      <c r="A1064" s="813"/>
      <c r="B1064" s="813"/>
      <c r="C1064" s="813"/>
      <c r="D1064" s="813"/>
      <c r="E1064" s="813"/>
      <c r="F1064" s="813"/>
      <c r="G1064" s="813"/>
    </row>
    <row r="1065" spans="1:7" ht="12.75" hidden="1" customHeight="1">
      <c r="A1065" s="813"/>
      <c r="B1065" s="813"/>
      <c r="C1065" s="813"/>
      <c r="D1065" s="813"/>
      <c r="E1065" s="813"/>
      <c r="F1065" s="813"/>
      <c r="G1065" s="813"/>
    </row>
    <row r="1066" spans="1:7" ht="12.75" hidden="1" customHeight="1">
      <c r="A1066" s="813"/>
      <c r="B1066" s="813"/>
      <c r="C1066" s="813"/>
      <c r="D1066" s="813"/>
      <c r="E1066" s="813"/>
      <c r="F1066" s="813"/>
      <c r="G1066" s="813"/>
    </row>
    <row r="1067" spans="1:7" ht="12.75" hidden="1" customHeight="1">
      <c r="A1067" s="813"/>
      <c r="B1067" s="813"/>
      <c r="C1067" s="813"/>
      <c r="D1067" s="813"/>
      <c r="E1067" s="813"/>
      <c r="F1067" s="813"/>
      <c r="G1067" s="813"/>
    </row>
    <row r="1068" spans="1:7" ht="12.75" hidden="1" customHeight="1">
      <c r="A1068" s="813"/>
      <c r="B1068" s="813"/>
      <c r="C1068" s="813"/>
      <c r="D1068" s="813"/>
      <c r="E1068" s="813"/>
      <c r="F1068" s="813"/>
      <c r="G1068" s="813"/>
    </row>
    <row r="1069" spans="1:7" ht="12.75" hidden="1" customHeight="1">
      <c r="A1069" s="813"/>
      <c r="B1069" s="813"/>
      <c r="C1069" s="813"/>
      <c r="D1069" s="813"/>
      <c r="E1069" s="813"/>
      <c r="F1069" s="813"/>
      <c r="G1069" s="813"/>
    </row>
    <row r="1070" spans="1:7" ht="12.75" hidden="1" customHeight="1">
      <c r="A1070" s="813"/>
      <c r="B1070" s="813"/>
      <c r="C1070" s="813"/>
      <c r="D1070" s="813"/>
      <c r="E1070" s="813"/>
      <c r="F1070" s="813"/>
      <c r="G1070" s="813"/>
    </row>
    <row r="1071" spans="1:7" ht="12.75" hidden="1" customHeight="1">
      <c r="A1071" s="813"/>
      <c r="B1071" s="813"/>
      <c r="C1071" s="813"/>
      <c r="D1071" s="813"/>
      <c r="E1071" s="813"/>
      <c r="F1071" s="813"/>
      <c r="G1071" s="813"/>
    </row>
    <row r="1072" spans="1:7" ht="12.75" hidden="1" customHeight="1">
      <c r="A1072" s="813"/>
      <c r="B1072" s="813"/>
      <c r="C1072" s="813"/>
      <c r="D1072" s="813"/>
      <c r="E1072" s="813"/>
      <c r="F1072" s="813"/>
      <c r="G1072" s="813"/>
    </row>
    <row r="1073" spans="1:7" ht="12.75" hidden="1" customHeight="1">
      <c r="A1073" s="813"/>
      <c r="B1073" s="813"/>
      <c r="C1073" s="813"/>
      <c r="D1073" s="813"/>
      <c r="E1073" s="813"/>
      <c r="F1073" s="813"/>
      <c r="G1073" s="813"/>
    </row>
    <row r="1074" spans="1:7" ht="12.75" hidden="1" customHeight="1">
      <c r="A1074" s="813"/>
      <c r="B1074" s="813"/>
      <c r="C1074" s="813"/>
      <c r="D1074" s="813"/>
      <c r="E1074" s="813"/>
      <c r="F1074" s="813"/>
      <c r="G1074" s="813"/>
    </row>
    <row r="1075" spans="1:7" ht="12.75" hidden="1" customHeight="1">
      <c r="A1075" s="813"/>
      <c r="B1075" s="813"/>
      <c r="C1075" s="813"/>
      <c r="D1075" s="813"/>
      <c r="E1075" s="813"/>
      <c r="F1075" s="813"/>
      <c r="G1075" s="813"/>
    </row>
    <row r="1076" spans="1:7" ht="12.75" hidden="1" customHeight="1">
      <c r="A1076" s="813"/>
      <c r="B1076" s="813"/>
      <c r="C1076" s="813"/>
      <c r="D1076" s="813"/>
      <c r="E1076" s="813"/>
      <c r="F1076" s="813"/>
      <c r="G1076" s="813"/>
    </row>
    <row r="1077" spans="1:7" ht="12.75" hidden="1" customHeight="1">
      <c r="A1077" s="813"/>
      <c r="B1077" s="813"/>
      <c r="C1077" s="813"/>
      <c r="D1077" s="813"/>
      <c r="E1077" s="813"/>
      <c r="F1077" s="813"/>
      <c r="G1077" s="813"/>
    </row>
    <row r="1078" spans="1:7" ht="12.75" hidden="1" customHeight="1">
      <c r="A1078" s="813"/>
      <c r="B1078" s="813"/>
      <c r="C1078" s="813"/>
      <c r="D1078" s="813"/>
      <c r="E1078" s="813"/>
      <c r="F1078" s="813"/>
      <c r="G1078" s="813"/>
    </row>
    <row r="1079" spans="1:7" ht="12.75" hidden="1" customHeight="1">
      <c r="A1079" s="813"/>
      <c r="B1079" s="813"/>
      <c r="C1079" s="813"/>
      <c r="D1079" s="813"/>
      <c r="E1079" s="813"/>
      <c r="F1079" s="813"/>
      <c r="G1079" s="813"/>
    </row>
    <row r="1080" spans="1:7" ht="12.75" hidden="1" customHeight="1">
      <c r="A1080" s="813"/>
      <c r="B1080" s="813"/>
      <c r="C1080" s="813"/>
      <c r="D1080" s="813"/>
      <c r="E1080" s="813"/>
      <c r="F1080" s="813"/>
      <c r="G1080" s="813"/>
    </row>
    <row r="1081" spans="1:7" ht="12.75" hidden="1" customHeight="1">
      <c r="A1081" s="813"/>
      <c r="B1081" s="813"/>
      <c r="C1081" s="813"/>
      <c r="D1081" s="813"/>
      <c r="E1081" s="813"/>
      <c r="F1081" s="813"/>
      <c r="G1081" s="813"/>
    </row>
    <row r="1082" spans="1:7" ht="12.75" hidden="1" customHeight="1">
      <c r="A1082" s="813"/>
      <c r="B1082" s="813"/>
      <c r="C1082" s="813"/>
      <c r="D1082" s="813"/>
      <c r="E1082" s="813"/>
      <c r="F1082" s="813"/>
      <c r="G1082" s="813"/>
    </row>
    <row r="1083" spans="1:7" ht="12.75" hidden="1" customHeight="1">
      <c r="A1083" s="813"/>
      <c r="B1083" s="813"/>
      <c r="C1083" s="813"/>
      <c r="D1083" s="813"/>
      <c r="E1083" s="813"/>
      <c r="F1083" s="813"/>
      <c r="G1083" s="813"/>
    </row>
    <row r="1084" spans="1:7" ht="12.75" hidden="1" customHeight="1">
      <c r="A1084" s="813"/>
      <c r="B1084" s="813"/>
      <c r="C1084" s="813"/>
      <c r="D1084" s="813"/>
      <c r="E1084" s="813"/>
      <c r="F1084" s="813"/>
      <c r="G1084" s="813"/>
    </row>
    <row r="1085" spans="1:7" ht="12.75" hidden="1" customHeight="1">
      <c r="A1085" s="813"/>
      <c r="B1085" s="813"/>
      <c r="C1085" s="813"/>
      <c r="D1085" s="813"/>
      <c r="E1085" s="813"/>
      <c r="F1085" s="813"/>
      <c r="G1085" s="813"/>
    </row>
    <row r="1086" spans="1:7" ht="12.75" hidden="1" customHeight="1">
      <c r="A1086" s="813"/>
      <c r="B1086" s="813"/>
      <c r="C1086" s="813"/>
      <c r="D1086" s="813"/>
      <c r="E1086" s="813"/>
      <c r="F1086" s="813"/>
      <c r="G1086" s="813"/>
    </row>
    <row r="1087" spans="1:7" ht="12.75" hidden="1" customHeight="1">
      <c r="A1087" s="813"/>
      <c r="B1087" s="813"/>
      <c r="C1087" s="813"/>
      <c r="D1087" s="813"/>
      <c r="E1087" s="813"/>
      <c r="F1087" s="813"/>
      <c r="G1087" s="813"/>
    </row>
    <row r="1088" spans="1:7" ht="12.75" hidden="1" customHeight="1">
      <c r="A1088" s="813"/>
      <c r="B1088" s="813"/>
      <c r="C1088" s="813"/>
      <c r="D1088" s="813"/>
      <c r="E1088" s="813"/>
      <c r="F1088" s="813"/>
      <c r="G1088" s="813"/>
    </row>
    <row r="1089" spans="1:7" ht="12.75" hidden="1" customHeight="1">
      <c r="A1089" s="813"/>
      <c r="B1089" s="813"/>
      <c r="C1089" s="813"/>
      <c r="D1089" s="813"/>
      <c r="E1089" s="813"/>
      <c r="F1089" s="813"/>
      <c r="G1089" s="813"/>
    </row>
    <row r="1090" spans="1:7" ht="12.75" hidden="1" customHeight="1">
      <c r="A1090" s="813"/>
      <c r="B1090" s="813"/>
      <c r="C1090" s="813"/>
      <c r="D1090" s="813"/>
      <c r="E1090" s="813"/>
      <c r="F1090" s="813"/>
      <c r="G1090" s="813"/>
    </row>
    <row r="1091" spans="1:7" ht="12.75" hidden="1" customHeight="1">
      <c r="A1091" s="813"/>
      <c r="B1091" s="813"/>
      <c r="C1091" s="813"/>
      <c r="D1091" s="813"/>
      <c r="E1091" s="813"/>
      <c r="F1091" s="813"/>
      <c r="G1091" s="813"/>
    </row>
    <row r="1092" spans="1:7" ht="12.75" hidden="1" customHeight="1">
      <c r="A1092" s="813"/>
      <c r="B1092" s="813"/>
      <c r="C1092" s="813"/>
      <c r="D1092" s="813"/>
      <c r="E1092" s="813"/>
      <c r="F1092" s="813"/>
      <c r="G1092" s="813"/>
    </row>
    <row r="1093" spans="1:7" ht="12.75" hidden="1" customHeight="1">
      <c r="A1093" s="813"/>
      <c r="B1093" s="813"/>
      <c r="C1093" s="813"/>
      <c r="D1093" s="813"/>
      <c r="E1093" s="813"/>
      <c r="F1093" s="813"/>
      <c r="G1093" s="813"/>
    </row>
    <row r="1094" spans="1:7" ht="12.75" hidden="1" customHeight="1">
      <c r="A1094" s="813"/>
      <c r="B1094" s="813"/>
      <c r="C1094" s="813"/>
      <c r="D1094" s="813"/>
      <c r="E1094" s="813"/>
      <c r="F1094" s="813"/>
      <c r="G1094" s="813"/>
    </row>
    <row r="1095" spans="1:7" ht="12.75" hidden="1" customHeight="1">
      <c r="A1095" s="813"/>
      <c r="B1095" s="813"/>
      <c r="C1095" s="813"/>
      <c r="D1095" s="813"/>
      <c r="E1095" s="813"/>
      <c r="F1095" s="813"/>
      <c r="G1095" s="813"/>
    </row>
    <row r="1096" spans="1:7" ht="12.75" hidden="1" customHeight="1">
      <c r="A1096" s="813"/>
      <c r="B1096" s="813"/>
      <c r="C1096" s="813"/>
      <c r="D1096" s="813"/>
      <c r="E1096" s="813"/>
      <c r="F1096" s="813"/>
      <c r="G1096" s="813"/>
    </row>
    <row r="1097" spans="1:7" ht="12.75" hidden="1" customHeight="1">
      <c r="A1097" s="813"/>
      <c r="B1097" s="813"/>
      <c r="C1097" s="813"/>
      <c r="D1097" s="813"/>
      <c r="E1097" s="813"/>
      <c r="F1097" s="813"/>
      <c r="G1097" s="813"/>
    </row>
    <row r="1098" spans="1:7" hidden="1">
      <c r="A1098" s="813"/>
      <c r="B1098" s="813"/>
      <c r="C1098" s="813"/>
      <c r="D1098" s="813"/>
      <c r="E1098" s="813"/>
      <c r="F1098" s="813"/>
      <c r="G1098" s="813"/>
    </row>
    <row r="1099" spans="1:7" hidden="1">
      <c r="A1099" s="813"/>
      <c r="B1099" s="813"/>
      <c r="C1099" s="813"/>
      <c r="D1099" s="813"/>
      <c r="E1099" s="813"/>
      <c r="F1099" s="813"/>
      <c r="G1099" s="813"/>
    </row>
    <row r="1100" spans="1:7" hidden="1">
      <c r="A1100" s="813"/>
      <c r="B1100" s="813"/>
      <c r="C1100" s="813"/>
      <c r="D1100" s="813"/>
      <c r="E1100" s="813"/>
      <c r="F1100" s="813"/>
      <c r="G1100" s="813"/>
    </row>
    <row r="1101" spans="1:7" hidden="1">
      <c r="A1101" s="813"/>
      <c r="B1101" s="813"/>
      <c r="C1101" s="813"/>
      <c r="D1101" s="813"/>
      <c r="E1101" s="813"/>
      <c r="F1101" s="813"/>
      <c r="G1101" s="813"/>
    </row>
    <row r="1102" spans="1:7" hidden="1">
      <c r="A1102" s="813"/>
      <c r="B1102" s="813"/>
      <c r="C1102" s="813"/>
      <c r="D1102" s="813"/>
      <c r="E1102" s="813"/>
      <c r="F1102" s="813"/>
      <c r="G1102" s="813"/>
    </row>
    <row r="1103" spans="1:7" hidden="1">
      <c r="A1103" s="813"/>
      <c r="B1103" s="813"/>
      <c r="C1103" s="813"/>
      <c r="D1103" s="813"/>
      <c r="E1103" s="813"/>
      <c r="F1103" s="813"/>
      <c r="G1103" s="813"/>
    </row>
    <row r="1104" spans="1:7" hidden="1">
      <c r="A1104" s="813"/>
      <c r="B1104" s="813"/>
      <c r="C1104" s="813"/>
      <c r="D1104" s="813"/>
      <c r="E1104" s="813"/>
      <c r="F1104" s="813"/>
      <c r="G1104" s="813"/>
    </row>
    <row r="1105" spans="1:7" hidden="1">
      <c r="A1105" s="813"/>
      <c r="B1105" s="813"/>
      <c r="C1105" s="813"/>
      <c r="D1105" s="813"/>
      <c r="E1105" s="813"/>
      <c r="F1105" s="813"/>
      <c r="G1105" s="813"/>
    </row>
    <row r="1106" spans="1:7" hidden="1">
      <c r="A1106" s="813"/>
      <c r="B1106" s="813"/>
      <c r="C1106" s="813"/>
      <c r="D1106" s="813"/>
      <c r="E1106" s="813"/>
      <c r="F1106" s="813"/>
      <c r="G1106" s="813"/>
    </row>
    <row r="1107" spans="1:7" hidden="1">
      <c r="A1107" s="813"/>
      <c r="B1107" s="813"/>
      <c r="C1107" s="813"/>
      <c r="D1107" s="813"/>
      <c r="E1107" s="813"/>
      <c r="F1107" s="813"/>
      <c r="G1107" s="813"/>
    </row>
    <row r="1108" spans="1:7" hidden="1">
      <c r="A1108" s="813"/>
      <c r="B1108" s="813"/>
      <c r="C1108" s="813"/>
      <c r="D1108" s="813"/>
      <c r="E1108" s="813"/>
      <c r="F1108" s="813"/>
      <c r="G1108" s="813"/>
    </row>
    <row r="1109" spans="1:7" hidden="1">
      <c r="A1109" s="813"/>
      <c r="B1109" s="813"/>
      <c r="C1109" s="813"/>
      <c r="D1109" s="813"/>
      <c r="E1109" s="813"/>
      <c r="F1109" s="813"/>
      <c r="G1109" s="813"/>
    </row>
    <row r="1110" spans="1:7" hidden="1">
      <c r="A1110" s="813"/>
      <c r="B1110" s="813"/>
      <c r="C1110" s="813"/>
      <c r="D1110" s="813"/>
      <c r="E1110" s="813"/>
      <c r="F1110" s="813"/>
      <c r="G1110" s="813"/>
    </row>
    <row r="1111" spans="1:7" hidden="1">
      <c r="A1111" s="813"/>
      <c r="B1111" s="813"/>
      <c r="C1111" s="813"/>
      <c r="D1111" s="813"/>
      <c r="E1111" s="813"/>
      <c r="F1111" s="813"/>
      <c r="G1111" s="813"/>
    </row>
    <row r="1112" spans="1:7" hidden="1">
      <c r="A1112" s="813"/>
      <c r="B1112" s="813"/>
      <c r="C1112" s="813"/>
      <c r="D1112" s="813"/>
      <c r="E1112" s="813"/>
      <c r="F1112" s="813"/>
      <c r="G1112" s="813"/>
    </row>
    <row r="1113" spans="1:7" hidden="1">
      <c r="A1113" s="813"/>
      <c r="B1113" s="813"/>
      <c r="C1113" s="813"/>
      <c r="D1113" s="813"/>
      <c r="E1113" s="813"/>
      <c r="F1113" s="813"/>
      <c r="G1113" s="813"/>
    </row>
    <row r="1114" spans="1:7" hidden="1">
      <c r="A1114" s="813"/>
      <c r="B1114" s="813"/>
      <c r="C1114" s="813"/>
      <c r="D1114" s="813"/>
      <c r="E1114" s="813"/>
      <c r="F1114" s="813"/>
      <c r="G1114" s="813"/>
    </row>
    <row r="1115" spans="1:7" hidden="1">
      <c r="A1115" s="813"/>
      <c r="B1115" s="813"/>
      <c r="C1115" s="813"/>
      <c r="D1115" s="813"/>
      <c r="E1115" s="813"/>
      <c r="F1115" s="813"/>
      <c r="G1115" s="813"/>
    </row>
    <row r="1116" spans="1:7" hidden="1">
      <c r="A1116" s="813"/>
      <c r="B1116" s="813"/>
      <c r="C1116" s="813"/>
      <c r="D1116" s="813"/>
      <c r="E1116" s="813"/>
      <c r="F1116" s="813"/>
      <c r="G1116" s="813"/>
    </row>
    <row r="1117" spans="1:7" hidden="1">
      <c r="A1117" s="813"/>
      <c r="B1117" s="813"/>
      <c r="C1117" s="813"/>
      <c r="D1117" s="813"/>
      <c r="E1117" s="813"/>
      <c r="F1117" s="813"/>
      <c r="G1117" s="813"/>
    </row>
    <row r="1118" spans="1:7" hidden="1">
      <c r="A1118" s="813"/>
      <c r="B1118" s="813"/>
      <c r="C1118" s="813"/>
      <c r="D1118" s="813"/>
      <c r="E1118" s="813"/>
      <c r="F1118" s="813"/>
      <c r="G1118" s="813"/>
    </row>
    <row r="1119" spans="1:7" hidden="1">
      <c r="A1119" s="813"/>
      <c r="B1119" s="813"/>
      <c r="C1119" s="813"/>
      <c r="D1119" s="813"/>
      <c r="E1119" s="813"/>
      <c r="F1119" s="813"/>
      <c r="G1119" s="813"/>
    </row>
    <row r="1120" spans="1:7" hidden="1">
      <c r="A1120" s="813"/>
      <c r="B1120" s="813"/>
      <c r="C1120" s="813"/>
      <c r="D1120" s="813"/>
      <c r="E1120" s="813"/>
      <c r="F1120" s="813"/>
      <c r="G1120" s="813"/>
    </row>
    <row r="1121" spans="1:7" hidden="1">
      <c r="A1121" s="813"/>
      <c r="B1121" s="813"/>
      <c r="C1121" s="813"/>
      <c r="D1121" s="813"/>
      <c r="E1121" s="813"/>
      <c r="F1121" s="813"/>
      <c r="G1121" s="813"/>
    </row>
    <row r="1122" spans="1:7" hidden="1">
      <c r="A1122" s="813"/>
      <c r="B1122" s="813"/>
      <c r="C1122" s="813"/>
      <c r="D1122" s="813"/>
      <c r="E1122" s="813"/>
      <c r="F1122" s="813"/>
      <c r="G1122" s="813"/>
    </row>
    <row r="1123" spans="1:7" hidden="1">
      <c r="A1123" s="813"/>
      <c r="B1123" s="813"/>
      <c r="C1123" s="813"/>
      <c r="D1123" s="813"/>
      <c r="E1123" s="813"/>
      <c r="F1123" s="813"/>
      <c r="G1123" s="813"/>
    </row>
    <row r="1124" spans="1:7" hidden="1">
      <c r="A1124" s="813"/>
      <c r="B1124" s="813"/>
      <c r="C1124" s="813"/>
      <c r="D1124" s="813"/>
      <c r="E1124" s="813"/>
      <c r="F1124" s="813"/>
      <c r="G1124" s="813"/>
    </row>
    <row r="1125" spans="1:7" hidden="1">
      <c r="A1125" s="813"/>
      <c r="B1125" s="813"/>
      <c r="C1125" s="813"/>
      <c r="D1125" s="813"/>
      <c r="E1125" s="813"/>
      <c r="F1125" s="813"/>
      <c r="G1125" s="813"/>
    </row>
    <row r="1126" spans="1:7" hidden="1">
      <c r="A1126" s="813"/>
      <c r="B1126" s="813"/>
      <c r="C1126" s="813"/>
      <c r="D1126" s="813"/>
      <c r="E1126" s="813"/>
      <c r="F1126" s="813"/>
      <c r="G1126" s="813"/>
    </row>
    <row r="1127" spans="1:7" hidden="1">
      <c r="A1127" s="813"/>
      <c r="B1127" s="813"/>
      <c r="C1127" s="813"/>
      <c r="D1127" s="813"/>
      <c r="E1127" s="813"/>
      <c r="F1127" s="813"/>
      <c r="G1127" s="813"/>
    </row>
    <row r="1128" spans="1:7" hidden="1">
      <c r="A1128" s="813"/>
      <c r="B1128" s="813"/>
      <c r="C1128" s="813"/>
      <c r="D1128" s="813"/>
      <c r="E1128" s="813"/>
      <c r="F1128" s="813"/>
      <c r="G1128" s="813"/>
    </row>
    <row r="1129" spans="1:7" hidden="1">
      <c r="A1129" s="813"/>
      <c r="B1129" s="813"/>
      <c r="C1129" s="813"/>
      <c r="D1129" s="813"/>
      <c r="E1129" s="813"/>
      <c r="F1129" s="813"/>
      <c r="G1129" s="813"/>
    </row>
    <row r="1130" spans="1:7" hidden="1">
      <c r="A1130" s="813"/>
      <c r="B1130" s="813"/>
      <c r="C1130" s="813"/>
      <c r="D1130" s="813"/>
      <c r="E1130" s="813"/>
      <c r="F1130" s="813"/>
      <c r="G1130" s="813"/>
    </row>
    <row r="1131" spans="1:7" hidden="1">
      <c r="A1131" s="813"/>
      <c r="B1131" s="813"/>
      <c r="C1131" s="813"/>
      <c r="D1131" s="813"/>
      <c r="E1131" s="813"/>
      <c r="F1131" s="813"/>
      <c r="G1131" s="813"/>
    </row>
    <row r="1132" spans="1:7" hidden="1">
      <c r="A1132" s="813"/>
      <c r="B1132" s="813"/>
      <c r="C1132" s="813"/>
      <c r="D1132" s="813"/>
      <c r="E1132" s="813"/>
      <c r="F1132" s="813"/>
      <c r="G1132" s="813"/>
    </row>
    <row r="1133" spans="1:7" hidden="1">
      <c r="A1133" s="813"/>
      <c r="B1133" s="813"/>
      <c r="C1133" s="813"/>
      <c r="D1133" s="813"/>
      <c r="E1133" s="813"/>
      <c r="F1133" s="813"/>
      <c r="G1133" s="813"/>
    </row>
    <row r="1134" spans="1:7" hidden="1">
      <c r="A1134" s="813"/>
      <c r="B1134" s="813"/>
      <c r="C1134" s="813"/>
      <c r="D1134" s="813"/>
      <c r="E1134" s="813"/>
      <c r="F1134" s="813"/>
      <c r="G1134" s="813"/>
    </row>
    <row r="1135" spans="1:7" hidden="1">
      <c r="A1135" s="813"/>
      <c r="B1135" s="813"/>
      <c r="C1135" s="813"/>
      <c r="D1135" s="813"/>
      <c r="E1135" s="813"/>
      <c r="F1135" s="813"/>
      <c r="G1135" s="813"/>
    </row>
    <row r="1136" spans="1:7" hidden="1">
      <c r="A1136" s="813"/>
      <c r="B1136" s="813"/>
      <c r="C1136" s="813"/>
      <c r="D1136" s="813"/>
      <c r="E1136" s="813"/>
      <c r="F1136" s="813"/>
      <c r="G1136" s="813"/>
    </row>
    <row r="1137" spans="1:7" hidden="1">
      <c r="A1137" s="813"/>
      <c r="B1137" s="813"/>
      <c r="C1137" s="813"/>
      <c r="D1137" s="813"/>
      <c r="E1137" s="813"/>
      <c r="F1137" s="813"/>
      <c r="G1137" s="813"/>
    </row>
    <row r="1138" spans="1:7" hidden="1">
      <c r="A1138" s="813"/>
      <c r="B1138" s="813"/>
      <c r="C1138" s="813"/>
      <c r="D1138" s="813"/>
      <c r="E1138" s="813"/>
      <c r="F1138" s="813"/>
      <c r="G1138" s="813"/>
    </row>
    <row r="1139" spans="1:7" hidden="1">
      <c r="A1139" s="813"/>
      <c r="B1139" s="813"/>
      <c r="C1139" s="813"/>
      <c r="D1139" s="813"/>
      <c r="E1139" s="813"/>
      <c r="F1139" s="813"/>
      <c r="G1139" s="813"/>
    </row>
    <row r="1140" spans="1:7" hidden="1">
      <c r="A1140" s="813"/>
      <c r="B1140" s="813"/>
      <c r="C1140" s="813"/>
      <c r="D1140" s="813"/>
      <c r="E1140" s="813"/>
      <c r="F1140" s="813"/>
      <c r="G1140" s="813"/>
    </row>
    <row r="1141" spans="1:7" hidden="1">
      <c r="A1141" s="813"/>
      <c r="B1141" s="813"/>
      <c r="C1141" s="813"/>
      <c r="D1141" s="813"/>
      <c r="E1141" s="813"/>
      <c r="F1141" s="813"/>
      <c r="G1141" s="813"/>
    </row>
    <row r="1142" spans="1:7" hidden="1">
      <c r="A1142" s="813"/>
      <c r="B1142" s="813"/>
      <c r="C1142" s="813"/>
      <c r="D1142" s="813"/>
      <c r="E1142" s="813"/>
      <c r="F1142" s="813"/>
      <c r="G1142" s="813"/>
    </row>
    <row r="1143" spans="1:7" hidden="1">
      <c r="A1143" s="813"/>
      <c r="B1143" s="813"/>
      <c r="C1143" s="813"/>
      <c r="D1143" s="813"/>
      <c r="E1143" s="813"/>
      <c r="F1143" s="813"/>
      <c r="G1143" s="813"/>
    </row>
    <row r="1144" spans="1:7" hidden="1">
      <c r="A1144" s="813"/>
      <c r="B1144" s="813"/>
      <c r="C1144" s="813"/>
      <c r="D1144" s="813"/>
      <c r="E1144" s="813"/>
      <c r="F1144" s="813"/>
      <c r="G1144" s="813"/>
    </row>
    <row r="1145" spans="1:7" hidden="1">
      <c r="A1145" s="813"/>
      <c r="B1145" s="813"/>
      <c r="C1145" s="813"/>
      <c r="D1145" s="813"/>
      <c r="E1145" s="813"/>
      <c r="F1145" s="813"/>
      <c r="G1145" s="813"/>
    </row>
    <row r="1146" spans="1:7" hidden="1">
      <c r="A1146" s="813"/>
      <c r="B1146" s="813"/>
      <c r="C1146" s="813"/>
      <c r="D1146" s="813"/>
      <c r="E1146" s="813"/>
      <c r="F1146" s="813"/>
      <c r="G1146" s="813"/>
    </row>
    <row r="1147" spans="1:7" hidden="1">
      <c r="A1147" s="813"/>
      <c r="B1147" s="813"/>
      <c r="C1147" s="813"/>
      <c r="D1147" s="813"/>
      <c r="E1147" s="813"/>
      <c r="F1147" s="813"/>
      <c r="G1147" s="813"/>
    </row>
    <row r="1148" spans="1:7" hidden="1">
      <c r="A1148" s="813"/>
      <c r="B1148" s="813"/>
      <c r="C1148" s="813"/>
      <c r="D1148" s="813"/>
      <c r="E1148" s="813"/>
      <c r="F1148" s="813"/>
      <c r="G1148" s="813"/>
    </row>
    <row r="1149" spans="1:7" hidden="1">
      <c r="A1149" s="813"/>
      <c r="B1149" s="813"/>
      <c r="C1149" s="813"/>
      <c r="D1149" s="813"/>
      <c r="E1149" s="813"/>
      <c r="F1149" s="813"/>
      <c r="G1149" s="813"/>
    </row>
    <row r="1150" spans="1:7" hidden="1">
      <c r="A1150" s="813"/>
      <c r="B1150" s="813"/>
      <c r="C1150" s="813"/>
      <c r="D1150" s="813"/>
      <c r="E1150" s="813"/>
      <c r="F1150" s="813"/>
      <c r="G1150" s="813"/>
    </row>
    <row r="1151" spans="1:7" hidden="1">
      <c r="A1151" s="813"/>
      <c r="B1151" s="813"/>
      <c r="C1151" s="813"/>
      <c r="D1151" s="813"/>
      <c r="E1151" s="813"/>
      <c r="F1151" s="813"/>
      <c r="G1151" s="813"/>
    </row>
    <row r="1152" spans="1:7" hidden="1">
      <c r="A1152" s="813"/>
      <c r="B1152" s="813"/>
      <c r="C1152" s="813"/>
      <c r="D1152" s="813"/>
      <c r="E1152" s="813"/>
      <c r="F1152" s="813"/>
      <c r="G1152" s="813"/>
    </row>
    <row r="1153" spans="1:7" hidden="1">
      <c r="A1153" s="813"/>
      <c r="B1153" s="813"/>
      <c r="C1153" s="813"/>
      <c r="D1153" s="813"/>
      <c r="E1153" s="813"/>
      <c r="F1153" s="813"/>
      <c r="G1153" s="813"/>
    </row>
    <row r="1154" spans="1:7" hidden="1">
      <c r="A1154" s="813"/>
      <c r="B1154" s="813"/>
      <c r="C1154" s="813"/>
      <c r="D1154" s="813"/>
      <c r="E1154" s="813"/>
      <c r="F1154" s="813"/>
      <c r="G1154" s="813"/>
    </row>
    <row r="1155" spans="1:7" hidden="1">
      <c r="A1155" s="813"/>
      <c r="B1155" s="813"/>
      <c r="C1155" s="813"/>
      <c r="D1155" s="813"/>
      <c r="E1155" s="813"/>
      <c r="F1155" s="813"/>
      <c r="G1155" s="813"/>
    </row>
    <row r="1156" spans="1:7" hidden="1">
      <c r="A1156" s="813"/>
      <c r="B1156" s="813"/>
      <c r="C1156" s="813"/>
      <c r="D1156" s="813"/>
      <c r="E1156" s="813"/>
      <c r="F1156" s="813"/>
      <c r="G1156" s="813"/>
    </row>
    <row r="1157" spans="1:7" hidden="1">
      <c r="A1157" s="813"/>
      <c r="B1157" s="813"/>
      <c r="C1157" s="813"/>
      <c r="D1157" s="813"/>
      <c r="E1157" s="813"/>
      <c r="F1157" s="813"/>
      <c r="G1157" s="813"/>
    </row>
    <row r="1158" spans="1:7" hidden="1">
      <c r="A1158" s="813"/>
      <c r="B1158" s="813"/>
      <c r="C1158" s="813"/>
      <c r="D1158" s="813"/>
      <c r="E1158" s="813"/>
      <c r="F1158" s="813"/>
      <c r="G1158" s="813"/>
    </row>
    <row r="1159" spans="1:7" hidden="1">
      <c r="A1159" s="813"/>
      <c r="B1159" s="813"/>
      <c r="C1159" s="813"/>
      <c r="D1159" s="813"/>
      <c r="E1159" s="813"/>
      <c r="F1159" s="813"/>
      <c r="G1159" s="813"/>
    </row>
    <row r="1160" spans="1:7" hidden="1">
      <c r="A1160" s="813"/>
      <c r="B1160" s="813"/>
      <c r="C1160" s="813"/>
      <c r="D1160" s="813"/>
      <c r="E1160" s="813"/>
      <c r="F1160" s="813"/>
      <c r="G1160" s="813"/>
    </row>
    <row r="1161" spans="1:7" hidden="1">
      <c r="A1161" s="813"/>
      <c r="B1161" s="813"/>
      <c r="C1161" s="813"/>
      <c r="D1161" s="813"/>
      <c r="E1161" s="813"/>
      <c r="F1161" s="813"/>
      <c r="G1161" s="813"/>
    </row>
    <row r="1162" spans="1:7" hidden="1">
      <c r="A1162" s="813"/>
      <c r="B1162" s="813"/>
      <c r="C1162" s="813"/>
      <c r="D1162" s="813"/>
      <c r="E1162" s="813"/>
      <c r="F1162" s="813"/>
      <c r="G1162" s="813"/>
    </row>
    <row r="1163" spans="1:7" hidden="1">
      <c r="A1163" s="813"/>
      <c r="B1163" s="813"/>
      <c r="C1163" s="813"/>
      <c r="D1163" s="813"/>
      <c r="E1163" s="813"/>
      <c r="F1163" s="813"/>
      <c r="G1163" s="813"/>
    </row>
    <row r="1164" spans="1:7" hidden="1">
      <c r="A1164" s="813"/>
      <c r="B1164" s="813"/>
      <c r="C1164" s="813"/>
      <c r="D1164" s="813"/>
      <c r="E1164" s="813"/>
      <c r="F1164" s="813"/>
      <c r="G1164" s="813"/>
    </row>
    <row r="1165" spans="1:7" hidden="1">
      <c r="A1165" s="813"/>
      <c r="B1165" s="813"/>
      <c r="C1165" s="813"/>
      <c r="D1165" s="813"/>
      <c r="E1165" s="813"/>
      <c r="F1165" s="813"/>
      <c r="G1165" s="813"/>
    </row>
    <row r="1166" spans="1:7" hidden="1">
      <c r="A1166" s="813"/>
      <c r="B1166" s="813"/>
      <c r="C1166" s="813"/>
      <c r="D1166" s="813"/>
      <c r="E1166" s="813"/>
      <c r="F1166" s="813"/>
      <c r="G1166" s="813"/>
    </row>
    <row r="1167" spans="1:7" hidden="1">
      <c r="A1167" s="813"/>
      <c r="B1167" s="813"/>
      <c r="C1167" s="813"/>
      <c r="D1167" s="813"/>
      <c r="E1167" s="813"/>
      <c r="F1167" s="813"/>
      <c r="G1167" s="813"/>
    </row>
    <row r="1168" spans="1:7" hidden="1">
      <c r="A1168" s="813"/>
      <c r="B1168" s="813"/>
      <c r="C1168" s="813"/>
      <c r="D1168" s="813"/>
      <c r="E1168" s="813"/>
      <c r="F1168" s="813"/>
      <c r="G1168" s="813"/>
    </row>
    <row r="1169" spans="1:7" hidden="1">
      <c r="A1169" s="813"/>
      <c r="B1169" s="813"/>
      <c r="C1169" s="813"/>
      <c r="D1169" s="813"/>
      <c r="E1169" s="813"/>
      <c r="F1169" s="813"/>
      <c r="G1169" s="813"/>
    </row>
    <row r="1170" spans="1:7" hidden="1">
      <c r="A1170" s="813"/>
      <c r="B1170" s="813"/>
      <c r="C1170" s="813"/>
      <c r="D1170" s="813"/>
      <c r="E1170" s="813"/>
      <c r="F1170" s="813"/>
      <c r="G1170" s="813"/>
    </row>
    <row r="1171" spans="1:7" hidden="1">
      <c r="A1171" s="813"/>
      <c r="B1171" s="813"/>
      <c r="C1171" s="813"/>
      <c r="D1171" s="813"/>
      <c r="E1171" s="813"/>
      <c r="F1171" s="813"/>
      <c r="G1171" s="813"/>
    </row>
    <row r="1172" spans="1:7" hidden="1">
      <c r="A1172" s="813"/>
      <c r="B1172" s="813"/>
      <c r="C1172" s="813"/>
      <c r="D1172" s="813"/>
      <c r="E1172" s="813"/>
      <c r="F1172" s="813"/>
      <c r="G1172" s="813"/>
    </row>
    <row r="1173" spans="1:7" hidden="1">
      <c r="A1173" s="813"/>
      <c r="B1173" s="813"/>
      <c r="C1173" s="813"/>
      <c r="D1173" s="813"/>
      <c r="E1173" s="813"/>
      <c r="F1173" s="813"/>
      <c r="G1173" s="813"/>
    </row>
    <row r="1174" spans="1:7" hidden="1">
      <c r="A1174" s="813"/>
      <c r="B1174" s="813"/>
      <c r="C1174" s="813"/>
      <c r="D1174" s="813"/>
      <c r="E1174" s="813"/>
      <c r="F1174" s="813"/>
      <c r="G1174" s="813"/>
    </row>
    <row r="1175" spans="1:7" hidden="1">
      <c r="A1175" s="813"/>
      <c r="B1175" s="813"/>
      <c r="C1175" s="813"/>
      <c r="D1175" s="813"/>
      <c r="E1175" s="813"/>
      <c r="F1175" s="813"/>
      <c r="G1175" s="813"/>
    </row>
    <row r="1176" spans="1:7" hidden="1">
      <c r="A1176" s="813"/>
      <c r="B1176" s="813"/>
      <c r="C1176" s="813"/>
      <c r="D1176" s="813"/>
      <c r="E1176" s="813"/>
      <c r="F1176" s="813"/>
      <c r="G1176" s="813"/>
    </row>
    <row r="1177" spans="1:7" hidden="1">
      <c r="A1177" s="813"/>
      <c r="B1177" s="813"/>
      <c r="C1177" s="813"/>
      <c r="D1177" s="813"/>
      <c r="E1177" s="813"/>
      <c r="F1177" s="813"/>
      <c r="G1177" s="813"/>
    </row>
    <row r="1178" spans="1:7" hidden="1">
      <c r="A1178" s="813"/>
      <c r="B1178" s="813"/>
      <c r="C1178" s="813"/>
      <c r="D1178" s="813"/>
      <c r="E1178" s="813"/>
      <c r="F1178" s="813"/>
      <c r="G1178" s="813"/>
    </row>
    <row r="1179" spans="1:7" hidden="1">
      <c r="A1179" s="813"/>
      <c r="B1179" s="813"/>
      <c r="C1179" s="813"/>
      <c r="D1179" s="813"/>
      <c r="E1179" s="813"/>
      <c r="F1179" s="813"/>
      <c r="G1179" s="813"/>
    </row>
    <row r="1180" spans="1:7" hidden="1">
      <c r="A1180" s="813"/>
      <c r="B1180" s="813"/>
      <c r="C1180" s="813"/>
      <c r="D1180" s="813"/>
      <c r="E1180" s="813"/>
      <c r="F1180" s="813"/>
      <c r="G1180" s="813"/>
    </row>
    <row r="1181" spans="1:7" hidden="1">
      <c r="A1181" s="813"/>
      <c r="B1181" s="813"/>
      <c r="C1181" s="813"/>
      <c r="D1181" s="813"/>
      <c r="E1181" s="813"/>
      <c r="F1181" s="813"/>
      <c r="G1181" s="813"/>
    </row>
    <row r="1182" spans="1:7" hidden="1">
      <c r="A1182" s="813"/>
      <c r="B1182" s="813"/>
      <c r="C1182" s="813"/>
      <c r="D1182" s="813"/>
      <c r="E1182" s="813"/>
      <c r="F1182" s="813"/>
      <c r="G1182" s="813"/>
    </row>
    <row r="1183" spans="1:7" hidden="1">
      <c r="A1183" s="813"/>
      <c r="B1183" s="813"/>
      <c r="C1183" s="813"/>
      <c r="D1183" s="813"/>
      <c r="E1183" s="813"/>
      <c r="F1183" s="813"/>
      <c r="G1183" s="813"/>
    </row>
    <row r="1184" spans="1:7" hidden="1">
      <c r="A1184" s="813"/>
      <c r="B1184" s="813"/>
      <c r="C1184" s="813"/>
      <c r="D1184" s="813"/>
      <c r="E1184" s="813"/>
      <c r="F1184" s="813"/>
      <c r="G1184" s="813"/>
    </row>
    <row r="1185" spans="1:7" hidden="1">
      <c r="A1185" s="813"/>
      <c r="B1185" s="813"/>
      <c r="C1185" s="813"/>
      <c r="D1185" s="813"/>
      <c r="E1185" s="813"/>
      <c r="F1185" s="813"/>
      <c r="G1185" s="813"/>
    </row>
    <row r="1186" spans="1:7" hidden="1">
      <c r="A1186" s="813"/>
      <c r="B1186" s="813"/>
      <c r="C1186" s="813"/>
      <c r="D1186" s="813"/>
      <c r="E1186" s="813"/>
      <c r="F1186" s="813"/>
      <c r="G1186" s="813"/>
    </row>
    <row r="1187" spans="1:7" hidden="1">
      <c r="A1187" s="813"/>
      <c r="B1187" s="813"/>
      <c r="C1187" s="813"/>
      <c r="D1187" s="813"/>
      <c r="E1187" s="813"/>
      <c r="F1187" s="813"/>
      <c r="G1187" s="813"/>
    </row>
    <row r="1188" spans="1:7" hidden="1">
      <c r="A1188" s="813"/>
      <c r="B1188" s="813"/>
      <c r="C1188" s="813"/>
      <c r="D1188" s="813"/>
      <c r="E1188" s="813"/>
      <c r="F1188" s="813"/>
      <c r="G1188" s="813"/>
    </row>
    <row r="1189" spans="1:7" hidden="1">
      <c r="A1189" s="813"/>
      <c r="B1189" s="813"/>
      <c r="C1189" s="813"/>
      <c r="D1189" s="813"/>
      <c r="E1189" s="813"/>
      <c r="F1189" s="813"/>
      <c r="G1189" s="813"/>
    </row>
    <row r="1190" spans="1:7" hidden="1">
      <c r="A1190" s="813"/>
      <c r="B1190" s="813"/>
      <c r="C1190" s="813"/>
      <c r="D1190" s="813"/>
      <c r="E1190" s="813"/>
      <c r="F1190" s="813"/>
      <c r="G1190" s="813"/>
    </row>
    <row r="1191" spans="1:7" hidden="1">
      <c r="A1191" s="813"/>
      <c r="B1191" s="813"/>
      <c r="C1191" s="813"/>
      <c r="D1191" s="813"/>
      <c r="E1191" s="813"/>
      <c r="F1191" s="813"/>
      <c r="G1191" s="813"/>
    </row>
    <row r="1192" spans="1:7" hidden="1">
      <c r="A1192" s="813"/>
      <c r="B1192" s="813"/>
      <c r="C1192" s="813"/>
      <c r="D1192" s="813"/>
      <c r="E1192" s="813"/>
      <c r="F1192" s="813"/>
      <c r="G1192" s="813"/>
    </row>
    <row r="1193" spans="1:7" hidden="1">
      <c r="A1193" s="813"/>
      <c r="B1193" s="813"/>
      <c r="C1193" s="813"/>
      <c r="D1193" s="813"/>
      <c r="E1193" s="813"/>
      <c r="F1193" s="813"/>
      <c r="G1193" s="813"/>
    </row>
    <row r="1194" spans="1:7" hidden="1">
      <c r="A1194" s="813"/>
      <c r="B1194" s="813"/>
      <c r="C1194" s="813"/>
      <c r="D1194" s="813"/>
      <c r="E1194" s="813"/>
      <c r="F1194" s="813"/>
      <c r="G1194" s="813"/>
    </row>
    <row r="1195" spans="1:7" hidden="1">
      <c r="A1195" s="813"/>
      <c r="B1195" s="813"/>
      <c r="C1195" s="813"/>
      <c r="D1195" s="813"/>
      <c r="E1195" s="813"/>
      <c r="F1195" s="813"/>
      <c r="G1195" s="813"/>
    </row>
    <row r="1196" spans="1:7" hidden="1">
      <c r="A1196" s="813"/>
      <c r="B1196" s="813"/>
      <c r="C1196" s="813"/>
      <c r="D1196" s="813"/>
      <c r="E1196" s="813"/>
      <c r="F1196" s="813"/>
      <c r="G1196" s="813"/>
    </row>
    <row r="1197" spans="1:7" hidden="1">
      <c r="A1197" s="813"/>
      <c r="B1197" s="813"/>
      <c r="C1197" s="813"/>
      <c r="D1197" s="813"/>
      <c r="E1197" s="813"/>
      <c r="F1197" s="813"/>
      <c r="G1197" s="813"/>
    </row>
    <row r="1198" spans="1:7" hidden="1">
      <c r="A1198" s="813"/>
      <c r="B1198" s="813"/>
      <c r="C1198" s="813"/>
      <c r="D1198" s="813"/>
      <c r="E1198" s="813"/>
      <c r="F1198" s="813"/>
      <c r="G1198" s="813"/>
    </row>
    <row r="1199" spans="1:7" hidden="1">
      <c r="A1199" s="813"/>
      <c r="B1199" s="813"/>
      <c r="C1199" s="813"/>
      <c r="D1199" s="813"/>
      <c r="E1199" s="813"/>
      <c r="F1199" s="813"/>
      <c r="G1199" s="813"/>
    </row>
    <row r="1200" spans="1:7" hidden="1">
      <c r="A1200" s="813"/>
      <c r="B1200" s="813"/>
      <c r="C1200" s="813"/>
      <c r="D1200" s="813"/>
      <c r="E1200" s="813"/>
      <c r="F1200" s="813"/>
      <c r="G1200" s="813"/>
    </row>
    <row r="1201" spans="1:7" hidden="1">
      <c r="A1201" s="813"/>
      <c r="B1201" s="813"/>
      <c r="C1201" s="813"/>
      <c r="D1201" s="813"/>
      <c r="E1201" s="813"/>
      <c r="F1201" s="813"/>
      <c r="G1201" s="813"/>
    </row>
    <row r="1202" spans="1:7" hidden="1">
      <c r="A1202" s="813"/>
      <c r="B1202" s="813"/>
      <c r="C1202" s="813"/>
      <c r="D1202" s="813"/>
      <c r="E1202" s="813"/>
      <c r="F1202" s="813"/>
      <c r="G1202" s="813"/>
    </row>
    <row r="1203" spans="1:7" hidden="1">
      <c r="A1203" s="813"/>
      <c r="B1203" s="813"/>
      <c r="C1203" s="813"/>
      <c r="D1203" s="813"/>
      <c r="E1203" s="813"/>
      <c r="F1203" s="813"/>
      <c r="G1203" s="813"/>
    </row>
    <row r="1204" spans="1:7" hidden="1">
      <c r="A1204" s="813"/>
      <c r="B1204" s="813"/>
      <c r="C1204" s="813"/>
      <c r="D1204" s="813"/>
      <c r="E1204" s="813"/>
      <c r="F1204" s="813"/>
      <c r="G1204" s="813"/>
    </row>
    <row r="1205" spans="1:7" hidden="1">
      <c r="A1205" s="813"/>
      <c r="B1205" s="813"/>
      <c r="C1205" s="813"/>
      <c r="D1205" s="813"/>
      <c r="E1205" s="813"/>
      <c r="F1205" s="813"/>
      <c r="G1205" s="813"/>
    </row>
    <row r="1206" spans="1:7" hidden="1">
      <c r="A1206" s="813"/>
      <c r="B1206" s="813"/>
      <c r="C1206" s="813"/>
      <c r="D1206" s="813"/>
      <c r="E1206" s="813"/>
      <c r="F1206" s="813"/>
      <c r="G1206" s="813"/>
    </row>
    <row r="1207" spans="1:7" hidden="1">
      <c r="A1207" s="813"/>
      <c r="B1207" s="813"/>
      <c r="C1207" s="813"/>
      <c r="D1207" s="813"/>
      <c r="E1207" s="813"/>
      <c r="F1207" s="813"/>
      <c r="G1207" s="813"/>
    </row>
    <row r="1208" spans="1:7" hidden="1">
      <c r="A1208" s="813"/>
      <c r="B1208" s="813"/>
      <c r="C1208" s="813"/>
      <c r="D1208" s="813"/>
      <c r="E1208" s="813"/>
      <c r="F1208" s="813"/>
      <c r="G1208" s="813"/>
    </row>
    <row r="1209" spans="1:7" hidden="1">
      <c r="A1209" s="813"/>
      <c r="B1209" s="813"/>
      <c r="C1209" s="813"/>
      <c r="D1209" s="813"/>
      <c r="E1209" s="813"/>
      <c r="F1209" s="813"/>
      <c r="G1209" s="813"/>
    </row>
    <row r="1210" spans="1:7" hidden="1">
      <c r="A1210" s="813"/>
      <c r="B1210" s="813"/>
      <c r="C1210" s="813"/>
      <c r="D1210" s="813"/>
      <c r="E1210" s="813"/>
      <c r="F1210" s="813"/>
      <c r="G1210" s="813"/>
    </row>
    <row r="1211" spans="1:7" hidden="1">
      <c r="A1211" s="813"/>
      <c r="B1211" s="813"/>
      <c r="C1211" s="813"/>
      <c r="D1211" s="813"/>
      <c r="E1211" s="813"/>
      <c r="F1211" s="813"/>
      <c r="G1211" s="813"/>
    </row>
    <row r="1212" spans="1:7" hidden="1">
      <c r="A1212" s="813"/>
      <c r="B1212" s="813"/>
      <c r="C1212" s="813"/>
      <c r="D1212" s="813"/>
      <c r="E1212" s="813"/>
      <c r="F1212" s="813"/>
      <c r="G1212" s="813"/>
    </row>
    <row r="1213" spans="1:7" hidden="1">
      <c r="A1213" s="813"/>
      <c r="B1213" s="813"/>
      <c r="C1213" s="813"/>
      <c r="D1213" s="813"/>
      <c r="E1213" s="813"/>
      <c r="F1213" s="813"/>
      <c r="G1213" s="813"/>
    </row>
    <row r="1214" spans="1:7" hidden="1">
      <c r="A1214" s="813"/>
      <c r="B1214" s="813"/>
      <c r="C1214" s="813"/>
      <c r="D1214" s="813"/>
      <c r="E1214" s="813"/>
      <c r="F1214" s="813"/>
      <c r="G1214" s="813"/>
    </row>
    <row r="1215" spans="1:7" hidden="1">
      <c r="A1215" s="813"/>
      <c r="B1215" s="813"/>
      <c r="C1215" s="813"/>
      <c r="D1215" s="813"/>
      <c r="E1215" s="813"/>
      <c r="F1215" s="813"/>
      <c r="G1215" s="813"/>
    </row>
    <row r="1216" spans="1:7" hidden="1">
      <c r="A1216" s="813"/>
      <c r="B1216" s="813"/>
      <c r="C1216" s="813"/>
      <c r="D1216" s="813"/>
      <c r="E1216" s="813"/>
      <c r="F1216" s="813"/>
      <c r="G1216" s="813"/>
    </row>
    <row r="1217" spans="1:7" hidden="1">
      <c r="A1217" s="813"/>
      <c r="B1217" s="813"/>
      <c r="C1217" s="813"/>
      <c r="D1217" s="813"/>
      <c r="E1217" s="813"/>
      <c r="F1217" s="813"/>
      <c r="G1217" s="813"/>
    </row>
    <row r="1218" spans="1:7" hidden="1">
      <c r="A1218" s="813"/>
      <c r="B1218" s="813"/>
      <c r="C1218" s="813"/>
      <c r="D1218" s="813"/>
      <c r="E1218" s="813"/>
      <c r="F1218" s="813"/>
      <c r="G1218" s="813"/>
    </row>
    <row r="1219" spans="1:7" hidden="1">
      <c r="A1219" s="813"/>
      <c r="B1219" s="813"/>
      <c r="C1219" s="813"/>
      <c r="D1219" s="813"/>
      <c r="E1219" s="813"/>
      <c r="F1219" s="813"/>
      <c r="G1219" s="813"/>
    </row>
    <row r="1220" spans="1:7" hidden="1">
      <c r="A1220" s="813"/>
      <c r="B1220" s="813"/>
      <c r="C1220" s="813"/>
      <c r="D1220" s="813"/>
      <c r="E1220" s="813"/>
      <c r="F1220" s="813"/>
      <c r="G1220" s="813"/>
    </row>
    <row r="1221" spans="1:7" hidden="1">
      <c r="A1221" s="813"/>
      <c r="B1221" s="813"/>
      <c r="C1221" s="813"/>
      <c r="D1221" s="813"/>
      <c r="E1221" s="813"/>
      <c r="F1221" s="813"/>
      <c r="G1221" s="813"/>
    </row>
    <row r="1222" spans="1:7" hidden="1">
      <c r="A1222" s="813"/>
      <c r="B1222" s="813"/>
      <c r="C1222" s="813"/>
      <c r="D1222" s="813"/>
      <c r="E1222" s="813"/>
      <c r="F1222" s="813"/>
      <c r="G1222" s="813"/>
    </row>
    <row r="1223" spans="1:7" hidden="1">
      <c r="A1223" s="813"/>
      <c r="B1223" s="813"/>
      <c r="C1223" s="813"/>
      <c r="D1223" s="813"/>
      <c r="E1223" s="813"/>
      <c r="F1223" s="813"/>
      <c r="G1223" s="813"/>
    </row>
    <row r="1224" spans="1:7" hidden="1">
      <c r="A1224" s="813"/>
      <c r="B1224" s="813"/>
      <c r="C1224" s="813"/>
      <c r="D1224" s="813"/>
      <c r="E1224" s="813"/>
      <c r="F1224" s="813"/>
      <c r="G1224" s="813"/>
    </row>
    <row r="1225" spans="1:7" hidden="1">
      <c r="A1225" s="813"/>
      <c r="B1225" s="813"/>
      <c r="C1225" s="813"/>
      <c r="D1225" s="813"/>
      <c r="E1225" s="813"/>
      <c r="F1225" s="813"/>
      <c r="G1225" s="813"/>
    </row>
    <row r="1226" spans="1:7" hidden="1">
      <c r="A1226" s="813"/>
      <c r="B1226" s="813"/>
      <c r="C1226" s="813"/>
      <c r="D1226" s="813"/>
      <c r="E1226" s="813"/>
      <c r="F1226" s="813"/>
      <c r="G1226" s="813"/>
    </row>
    <row r="1227" spans="1:7" hidden="1">
      <c r="A1227" s="813"/>
      <c r="B1227" s="813"/>
      <c r="C1227" s="813"/>
      <c r="D1227" s="813"/>
      <c r="E1227" s="813"/>
      <c r="F1227" s="813"/>
      <c r="G1227" s="813"/>
    </row>
    <row r="1228" spans="1:7" hidden="1">
      <c r="A1228" s="813"/>
      <c r="B1228" s="813"/>
      <c r="C1228" s="813"/>
      <c r="D1228" s="813"/>
      <c r="E1228" s="813"/>
      <c r="F1228" s="813"/>
      <c r="G1228" s="813"/>
    </row>
    <row r="1229" spans="1:7" hidden="1">
      <c r="A1229" s="813"/>
      <c r="B1229" s="813"/>
      <c r="C1229" s="813"/>
      <c r="D1229" s="813"/>
      <c r="E1229" s="813"/>
      <c r="F1229" s="813"/>
      <c r="G1229" s="813"/>
    </row>
    <row r="1230" spans="1:7" hidden="1">
      <c r="A1230" s="813"/>
      <c r="B1230" s="813"/>
      <c r="C1230" s="813"/>
      <c r="D1230" s="813"/>
      <c r="E1230" s="813"/>
      <c r="F1230" s="813"/>
      <c r="G1230" s="813"/>
    </row>
    <row r="1231" spans="1:7" hidden="1">
      <c r="A1231" s="813"/>
      <c r="B1231" s="813"/>
      <c r="C1231" s="813"/>
      <c r="D1231" s="813"/>
      <c r="E1231" s="813"/>
      <c r="F1231" s="813"/>
      <c r="G1231" s="813"/>
    </row>
    <row r="1232" spans="1:7" hidden="1">
      <c r="A1232" s="813"/>
      <c r="B1232" s="813"/>
      <c r="C1232" s="813"/>
      <c r="D1232" s="813"/>
      <c r="E1232" s="813"/>
      <c r="F1232" s="813"/>
      <c r="G1232" s="813"/>
    </row>
    <row r="1233" spans="1:7" hidden="1">
      <c r="A1233" s="813"/>
      <c r="B1233" s="813"/>
      <c r="C1233" s="813"/>
      <c r="D1233" s="813"/>
      <c r="E1233" s="813"/>
      <c r="F1233" s="813"/>
      <c r="G1233" s="813"/>
    </row>
    <row r="1234" spans="1:7" hidden="1">
      <c r="A1234" s="813"/>
      <c r="B1234" s="813"/>
      <c r="C1234" s="813"/>
      <c r="D1234" s="813"/>
      <c r="E1234" s="813"/>
      <c r="F1234" s="813"/>
      <c r="G1234" s="813"/>
    </row>
    <row r="1235" spans="1:7" hidden="1">
      <c r="A1235" s="813"/>
      <c r="B1235" s="813"/>
      <c r="C1235" s="813"/>
      <c r="D1235" s="813"/>
      <c r="E1235" s="813"/>
      <c r="F1235" s="813"/>
      <c r="G1235" s="813"/>
    </row>
    <row r="1236" spans="1:7" hidden="1">
      <c r="A1236" s="813"/>
      <c r="B1236" s="813"/>
      <c r="C1236" s="813"/>
      <c r="D1236" s="813"/>
      <c r="E1236" s="813"/>
      <c r="F1236" s="813"/>
      <c r="G1236" s="813"/>
    </row>
    <row r="1237" spans="1:7" hidden="1">
      <c r="A1237" s="813"/>
      <c r="B1237" s="813"/>
      <c r="C1237" s="813"/>
      <c r="D1237" s="813"/>
      <c r="E1237" s="813"/>
      <c r="F1237" s="813"/>
      <c r="G1237" s="813"/>
    </row>
    <row r="1238" spans="1:7" hidden="1">
      <c r="A1238" s="813"/>
      <c r="B1238" s="813"/>
      <c r="C1238" s="813"/>
      <c r="D1238" s="813"/>
      <c r="E1238" s="813"/>
      <c r="F1238" s="813"/>
      <c r="G1238" s="813"/>
    </row>
    <row r="1239" spans="1:7" hidden="1">
      <c r="A1239" s="813"/>
      <c r="B1239" s="813"/>
      <c r="C1239" s="813"/>
      <c r="D1239" s="813"/>
      <c r="E1239" s="813"/>
      <c r="F1239" s="813"/>
      <c r="G1239" s="813"/>
    </row>
    <row r="1240" spans="1:7" hidden="1">
      <c r="A1240" s="813"/>
      <c r="B1240" s="813"/>
      <c r="C1240" s="813"/>
      <c r="D1240" s="813"/>
      <c r="E1240" s="813"/>
      <c r="F1240" s="813"/>
      <c r="G1240" s="813"/>
    </row>
    <row r="1241" spans="1:7" hidden="1">
      <c r="A1241" s="813"/>
      <c r="B1241" s="813"/>
      <c r="C1241" s="813"/>
      <c r="D1241" s="813"/>
      <c r="E1241" s="813"/>
      <c r="F1241" s="813"/>
      <c r="G1241" s="813"/>
    </row>
    <row r="1242" spans="1:7" hidden="1">
      <c r="A1242" s="813"/>
      <c r="B1242" s="813"/>
      <c r="C1242" s="813"/>
      <c r="D1242" s="813"/>
      <c r="E1242" s="813"/>
      <c r="F1242" s="813"/>
      <c r="G1242" s="813"/>
    </row>
    <row r="1243" spans="1:7" hidden="1">
      <c r="A1243" s="813"/>
      <c r="B1243" s="813"/>
      <c r="C1243" s="813"/>
      <c r="D1243" s="813"/>
      <c r="E1243" s="813"/>
      <c r="F1243" s="813"/>
      <c r="G1243" s="813"/>
    </row>
    <row r="1244" spans="1:7" hidden="1">
      <c r="A1244" s="813"/>
      <c r="B1244" s="813"/>
      <c r="C1244" s="813"/>
      <c r="D1244" s="813"/>
      <c r="E1244" s="813"/>
      <c r="F1244" s="813"/>
      <c r="G1244" s="813"/>
    </row>
    <row r="1245" spans="1:7" hidden="1">
      <c r="A1245" s="813"/>
      <c r="B1245" s="813"/>
      <c r="C1245" s="813"/>
      <c r="D1245" s="813"/>
      <c r="E1245" s="813"/>
      <c r="F1245" s="813"/>
      <c r="G1245" s="813"/>
    </row>
    <row r="1246" spans="1:7" hidden="1">
      <c r="A1246" s="813"/>
      <c r="B1246" s="813"/>
      <c r="C1246" s="813"/>
      <c r="D1246" s="813"/>
      <c r="E1246" s="813"/>
      <c r="F1246" s="813"/>
      <c r="G1246" s="813"/>
    </row>
    <row r="1247" spans="1:7" hidden="1">
      <c r="A1247" s="813"/>
      <c r="B1247" s="813"/>
      <c r="C1247" s="813"/>
      <c r="D1247" s="813"/>
      <c r="E1247" s="813"/>
      <c r="F1247" s="813"/>
      <c r="G1247" s="813"/>
    </row>
    <row r="1248" spans="1:7" hidden="1">
      <c r="A1248" s="813"/>
      <c r="B1248" s="813"/>
      <c r="C1248" s="813"/>
      <c r="D1248" s="813"/>
      <c r="E1248" s="813"/>
      <c r="F1248" s="813"/>
      <c r="G1248" s="813"/>
    </row>
    <row r="1249" spans="1:7" hidden="1">
      <c r="A1249" s="813"/>
      <c r="B1249" s="813"/>
      <c r="C1249" s="813"/>
      <c r="D1249" s="813"/>
      <c r="E1249" s="813"/>
      <c r="F1249" s="813"/>
      <c r="G1249" s="813"/>
    </row>
    <row r="1250" spans="1:7" hidden="1">
      <c r="A1250" s="813"/>
      <c r="B1250" s="813"/>
      <c r="C1250" s="813"/>
      <c r="D1250" s="813"/>
      <c r="E1250" s="813"/>
      <c r="F1250" s="813"/>
      <c r="G1250" s="813"/>
    </row>
    <row r="1251" spans="1:7" hidden="1">
      <c r="A1251" s="813"/>
      <c r="B1251" s="813"/>
      <c r="C1251" s="813"/>
      <c r="D1251" s="813"/>
      <c r="E1251" s="813"/>
      <c r="F1251" s="813"/>
      <c r="G1251" s="813"/>
    </row>
    <row r="1252" spans="1:7" hidden="1">
      <c r="A1252" s="813"/>
      <c r="B1252" s="813"/>
      <c r="C1252" s="813"/>
      <c r="D1252" s="813"/>
      <c r="E1252" s="813"/>
      <c r="F1252" s="813"/>
      <c r="G1252" s="813"/>
    </row>
    <row r="1253" spans="1:7" hidden="1">
      <c r="A1253" s="813"/>
      <c r="B1253" s="813"/>
      <c r="C1253" s="813"/>
      <c r="D1253" s="813"/>
      <c r="E1253" s="813"/>
      <c r="F1253" s="813"/>
      <c r="G1253" s="813"/>
    </row>
    <row r="1254" spans="1:7" hidden="1">
      <c r="A1254" s="813"/>
      <c r="B1254" s="813"/>
      <c r="C1254" s="813"/>
      <c r="D1254" s="813"/>
      <c r="E1254" s="813"/>
      <c r="F1254" s="813"/>
      <c r="G1254" s="813"/>
    </row>
    <row r="1255" spans="1:7" hidden="1">
      <c r="A1255" s="813"/>
      <c r="B1255" s="813"/>
      <c r="C1255" s="813"/>
      <c r="D1255" s="813"/>
      <c r="E1255" s="813"/>
      <c r="F1255" s="813"/>
      <c r="G1255" s="813"/>
    </row>
    <row r="1256" spans="1:7" hidden="1">
      <c r="A1256" s="813"/>
      <c r="B1256" s="813"/>
      <c r="C1256" s="813"/>
      <c r="D1256" s="813"/>
      <c r="E1256" s="813"/>
      <c r="F1256" s="813"/>
      <c r="G1256" s="813"/>
    </row>
    <row r="1257" spans="1:7" hidden="1">
      <c r="A1257" s="813"/>
      <c r="B1257" s="813"/>
      <c r="C1257" s="813"/>
      <c r="D1257" s="813"/>
      <c r="E1257" s="813"/>
      <c r="F1257" s="813"/>
      <c r="G1257" s="813"/>
    </row>
    <row r="1258" spans="1:7" hidden="1">
      <c r="A1258" s="813"/>
      <c r="B1258" s="813"/>
      <c r="C1258" s="813"/>
      <c r="D1258" s="813"/>
      <c r="E1258" s="813"/>
      <c r="F1258" s="813"/>
      <c r="G1258" s="813"/>
    </row>
    <row r="1259" spans="1:7" hidden="1">
      <c r="A1259" s="813"/>
      <c r="B1259" s="813"/>
      <c r="C1259" s="813"/>
      <c r="D1259" s="813"/>
      <c r="E1259" s="813"/>
      <c r="F1259" s="813"/>
      <c r="G1259" s="813"/>
    </row>
    <row r="1260" spans="1:7" hidden="1">
      <c r="A1260" s="813"/>
      <c r="B1260" s="813"/>
      <c r="C1260" s="813"/>
      <c r="D1260" s="813"/>
      <c r="E1260" s="813"/>
      <c r="F1260" s="813"/>
      <c r="G1260" s="813"/>
    </row>
    <row r="1261" spans="1:7" hidden="1">
      <c r="A1261" s="813"/>
      <c r="B1261" s="813"/>
      <c r="C1261" s="813"/>
      <c r="D1261" s="813"/>
      <c r="E1261" s="813"/>
      <c r="F1261" s="813"/>
      <c r="G1261" s="813"/>
    </row>
    <row r="1262" spans="1:7" hidden="1">
      <c r="A1262" s="813"/>
      <c r="B1262" s="813"/>
      <c r="C1262" s="813"/>
      <c r="D1262" s="813"/>
      <c r="E1262" s="813"/>
      <c r="F1262" s="813"/>
      <c r="G1262" s="813"/>
    </row>
    <row r="1263" spans="1:7" hidden="1">
      <c r="A1263" s="813"/>
      <c r="B1263" s="813"/>
      <c r="C1263" s="813"/>
      <c r="D1263" s="813"/>
      <c r="E1263" s="813"/>
      <c r="F1263" s="813"/>
      <c r="G1263" s="813"/>
    </row>
    <row r="1264" spans="1:7" hidden="1">
      <c r="A1264" s="813"/>
      <c r="B1264" s="813"/>
      <c r="C1264" s="813"/>
      <c r="D1264" s="813"/>
      <c r="E1264" s="813"/>
      <c r="F1264" s="813"/>
      <c r="G1264" s="813"/>
    </row>
    <row r="1265" spans="1:7" hidden="1">
      <c r="A1265" s="813"/>
      <c r="B1265" s="813"/>
      <c r="C1265" s="813"/>
      <c r="D1265" s="813"/>
      <c r="E1265" s="813"/>
      <c r="F1265" s="813"/>
      <c r="G1265" s="813"/>
    </row>
    <row r="1266" spans="1:7" hidden="1">
      <c r="A1266" s="813"/>
      <c r="B1266" s="813"/>
      <c r="C1266" s="813"/>
      <c r="D1266" s="813"/>
      <c r="E1266" s="813"/>
      <c r="F1266" s="813"/>
      <c r="G1266" s="813"/>
    </row>
    <row r="1267" spans="1:7" hidden="1">
      <c r="A1267" s="813"/>
      <c r="B1267" s="813"/>
      <c r="C1267" s="813"/>
      <c r="D1267" s="813"/>
      <c r="E1267" s="813"/>
      <c r="F1267" s="813"/>
      <c r="G1267" s="813"/>
    </row>
    <row r="1268" spans="1:7" hidden="1">
      <c r="A1268" s="813"/>
      <c r="B1268" s="813"/>
      <c r="C1268" s="813"/>
      <c r="D1268" s="813"/>
      <c r="E1268" s="813"/>
      <c r="F1268" s="813"/>
      <c r="G1268" s="813"/>
    </row>
    <row r="1269" spans="1:7" hidden="1">
      <c r="A1269" s="813"/>
      <c r="B1269" s="813"/>
      <c r="C1269" s="813"/>
      <c r="D1269" s="813"/>
      <c r="E1269" s="813"/>
      <c r="F1269" s="813"/>
      <c r="G1269" s="813"/>
    </row>
    <row r="1270" spans="1:7" hidden="1">
      <c r="A1270" s="813"/>
      <c r="B1270" s="813"/>
      <c r="C1270" s="813"/>
      <c r="D1270" s="813"/>
      <c r="E1270" s="813"/>
      <c r="F1270" s="813"/>
      <c r="G1270" s="813"/>
    </row>
    <row r="1271" spans="1:7" hidden="1">
      <c r="A1271" s="813"/>
      <c r="B1271" s="813"/>
      <c r="C1271" s="813"/>
      <c r="D1271" s="813"/>
      <c r="E1271" s="813"/>
      <c r="F1271" s="813"/>
      <c r="G1271" s="813"/>
    </row>
    <row r="1272" spans="1:7" hidden="1">
      <c r="A1272" s="813"/>
      <c r="B1272" s="813"/>
      <c r="C1272" s="813"/>
      <c r="D1272" s="813"/>
      <c r="E1272" s="813"/>
      <c r="F1272" s="813"/>
      <c r="G1272" s="813"/>
    </row>
    <row r="1273" spans="1:7" hidden="1">
      <c r="A1273" s="813"/>
      <c r="B1273" s="813"/>
      <c r="C1273" s="813"/>
      <c r="D1273" s="813"/>
      <c r="E1273" s="813"/>
      <c r="F1273" s="813"/>
      <c r="G1273" s="813"/>
    </row>
    <row r="1274" spans="1:7" hidden="1">
      <c r="A1274" s="813"/>
      <c r="B1274" s="813"/>
      <c r="C1274" s="813"/>
      <c r="D1274" s="813"/>
      <c r="E1274" s="813"/>
      <c r="F1274" s="813"/>
      <c r="G1274" s="813"/>
    </row>
    <row r="1275" spans="1:7" hidden="1">
      <c r="A1275" s="813"/>
      <c r="B1275" s="813"/>
      <c r="C1275" s="813"/>
      <c r="D1275" s="813"/>
      <c r="E1275" s="813"/>
      <c r="F1275" s="813"/>
      <c r="G1275" s="813"/>
    </row>
    <row r="1276" spans="1:7" hidden="1">
      <c r="A1276" s="813"/>
      <c r="B1276" s="813"/>
      <c r="C1276" s="813"/>
      <c r="D1276" s="813"/>
      <c r="E1276" s="813"/>
      <c r="F1276" s="813"/>
      <c r="G1276" s="813"/>
    </row>
    <row r="1277" spans="1:7" hidden="1">
      <c r="A1277" s="813"/>
      <c r="B1277" s="813"/>
      <c r="C1277" s="813"/>
      <c r="D1277" s="813"/>
      <c r="E1277" s="813"/>
      <c r="F1277" s="813"/>
      <c r="G1277" s="813"/>
    </row>
    <row r="1278" spans="1:7" hidden="1">
      <c r="A1278" s="813"/>
      <c r="B1278" s="813"/>
      <c r="C1278" s="813"/>
      <c r="D1278" s="813"/>
      <c r="E1278" s="813"/>
      <c r="F1278" s="813"/>
      <c r="G1278" s="813"/>
    </row>
    <row r="1279" spans="1:7" hidden="1">
      <c r="A1279" s="813"/>
      <c r="B1279" s="813"/>
      <c r="C1279" s="813"/>
      <c r="D1279" s="813"/>
      <c r="E1279" s="813"/>
      <c r="F1279" s="813"/>
      <c r="G1279" s="813"/>
    </row>
    <row r="1280" spans="1:7" hidden="1">
      <c r="A1280" s="813"/>
      <c r="B1280" s="813"/>
      <c r="C1280" s="813"/>
      <c r="D1280" s="813"/>
      <c r="E1280" s="813"/>
      <c r="F1280" s="813"/>
      <c r="G1280" s="813"/>
    </row>
    <row r="1281" spans="1:7" hidden="1">
      <c r="A1281" s="813"/>
      <c r="B1281" s="813"/>
      <c r="C1281" s="813"/>
      <c r="D1281" s="813"/>
      <c r="E1281" s="813"/>
      <c r="F1281" s="813"/>
      <c r="G1281" s="813"/>
    </row>
    <row r="1282" spans="1:7" hidden="1">
      <c r="A1282" s="813"/>
      <c r="B1282" s="813"/>
      <c r="C1282" s="813"/>
      <c r="D1282" s="813"/>
      <c r="E1282" s="813"/>
      <c r="F1282" s="813"/>
      <c r="G1282" s="813"/>
    </row>
    <row r="1283" spans="1:7" hidden="1">
      <c r="A1283" s="813"/>
      <c r="B1283" s="813"/>
      <c r="C1283" s="813"/>
      <c r="D1283" s="813"/>
      <c r="E1283" s="813"/>
      <c r="F1283" s="813"/>
      <c r="G1283" s="813"/>
    </row>
    <row r="1284" spans="1:7" hidden="1">
      <c r="A1284" s="813"/>
      <c r="B1284" s="813"/>
      <c r="C1284" s="813"/>
      <c r="D1284" s="813"/>
      <c r="E1284" s="813"/>
      <c r="F1284" s="813"/>
      <c r="G1284" s="813"/>
    </row>
    <row r="1285" spans="1:7" hidden="1">
      <c r="A1285" s="813"/>
      <c r="B1285" s="813"/>
      <c r="C1285" s="813"/>
      <c r="D1285" s="813"/>
      <c r="E1285" s="813"/>
      <c r="F1285" s="813"/>
      <c r="G1285" s="813"/>
    </row>
    <row r="1286" spans="1:7" hidden="1">
      <c r="A1286" s="813"/>
      <c r="B1286" s="813"/>
      <c r="C1286" s="813"/>
      <c r="D1286" s="813"/>
      <c r="E1286" s="813"/>
      <c r="F1286" s="813"/>
      <c r="G1286" s="813"/>
    </row>
    <row r="1287" spans="1:7" hidden="1">
      <c r="A1287" s="813"/>
      <c r="B1287" s="813"/>
      <c r="C1287" s="813"/>
      <c r="D1287" s="813"/>
      <c r="E1287" s="813"/>
      <c r="F1287" s="813"/>
      <c r="G1287" s="813"/>
    </row>
    <row r="1288" spans="1:7" hidden="1">
      <c r="A1288" s="813"/>
      <c r="B1288" s="813"/>
      <c r="C1288" s="813"/>
      <c r="D1288" s="813"/>
      <c r="E1288" s="813"/>
      <c r="F1288" s="813"/>
      <c r="G1288" s="813"/>
    </row>
    <row r="1289" spans="1:7" hidden="1">
      <c r="A1289" s="813"/>
      <c r="B1289" s="813"/>
      <c r="C1289" s="813"/>
      <c r="D1289" s="813"/>
      <c r="E1289" s="813"/>
      <c r="F1289" s="813"/>
      <c r="G1289" s="813"/>
    </row>
    <row r="1290" spans="1:7" hidden="1">
      <c r="A1290" s="813"/>
      <c r="B1290" s="813"/>
      <c r="C1290" s="813"/>
      <c r="D1290" s="813"/>
      <c r="E1290" s="813"/>
      <c r="F1290" s="813"/>
      <c r="G1290" s="813"/>
    </row>
    <row r="1291" spans="1:7" hidden="1">
      <c r="A1291" s="813"/>
      <c r="B1291" s="813"/>
      <c r="C1291" s="813"/>
      <c r="D1291" s="813"/>
      <c r="E1291" s="813"/>
      <c r="F1291" s="813"/>
      <c r="G1291" s="813"/>
    </row>
    <row r="1292" spans="1:7" hidden="1">
      <c r="A1292" s="813"/>
      <c r="B1292" s="813"/>
      <c r="C1292" s="813"/>
      <c r="D1292" s="813"/>
      <c r="E1292" s="813"/>
      <c r="F1292" s="813"/>
      <c r="G1292" s="813"/>
    </row>
    <row r="1293" spans="1:7" hidden="1">
      <c r="A1293" s="813"/>
      <c r="B1293" s="813"/>
      <c r="C1293" s="813"/>
      <c r="D1293" s="813"/>
      <c r="E1293" s="813"/>
      <c r="F1293" s="813"/>
      <c r="G1293" s="813"/>
    </row>
    <row r="1294" spans="1:7" hidden="1">
      <c r="A1294" s="813"/>
      <c r="B1294" s="813"/>
      <c r="C1294" s="813"/>
      <c r="D1294" s="813"/>
      <c r="E1294" s="813"/>
      <c r="F1294" s="813"/>
      <c r="G1294" s="813"/>
    </row>
    <row r="1295" spans="1:7" hidden="1">
      <c r="A1295" s="813"/>
      <c r="B1295" s="813"/>
      <c r="C1295" s="813"/>
      <c r="D1295" s="813"/>
      <c r="E1295" s="813"/>
      <c r="F1295" s="813"/>
      <c r="G1295" s="813"/>
    </row>
    <row r="1296" spans="1:7" hidden="1">
      <c r="A1296" s="813"/>
      <c r="B1296" s="813"/>
      <c r="C1296" s="813"/>
      <c r="D1296" s="813"/>
      <c r="E1296" s="813"/>
      <c r="F1296" s="813"/>
      <c r="G1296" s="813"/>
    </row>
    <row r="1297" spans="1:7" hidden="1">
      <c r="A1297" s="813"/>
      <c r="B1297" s="813"/>
      <c r="C1297" s="813"/>
      <c r="D1297" s="813"/>
      <c r="E1297" s="813"/>
      <c r="F1297" s="813"/>
      <c r="G1297" s="813"/>
    </row>
    <row r="1298" spans="1:7" hidden="1">
      <c r="A1298" s="813"/>
      <c r="B1298" s="813"/>
      <c r="C1298" s="813"/>
      <c r="D1298" s="813"/>
      <c r="E1298" s="813"/>
      <c r="F1298" s="813"/>
      <c r="G1298" s="813"/>
    </row>
    <row r="1299" spans="1:7" hidden="1">
      <c r="A1299" s="813"/>
      <c r="B1299" s="813"/>
      <c r="C1299" s="813"/>
      <c r="D1299" s="813"/>
      <c r="E1299" s="813"/>
      <c r="F1299" s="813"/>
      <c r="G1299" s="813"/>
    </row>
    <row r="1300" spans="1:7" hidden="1">
      <c r="A1300" s="813"/>
      <c r="B1300" s="813"/>
      <c r="C1300" s="813"/>
      <c r="D1300" s="813"/>
      <c r="E1300" s="813"/>
      <c r="F1300" s="813"/>
      <c r="G1300" s="813"/>
    </row>
    <row r="1301" spans="1:7" hidden="1">
      <c r="A1301" s="813"/>
      <c r="B1301" s="813"/>
      <c r="C1301" s="813"/>
      <c r="D1301" s="813"/>
      <c r="E1301" s="813"/>
      <c r="F1301" s="813"/>
      <c r="G1301" s="813"/>
    </row>
    <row r="1302" spans="1:7" hidden="1">
      <c r="A1302" s="813"/>
      <c r="B1302" s="813"/>
      <c r="C1302" s="813"/>
      <c r="D1302" s="813"/>
      <c r="E1302" s="813"/>
      <c r="F1302" s="813"/>
      <c r="G1302" s="813"/>
    </row>
    <row r="1303" spans="1:7" hidden="1">
      <c r="A1303" s="813"/>
      <c r="B1303" s="813"/>
      <c r="C1303" s="813"/>
      <c r="D1303" s="813"/>
      <c r="E1303" s="813"/>
      <c r="F1303" s="813"/>
      <c r="G1303" s="813"/>
    </row>
    <row r="1304" spans="1:7" hidden="1">
      <c r="A1304" s="813"/>
      <c r="B1304" s="813"/>
      <c r="C1304" s="813"/>
      <c r="D1304" s="813"/>
      <c r="E1304" s="813"/>
      <c r="F1304" s="813"/>
      <c r="G1304" s="813"/>
    </row>
    <row r="1305" spans="1:7" hidden="1">
      <c r="A1305" s="813"/>
      <c r="B1305" s="813"/>
      <c r="C1305" s="813"/>
      <c r="D1305" s="813"/>
      <c r="E1305" s="813"/>
      <c r="F1305" s="813"/>
      <c r="G1305" s="813"/>
    </row>
    <row r="1306" spans="1:7" hidden="1">
      <c r="A1306" s="813"/>
      <c r="B1306" s="813"/>
      <c r="C1306" s="813"/>
      <c r="D1306" s="813"/>
      <c r="E1306" s="813"/>
      <c r="F1306" s="813"/>
      <c r="G1306" s="813"/>
    </row>
    <row r="1307" spans="1:7" hidden="1">
      <c r="A1307" s="813"/>
      <c r="B1307" s="813"/>
      <c r="C1307" s="813"/>
      <c r="D1307" s="813"/>
      <c r="E1307" s="813"/>
      <c r="F1307" s="813"/>
      <c r="G1307" s="813"/>
    </row>
    <row r="1308" spans="1:7" hidden="1">
      <c r="A1308" s="813"/>
      <c r="B1308" s="813"/>
      <c r="C1308" s="813"/>
      <c r="D1308" s="813"/>
      <c r="E1308" s="813"/>
      <c r="F1308" s="813"/>
      <c r="G1308" s="813"/>
    </row>
    <row r="1309" spans="1:7" hidden="1">
      <c r="A1309" s="813"/>
      <c r="B1309" s="813"/>
      <c r="C1309" s="813"/>
      <c r="D1309" s="813"/>
      <c r="E1309" s="813"/>
      <c r="F1309" s="813"/>
      <c r="G1309" s="813"/>
    </row>
    <row r="1310" spans="1:7" hidden="1">
      <c r="A1310" s="813"/>
      <c r="B1310" s="813"/>
      <c r="C1310" s="813"/>
      <c r="D1310" s="813"/>
      <c r="E1310" s="813"/>
      <c r="F1310" s="813"/>
      <c r="G1310" s="813"/>
    </row>
    <row r="1311" spans="1:7" hidden="1">
      <c r="A1311" s="813"/>
      <c r="B1311" s="813"/>
      <c r="C1311" s="813"/>
      <c r="D1311" s="813"/>
      <c r="E1311" s="813"/>
      <c r="F1311" s="813"/>
      <c r="G1311" s="813"/>
    </row>
    <row r="1312" spans="1:7" hidden="1">
      <c r="A1312" s="813"/>
      <c r="B1312" s="813"/>
      <c r="C1312" s="813"/>
      <c r="D1312" s="813"/>
      <c r="E1312" s="813"/>
      <c r="F1312" s="813"/>
      <c r="G1312" s="813"/>
    </row>
    <row r="1313" spans="1:7" hidden="1">
      <c r="A1313" s="813"/>
      <c r="B1313" s="813"/>
      <c r="C1313" s="813"/>
      <c r="D1313" s="813"/>
      <c r="E1313" s="813"/>
      <c r="F1313" s="813"/>
      <c r="G1313" s="813"/>
    </row>
    <row r="1314" spans="1:7" hidden="1">
      <c r="A1314" s="813"/>
      <c r="B1314" s="813"/>
      <c r="C1314" s="813"/>
      <c r="D1314" s="813"/>
      <c r="E1314" s="813"/>
      <c r="F1314" s="813"/>
      <c r="G1314" s="813"/>
    </row>
    <row r="1315" spans="1:7" hidden="1">
      <c r="A1315" s="813"/>
      <c r="B1315" s="813"/>
      <c r="C1315" s="813"/>
      <c r="D1315" s="813"/>
      <c r="E1315" s="813"/>
      <c r="F1315" s="813"/>
      <c r="G1315" s="813"/>
    </row>
    <row r="1316" spans="1:7" hidden="1">
      <c r="A1316" s="813"/>
      <c r="B1316" s="813"/>
      <c r="C1316" s="813"/>
      <c r="D1316" s="813"/>
      <c r="E1316" s="813"/>
      <c r="F1316" s="813"/>
      <c r="G1316" s="813"/>
    </row>
    <row r="1317" spans="1:7" hidden="1">
      <c r="A1317" s="813"/>
      <c r="B1317" s="813"/>
      <c r="C1317" s="813"/>
      <c r="D1317" s="813"/>
      <c r="E1317" s="813"/>
      <c r="F1317" s="813"/>
      <c r="G1317" s="813"/>
    </row>
    <row r="1318" spans="1:7" hidden="1">
      <c r="A1318" s="813"/>
      <c r="B1318" s="813"/>
      <c r="C1318" s="813"/>
      <c r="D1318" s="813"/>
      <c r="E1318" s="813"/>
      <c r="F1318" s="813"/>
      <c r="G1318" s="813"/>
    </row>
    <row r="1319" spans="1:7" hidden="1">
      <c r="A1319" s="813"/>
      <c r="B1319" s="813"/>
      <c r="C1319" s="813"/>
      <c r="D1319" s="813"/>
      <c r="E1319" s="813"/>
      <c r="F1319" s="813"/>
      <c r="G1319" s="813"/>
    </row>
    <row r="1320" spans="1:7" hidden="1">
      <c r="A1320" s="813"/>
      <c r="B1320" s="813"/>
      <c r="C1320" s="813"/>
      <c r="D1320" s="813"/>
      <c r="E1320" s="813"/>
      <c r="F1320" s="813"/>
      <c r="G1320" s="813"/>
    </row>
    <row r="1321" spans="1:7" hidden="1">
      <c r="A1321" s="813"/>
      <c r="B1321" s="813"/>
      <c r="C1321" s="813"/>
      <c r="D1321" s="813"/>
      <c r="E1321" s="813"/>
      <c r="F1321" s="813"/>
      <c r="G1321" s="813"/>
    </row>
    <row r="1322" spans="1:7" hidden="1">
      <c r="A1322" s="813"/>
      <c r="B1322" s="813"/>
      <c r="C1322" s="813"/>
      <c r="D1322" s="813"/>
      <c r="E1322" s="813"/>
      <c r="F1322" s="813"/>
      <c r="G1322" s="813"/>
    </row>
    <row r="1323" spans="1:7" hidden="1">
      <c r="A1323" s="813"/>
      <c r="B1323" s="813"/>
      <c r="C1323" s="813"/>
      <c r="D1323" s="813"/>
      <c r="E1323" s="813"/>
      <c r="F1323" s="813"/>
      <c r="G1323" s="813"/>
    </row>
    <row r="1324" spans="1:7" hidden="1">
      <c r="A1324" s="813"/>
      <c r="B1324" s="813"/>
      <c r="C1324" s="813"/>
      <c r="D1324" s="813"/>
      <c r="E1324" s="813"/>
      <c r="F1324" s="813"/>
      <c r="G1324" s="813"/>
    </row>
    <row r="1325" spans="1:7" hidden="1">
      <c r="A1325" s="813"/>
      <c r="B1325" s="813"/>
      <c r="C1325" s="813"/>
      <c r="D1325" s="813"/>
      <c r="E1325" s="813"/>
      <c r="F1325" s="813"/>
      <c r="G1325" s="813"/>
    </row>
    <row r="1326" spans="1:7" hidden="1">
      <c r="A1326" s="813"/>
      <c r="B1326" s="813"/>
      <c r="C1326" s="813"/>
      <c r="D1326" s="813"/>
      <c r="E1326" s="813"/>
      <c r="F1326" s="813"/>
      <c r="G1326" s="813"/>
    </row>
    <row r="1327" spans="1:7" hidden="1">
      <c r="A1327" s="813"/>
      <c r="B1327" s="813"/>
      <c r="C1327" s="813"/>
      <c r="D1327" s="813"/>
      <c r="E1327" s="813"/>
      <c r="F1327" s="813"/>
      <c r="G1327" s="813"/>
    </row>
    <row r="1328" spans="1:7" hidden="1">
      <c r="A1328" s="813"/>
      <c r="B1328" s="813"/>
      <c r="C1328" s="813"/>
      <c r="D1328" s="813"/>
      <c r="E1328" s="813"/>
      <c r="F1328" s="813"/>
      <c r="G1328" s="813"/>
    </row>
    <row r="1329" spans="1:7" hidden="1">
      <c r="A1329" s="813"/>
      <c r="B1329" s="813"/>
      <c r="C1329" s="813"/>
      <c r="D1329" s="813"/>
      <c r="E1329" s="813"/>
      <c r="F1329" s="813"/>
      <c r="G1329" s="813"/>
    </row>
    <row r="1330" spans="1:7" hidden="1">
      <c r="A1330" s="813"/>
      <c r="B1330" s="813"/>
      <c r="C1330" s="813"/>
      <c r="D1330" s="813"/>
      <c r="E1330" s="813"/>
      <c r="F1330" s="813"/>
      <c r="G1330" s="813"/>
    </row>
    <row r="1331" spans="1:7" hidden="1">
      <c r="A1331" s="813"/>
      <c r="B1331" s="813"/>
      <c r="C1331" s="813"/>
      <c r="D1331" s="813"/>
      <c r="E1331" s="813"/>
      <c r="F1331" s="813"/>
      <c r="G1331" s="813"/>
    </row>
    <row r="1332" spans="1:7" hidden="1">
      <c r="A1332" s="813"/>
      <c r="B1332" s="813"/>
      <c r="C1332" s="813"/>
      <c r="D1332" s="813"/>
      <c r="E1332" s="813"/>
      <c r="F1332" s="813"/>
      <c r="G1332" s="813"/>
    </row>
    <row r="1333" spans="1:7" hidden="1">
      <c r="A1333" s="813"/>
      <c r="B1333" s="813"/>
      <c r="C1333" s="813"/>
      <c r="D1333" s="813"/>
      <c r="E1333" s="813"/>
      <c r="F1333" s="813"/>
      <c r="G1333" s="813"/>
    </row>
    <row r="1334" spans="1:7" hidden="1">
      <c r="A1334" s="813"/>
      <c r="B1334" s="813"/>
      <c r="C1334" s="813"/>
      <c r="D1334" s="813"/>
      <c r="E1334" s="813"/>
      <c r="F1334" s="813"/>
      <c r="G1334" s="813"/>
    </row>
    <row r="1335" spans="1:7" hidden="1">
      <c r="A1335" s="813"/>
      <c r="B1335" s="813"/>
      <c r="C1335" s="813"/>
      <c r="D1335" s="813"/>
      <c r="E1335" s="813"/>
      <c r="F1335" s="813"/>
      <c r="G1335" s="813"/>
    </row>
    <row r="1336" spans="1:7" hidden="1">
      <c r="A1336" s="813"/>
      <c r="B1336" s="813"/>
      <c r="C1336" s="813"/>
      <c r="D1336" s="813"/>
      <c r="E1336" s="813"/>
      <c r="F1336" s="813"/>
      <c r="G1336" s="813"/>
    </row>
    <row r="1337" spans="1:7" hidden="1">
      <c r="A1337" s="813"/>
      <c r="B1337" s="813"/>
      <c r="C1337" s="813"/>
      <c r="D1337" s="813"/>
      <c r="E1337" s="813"/>
      <c r="F1337" s="813"/>
      <c r="G1337" s="813"/>
    </row>
    <row r="1338" spans="1:7" hidden="1">
      <c r="A1338" s="813"/>
      <c r="B1338" s="813"/>
      <c r="C1338" s="813"/>
      <c r="D1338" s="813"/>
      <c r="E1338" s="813"/>
      <c r="F1338" s="813"/>
      <c r="G1338" s="813"/>
    </row>
    <row r="1339" spans="1:7" hidden="1">
      <c r="A1339" s="813"/>
      <c r="B1339" s="813"/>
      <c r="C1339" s="813"/>
      <c r="D1339" s="813"/>
      <c r="E1339" s="813"/>
      <c r="F1339" s="813"/>
      <c r="G1339" s="813"/>
    </row>
    <row r="1340" spans="1:7" hidden="1">
      <c r="A1340" s="813"/>
      <c r="B1340" s="813"/>
      <c r="C1340" s="813"/>
      <c r="D1340" s="813"/>
      <c r="E1340" s="813"/>
      <c r="F1340" s="813"/>
      <c r="G1340" s="813"/>
    </row>
    <row r="1341" spans="1:7" hidden="1">
      <c r="A1341" s="813"/>
      <c r="B1341" s="813"/>
      <c r="C1341" s="813"/>
      <c r="D1341" s="813"/>
      <c r="E1341" s="813"/>
      <c r="F1341" s="813"/>
      <c r="G1341" s="813"/>
    </row>
    <row r="1342" spans="1:7" hidden="1">
      <c r="A1342" s="813"/>
      <c r="B1342" s="813"/>
      <c r="C1342" s="813"/>
      <c r="D1342" s="813"/>
      <c r="E1342" s="813"/>
      <c r="F1342" s="813"/>
      <c r="G1342" s="813"/>
    </row>
    <row r="1343" spans="1:7" hidden="1">
      <c r="A1343" s="813"/>
      <c r="B1343" s="813"/>
      <c r="C1343" s="813"/>
      <c r="D1343" s="813"/>
      <c r="E1343" s="813"/>
      <c r="F1343" s="813"/>
      <c r="G1343" s="813"/>
    </row>
    <row r="1344" spans="1:7" hidden="1">
      <c r="A1344" s="813"/>
      <c r="B1344" s="813"/>
      <c r="C1344" s="813"/>
      <c r="D1344" s="813"/>
      <c r="E1344" s="813"/>
      <c r="F1344" s="813"/>
      <c r="G1344" s="813"/>
    </row>
    <row r="1345" spans="1:7" hidden="1">
      <c r="A1345" s="813"/>
      <c r="B1345" s="813"/>
      <c r="C1345" s="813"/>
      <c r="D1345" s="813"/>
      <c r="E1345" s="813"/>
      <c r="F1345" s="813"/>
      <c r="G1345" s="813"/>
    </row>
    <row r="1346" spans="1:7" hidden="1">
      <c r="A1346" s="813"/>
      <c r="B1346" s="813"/>
      <c r="C1346" s="813"/>
      <c r="D1346" s="813"/>
      <c r="E1346" s="813"/>
      <c r="F1346" s="813"/>
      <c r="G1346" s="813"/>
    </row>
    <row r="1347" spans="1:7" hidden="1">
      <c r="A1347" s="813"/>
      <c r="B1347" s="813"/>
      <c r="C1347" s="813"/>
      <c r="D1347" s="813"/>
      <c r="E1347" s="813"/>
      <c r="F1347" s="813"/>
      <c r="G1347" s="813"/>
    </row>
    <row r="1348" spans="1:7" hidden="1">
      <c r="A1348" s="813"/>
      <c r="B1348" s="813"/>
      <c r="C1348" s="813"/>
      <c r="D1348" s="813"/>
      <c r="E1348" s="813"/>
      <c r="F1348" s="813"/>
      <c r="G1348" s="813"/>
    </row>
    <row r="1349" spans="1:7" hidden="1">
      <c r="A1349" s="813"/>
      <c r="B1349" s="813"/>
      <c r="C1349" s="813"/>
      <c r="D1349" s="813"/>
      <c r="E1349" s="813"/>
      <c r="F1349" s="813"/>
      <c r="G1349" s="813"/>
    </row>
    <row r="1350" spans="1:7" hidden="1">
      <c r="A1350" s="813"/>
      <c r="B1350" s="813"/>
      <c r="C1350" s="813"/>
      <c r="D1350" s="813"/>
      <c r="E1350" s="813"/>
      <c r="F1350" s="813"/>
      <c r="G1350" s="813"/>
    </row>
    <row r="1351" spans="1:7" hidden="1">
      <c r="A1351" s="813"/>
      <c r="B1351" s="813"/>
      <c r="C1351" s="813"/>
      <c r="D1351" s="813"/>
      <c r="E1351" s="813"/>
      <c r="F1351" s="813"/>
      <c r="G1351" s="813"/>
    </row>
    <row r="1352" spans="1:7" hidden="1"/>
    <row r="1353" spans="1:7" hidden="1"/>
    <row r="1354" spans="1:7" hidden="1"/>
    <row r="1355" spans="1:7" hidden="1"/>
    <row r="1356" spans="1:7" hidden="1"/>
    <row r="1357" spans="1:7" hidden="1"/>
    <row r="1358" spans="1:7" hidden="1"/>
    <row r="1359" spans="1:7" hidden="1">
      <c r="A1359" s="813"/>
      <c r="B1359" s="813"/>
      <c r="C1359" s="813"/>
      <c r="D1359" s="813"/>
      <c r="E1359" s="813"/>
      <c r="F1359" s="813"/>
      <c r="G1359" s="813"/>
    </row>
    <row r="1360" spans="1:7" hidden="1">
      <c r="A1360" s="813"/>
      <c r="B1360" s="813"/>
      <c r="C1360" s="813"/>
      <c r="D1360" s="813"/>
      <c r="E1360" s="813"/>
      <c r="F1360" s="813"/>
      <c r="G1360" s="813"/>
    </row>
    <row r="1361" spans="1:7" hidden="1">
      <c r="A1361" s="813"/>
      <c r="B1361" s="813"/>
      <c r="C1361" s="813"/>
      <c r="D1361" s="813"/>
      <c r="E1361" s="813"/>
      <c r="F1361" s="813"/>
      <c r="G1361" s="813"/>
    </row>
    <row r="1362" spans="1:7" hidden="1">
      <c r="A1362" s="813"/>
      <c r="B1362" s="813"/>
      <c r="C1362" s="813"/>
      <c r="D1362" s="813"/>
      <c r="E1362" s="813"/>
      <c r="F1362" s="813"/>
      <c r="G1362" s="813"/>
    </row>
    <row r="1363" spans="1:7" hidden="1">
      <c r="A1363" s="813"/>
      <c r="B1363" s="813"/>
      <c r="C1363" s="813"/>
      <c r="D1363" s="813"/>
      <c r="E1363" s="813"/>
      <c r="F1363" s="813"/>
      <c r="G1363" s="813"/>
    </row>
    <row r="1364" spans="1:7" hidden="1">
      <c r="A1364" s="813"/>
      <c r="B1364" s="813"/>
      <c r="C1364" s="813"/>
      <c r="D1364" s="813"/>
      <c r="E1364" s="813"/>
      <c r="F1364" s="813"/>
      <c r="G1364" s="813"/>
    </row>
    <row r="1365" spans="1:7" hidden="1">
      <c r="A1365" s="813"/>
      <c r="B1365" s="813"/>
      <c r="C1365" s="813"/>
      <c r="D1365" s="813"/>
      <c r="E1365" s="813"/>
      <c r="F1365" s="813"/>
      <c r="G1365" s="813"/>
    </row>
    <row r="1366" spans="1:7" hidden="1">
      <c r="A1366" s="813"/>
      <c r="B1366" s="813"/>
      <c r="C1366" s="813"/>
      <c r="D1366" s="813"/>
      <c r="E1366" s="813"/>
      <c r="F1366" s="813"/>
      <c r="G1366" s="813"/>
    </row>
    <row r="1367" spans="1:7" hidden="1">
      <c r="A1367" s="813"/>
      <c r="B1367" s="813"/>
      <c r="C1367" s="813"/>
      <c r="D1367" s="813"/>
      <c r="E1367" s="813"/>
      <c r="F1367" s="813"/>
      <c r="G1367" s="813"/>
    </row>
    <row r="1368" spans="1:7" hidden="1">
      <c r="A1368" s="813"/>
      <c r="B1368" s="813"/>
      <c r="C1368" s="813"/>
      <c r="D1368" s="813"/>
      <c r="E1368" s="813"/>
      <c r="F1368" s="813"/>
      <c r="G1368" s="813"/>
    </row>
    <row r="1369" spans="1:7" hidden="1">
      <c r="A1369" s="813"/>
      <c r="B1369" s="813"/>
      <c r="C1369" s="813"/>
      <c r="D1369" s="813"/>
      <c r="E1369" s="813"/>
      <c r="F1369" s="813"/>
      <c r="G1369" s="813"/>
    </row>
    <row r="1370" spans="1:7" hidden="1">
      <c r="A1370" s="813"/>
      <c r="B1370" s="813"/>
      <c r="C1370" s="813"/>
      <c r="D1370" s="813"/>
      <c r="E1370" s="813"/>
      <c r="F1370" s="813"/>
      <c r="G1370" s="813"/>
    </row>
    <row r="1371" spans="1:7" hidden="1">
      <c r="A1371" s="813"/>
      <c r="B1371" s="813"/>
      <c r="C1371" s="813"/>
      <c r="D1371" s="813"/>
      <c r="E1371" s="813"/>
      <c r="F1371" s="813"/>
      <c r="G1371" s="813"/>
    </row>
    <row r="1372" spans="1:7" hidden="1">
      <c r="A1372" s="813"/>
      <c r="B1372" s="813"/>
      <c r="C1372" s="813"/>
      <c r="D1372" s="813"/>
      <c r="E1372" s="813"/>
      <c r="F1372" s="813"/>
      <c r="G1372" s="813"/>
    </row>
    <row r="1373" spans="1:7" hidden="1">
      <c r="A1373" s="813"/>
      <c r="B1373" s="813"/>
      <c r="C1373" s="813"/>
      <c r="D1373" s="813"/>
      <c r="E1373" s="813"/>
      <c r="F1373" s="813"/>
      <c r="G1373" s="813"/>
    </row>
    <row r="1374" spans="1:7" hidden="1">
      <c r="A1374" s="813"/>
      <c r="B1374" s="813"/>
      <c r="C1374" s="813"/>
      <c r="D1374" s="813"/>
      <c r="E1374" s="813"/>
      <c r="F1374" s="813"/>
      <c r="G1374" s="813"/>
    </row>
    <row r="1375" spans="1:7" hidden="1">
      <c r="A1375" s="813"/>
      <c r="B1375" s="813"/>
      <c r="C1375" s="813"/>
      <c r="D1375" s="813"/>
      <c r="E1375" s="813"/>
      <c r="F1375" s="813"/>
      <c r="G1375" s="813"/>
    </row>
    <row r="1376" spans="1:7" hidden="1">
      <c r="A1376" s="813"/>
      <c r="B1376" s="813"/>
      <c r="C1376" s="813"/>
      <c r="D1376" s="813"/>
      <c r="E1376" s="813"/>
      <c r="F1376" s="813"/>
      <c r="G1376" s="813"/>
    </row>
    <row r="1377" spans="1:7" hidden="1">
      <c r="A1377" s="813"/>
      <c r="B1377" s="813"/>
      <c r="C1377" s="813"/>
      <c r="D1377" s="813"/>
      <c r="E1377" s="813"/>
      <c r="F1377" s="813"/>
      <c r="G1377" s="813"/>
    </row>
    <row r="1378" spans="1:7" hidden="1">
      <c r="A1378" s="813"/>
      <c r="B1378" s="813"/>
      <c r="C1378" s="813"/>
      <c r="D1378" s="813"/>
      <c r="E1378" s="813"/>
      <c r="F1378" s="813"/>
      <c r="G1378" s="813"/>
    </row>
    <row r="1379" spans="1:7" hidden="1">
      <c r="A1379" s="813"/>
      <c r="B1379" s="813"/>
      <c r="C1379" s="813"/>
      <c r="D1379" s="813"/>
      <c r="E1379" s="813"/>
      <c r="F1379" s="813"/>
      <c r="G1379" s="813"/>
    </row>
    <row r="1380" spans="1:7" hidden="1">
      <c r="A1380" s="813"/>
      <c r="B1380" s="813"/>
      <c r="C1380" s="813"/>
      <c r="D1380" s="813"/>
      <c r="E1380" s="813"/>
      <c r="F1380" s="813"/>
      <c r="G1380" s="813"/>
    </row>
    <row r="1381" spans="1:7" hidden="1">
      <c r="A1381" s="813"/>
      <c r="B1381" s="813"/>
      <c r="C1381" s="813"/>
      <c r="D1381" s="813"/>
      <c r="E1381" s="813"/>
      <c r="F1381" s="813"/>
      <c r="G1381" s="813"/>
    </row>
    <row r="1382" spans="1:7" hidden="1">
      <c r="A1382" s="813"/>
      <c r="B1382" s="813"/>
      <c r="C1382" s="813"/>
      <c r="D1382" s="813"/>
      <c r="E1382" s="813"/>
      <c r="F1382" s="813"/>
      <c r="G1382" s="813"/>
    </row>
    <row r="1383" spans="1:7" hidden="1">
      <c r="A1383" s="813"/>
      <c r="B1383" s="813"/>
      <c r="C1383" s="813"/>
      <c r="D1383" s="813"/>
      <c r="E1383" s="813"/>
      <c r="F1383" s="813"/>
      <c r="G1383" s="813"/>
    </row>
    <row r="1384" spans="1:7" hidden="1">
      <c r="A1384" s="813"/>
      <c r="B1384" s="813"/>
      <c r="C1384" s="813"/>
      <c r="D1384" s="813"/>
      <c r="E1384" s="813"/>
      <c r="F1384" s="813"/>
      <c r="G1384" s="813"/>
    </row>
    <row r="1385" spans="1:7" hidden="1">
      <c r="A1385" s="813"/>
      <c r="B1385" s="813"/>
      <c r="C1385" s="813"/>
      <c r="D1385" s="813"/>
      <c r="E1385" s="813"/>
      <c r="F1385" s="813"/>
      <c r="G1385" s="813"/>
    </row>
    <row r="1386" spans="1:7" hidden="1">
      <c r="A1386" s="813"/>
      <c r="B1386" s="813"/>
      <c r="C1386" s="813"/>
      <c r="D1386" s="813"/>
      <c r="E1386" s="813"/>
      <c r="F1386" s="813"/>
      <c r="G1386" s="813"/>
    </row>
    <row r="1387" spans="1:7" hidden="1">
      <c r="A1387" s="813"/>
      <c r="B1387" s="813"/>
      <c r="C1387" s="813"/>
      <c r="D1387" s="813"/>
      <c r="E1387" s="813"/>
      <c r="F1387" s="813"/>
      <c r="G1387" s="813"/>
    </row>
    <row r="1388" spans="1:7" hidden="1">
      <c r="A1388" s="813"/>
      <c r="B1388" s="813"/>
      <c r="C1388" s="813"/>
      <c r="D1388" s="813"/>
      <c r="E1388" s="813"/>
      <c r="F1388" s="813"/>
      <c r="G1388" s="813"/>
    </row>
    <row r="1389" spans="1:7" hidden="1">
      <c r="A1389" s="813"/>
      <c r="B1389" s="813"/>
      <c r="C1389" s="813"/>
      <c r="D1389" s="813"/>
      <c r="E1389" s="813"/>
      <c r="F1389" s="813"/>
      <c r="G1389" s="813"/>
    </row>
    <row r="1390" spans="1:7" hidden="1">
      <c r="A1390" s="813"/>
      <c r="B1390" s="813"/>
      <c r="C1390" s="813"/>
      <c r="D1390" s="813"/>
      <c r="E1390" s="813"/>
      <c r="F1390" s="813"/>
      <c r="G1390" s="813"/>
    </row>
    <row r="1391" spans="1:7" hidden="1">
      <c r="A1391" s="813"/>
      <c r="B1391" s="813"/>
      <c r="C1391" s="813"/>
      <c r="D1391" s="813"/>
      <c r="E1391" s="813"/>
      <c r="F1391" s="813"/>
      <c r="G1391" s="813"/>
    </row>
    <row r="1392" spans="1:7" hidden="1">
      <c r="A1392" s="813"/>
      <c r="B1392" s="813"/>
      <c r="C1392" s="813"/>
      <c r="D1392" s="813"/>
      <c r="E1392" s="813"/>
      <c r="F1392" s="813"/>
      <c r="G1392" s="813"/>
    </row>
    <row r="1393" spans="1:7" hidden="1">
      <c r="A1393" s="813"/>
      <c r="B1393" s="813"/>
      <c r="C1393" s="813"/>
      <c r="D1393" s="813"/>
      <c r="E1393" s="813"/>
      <c r="F1393" s="813"/>
      <c r="G1393" s="813"/>
    </row>
    <row r="1394" spans="1:7" hidden="1">
      <c r="A1394" s="813"/>
      <c r="B1394" s="813"/>
      <c r="C1394" s="813"/>
      <c r="D1394" s="813"/>
      <c r="E1394" s="813"/>
      <c r="F1394" s="813"/>
      <c r="G1394" s="813"/>
    </row>
    <row r="1395" spans="1:7" hidden="1">
      <c r="A1395" s="813"/>
      <c r="B1395" s="813"/>
      <c r="C1395" s="813"/>
      <c r="D1395" s="813"/>
      <c r="E1395" s="813"/>
      <c r="F1395" s="813"/>
      <c r="G1395" s="813"/>
    </row>
    <row r="1396" spans="1:7" hidden="1">
      <c r="A1396" s="813"/>
      <c r="B1396" s="813"/>
      <c r="C1396" s="813"/>
      <c r="D1396" s="813"/>
      <c r="E1396" s="813"/>
      <c r="F1396" s="813"/>
      <c r="G1396" s="813"/>
    </row>
    <row r="1397" spans="1:7" hidden="1">
      <c r="A1397" s="813"/>
      <c r="B1397" s="813"/>
      <c r="C1397" s="813"/>
      <c r="D1397" s="813"/>
      <c r="E1397" s="813"/>
      <c r="F1397" s="813"/>
      <c r="G1397" s="813"/>
    </row>
    <row r="1398" spans="1:7" hidden="1">
      <c r="A1398" s="813"/>
      <c r="B1398" s="813"/>
      <c r="C1398" s="813"/>
      <c r="D1398" s="813"/>
      <c r="E1398" s="813"/>
      <c r="F1398" s="813"/>
      <c r="G1398" s="813"/>
    </row>
    <row r="1399" spans="1:7" hidden="1">
      <c r="A1399" s="813"/>
      <c r="B1399" s="813"/>
      <c r="C1399" s="813"/>
      <c r="D1399" s="813"/>
      <c r="E1399" s="813"/>
      <c r="F1399" s="813"/>
      <c r="G1399" s="813"/>
    </row>
    <row r="1400" spans="1:7" hidden="1">
      <c r="A1400" s="813"/>
      <c r="B1400" s="813"/>
      <c r="C1400" s="813"/>
      <c r="D1400" s="813"/>
      <c r="E1400" s="813"/>
      <c r="F1400" s="813"/>
      <c r="G1400" s="813"/>
    </row>
    <row r="1401" spans="1:7" hidden="1">
      <c r="A1401" s="813"/>
      <c r="B1401" s="813"/>
      <c r="C1401" s="813"/>
      <c r="D1401" s="813"/>
      <c r="E1401" s="813"/>
      <c r="F1401" s="813"/>
      <c r="G1401" s="813"/>
    </row>
    <row r="1402" spans="1:7" hidden="1">
      <c r="A1402" s="813"/>
      <c r="B1402" s="813"/>
      <c r="C1402" s="813"/>
      <c r="D1402" s="813"/>
      <c r="E1402" s="813"/>
      <c r="F1402" s="813"/>
      <c r="G1402" s="813"/>
    </row>
    <row r="1403" spans="1:7" hidden="1">
      <c r="A1403" s="813"/>
      <c r="B1403" s="813"/>
      <c r="C1403" s="813"/>
      <c r="D1403" s="813"/>
      <c r="E1403" s="813"/>
      <c r="F1403" s="813"/>
      <c r="G1403" s="813"/>
    </row>
    <row r="1404" spans="1:7" hidden="1">
      <c r="A1404" s="813"/>
      <c r="B1404" s="813"/>
      <c r="C1404" s="813"/>
      <c r="D1404" s="813"/>
      <c r="E1404" s="813"/>
      <c r="F1404" s="813"/>
      <c r="G1404" s="813"/>
    </row>
    <row r="1405" spans="1:7" hidden="1">
      <c r="A1405" s="813"/>
      <c r="B1405" s="813"/>
      <c r="C1405" s="813"/>
      <c r="D1405" s="813"/>
      <c r="E1405" s="813"/>
      <c r="F1405" s="813"/>
      <c r="G1405" s="813"/>
    </row>
    <row r="1406" spans="1:7" hidden="1">
      <c r="A1406" s="813"/>
      <c r="B1406" s="813"/>
      <c r="C1406" s="813"/>
      <c r="D1406" s="813"/>
      <c r="E1406" s="813"/>
      <c r="F1406" s="813"/>
      <c r="G1406" s="813"/>
    </row>
    <row r="1407" spans="1:7" hidden="1">
      <c r="A1407" s="813"/>
      <c r="B1407" s="813"/>
      <c r="C1407" s="813"/>
      <c r="D1407" s="813"/>
      <c r="E1407" s="813"/>
      <c r="F1407" s="813"/>
      <c r="G1407" s="813"/>
    </row>
    <row r="1408" spans="1:7" hidden="1">
      <c r="A1408" s="813"/>
      <c r="B1408" s="813"/>
      <c r="C1408" s="813"/>
      <c r="D1408" s="813"/>
      <c r="E1408" s="813"/>
      <c r="F1408" s="813"/>
      <c r="G1408" s="813"/>
    </row>
    <row r="1409" spans="1:7" hidden="1">
      <c r="A1409" s="813"/>
      <c r="B1409" s="813"/>
      <c r="C1409" s="813"/>
      <c r="D1409" s="813"/>
      <c r="E1409" s="813"/>
      <c r="F1409" s="813"/>
      <c r="G1409" s="813"/>
    </row>
    <row r="1410" spans="1:7" hidden="1">
      <c r="A1410" s="813"/>
      <c r="B1410" s="813"/>
      <c r="C1410" s="813"/>
      <c r="D1410" s="813"/>
      <c r="E1410" s="813"/>
      <c r="F1410" s="813"/>
      <c r="G1410" s="813"/>
    </row>
    <row r="1411" spans="1:7" hidden="1">
      <c r="A1411" s="813"/>
      <c r="B1411" s="813"/>
      <c r="C1411" s="813"/>
      <c r="D1411" s="813"/>
      <c r="E1411" s="813"/>
      <c r="F1411" s="813"/>
      <c r="G1411" s="813"/>
    </row>
    <row r="1412" spans="1:7" hidden="1">
      <c r="A1412" s="813"/>
      <c r="B1412" s="813"/>
      <c r="C1412" s="813"/>
      <c r="D1412" s="813"/>
      <c r="E1412" s="813"/>
      <c r="F1412" s="813"/>
      <c r="G1412" s="813"/>
    </row>
    <row r="1413" spans="1:7" hidden="1">
      <c r="A1413" s="813"/>
      <c r="B1413" s="813"/>
      <c r="C1413" s="813"/>
      <c r="D1413" s="813"/>
      <c r="E1413" s="813"/>
      <c r="F1413" s="813"/>
      <c r="G1413" s="813"/>
    </row>
    <row r="1414" spans="1:7" hidden="1">
      <c r="A1414" s="813"/>
      <c r="B1414" s="813"/>
      <c r="C1414" s="813"/>
      <c r="D1414" s="813"/>
      <c r="E1414" s="813"/>
      <c r="F1414" s="813"/>
      <c r="G1414" s="813"/>
    </row>
    <row r="1415" spans="1:7" hidden="1">
      <c r="A1415" s="813"/>
      <c r="B1415" s="813"/>
      <c r="C1415" s="813"/>
      <c r="D1415" s="813"/>
      <c r="E1415" s="813"/>
      <c r="F1415" s="813"/>
      <c r="G1415" s="813"/>
    </row>
    <row r="1416" spans="1:7" hidden="1">
      <c r="A1416" s="813"/>
      <c r="B1416" s="813"/>
      <c r="C1416" s="813"/>
      <c r="D1416" s="813"/>
      <c r="E1416" s="813"/>
      <c r="F1416" s="813"/>
      <c r="G1416" s="813"/>
    </row>
    <row r="1417" spans="1:7" hidden="1">
      <c r="A1417" s="813"/>
      <c r="B1417" s="813"/>
      <c r="C1417" s="813"/>
      <c r="D1417" s="813"/>
      <c r="E1417" s="813"/>
      <c r="F1417" s="813"/>
      <c r="G1417" s="813"/>
    </row>
    <row r="1418" spans="1:7" hidden="1">
      <c r="A1418" s="813"/>
      <c r="B1418" s="813"/>
      <c r="C1418" s="813"/>
      <c r="D1418" s="813"/>
      <c r="E1418" s="813"/>
      <c r="F1418" s="813"/>
      <c r="G1418" s="813"/>
    </row>
    <row r="1419" spans="1:7" hidden="1">
      <c r="A1419" s="813"/>
      <c r="B1419" s="813"/>
      <c r="C1419" s="813"/>
      <c r="D1419" s="813"/>
      <c r="E1419" s="813"/>
      <c r="F1419" s="813"/>
      <c r="G1419" s="813"/>
    </row>
    <row r="1420" spans="1:7" hidden="1">
      <c r="A1420" s="813"/>
      <c r="B1420" s="813"/>
      <c r="C1420" s="813"/>
      <c r="D1420" s="813"/>
      <c r="E1420" s="813"/>
      <c r="F1420" s="813"/>
      <c r="G1420" s="813"/>
    </row>
    <row r="1421" spans="1:7" hidden="1">
      <c r="A1421" s="813"/>
      <c r="B1421" s="813"/>
      <c r="C1421" s="813"/>
      <c r="D1421" s="813"/>
      <c r="E1421" s="813"/>
      <c r="F1421" s="813"/>
      <c r="G1421" s="813"/>
    </row>
    <row r="1422" spans="1:7" hidden="1">
      <c r="A1422" s="813"/>
      <c r="B1422" s="813"/>
      <c r="C1422" s="813"/>
      <c r="D1422" s="813"/>
      <c r="E1422" s="813"/>
      <c r="F1422" s="813"/>
      <c r="G1422" s="813"/>
    </row>
    <row r="1423" spans="1:7" hidden="1">
      <c r="A1423" s="813"/>
      <c r="B1423" s="813"/>
      <c r="C1423" s="813"/>
      <c r="D1423" s="813"/>
      <c r="E1423" s="813"/>
      <c r="F1423" s="813"/>
      <c r="G1423" s="813"/>
    </row>
    <row r="1424" spans="1:7" hidden="1">
      <c r="A1424" s="813"/>
      <c r="B1424" s="813"/>
      <c r="C1424" s="813"/>
      <c r="D1424" s="813"/>
      <c r="E1424" s="813"/>
      <c r="F1424" s="813"/>
      <c r="G1424" s="813"/>
    </row>
    <row r="1425" spans="1:7" hidden="1">
      <c r="A1425" s="813"/>
      <c r="B1425" s="813"/>
      <c r="C1425" s="813"/>
      <c r="D1425" s="813"/>
      <c r="E1425" s="813"/>
      <c r="F1425" s="813"/>
      <c r="G1425" s="813"/>
    </row>
    <row r="1426" spans="1:7" hidden="1">
      <c r="A1426" s="813"/>
      <c r="B1426" s="813"/>
      <c r="C1426" s="813"/>
      <c r="D1426" s="813"/>
      <c r="E1426" s="813"/>
      <c r="F1426" s="813"/>
      <c r="G1426" s="813"/>
    </row>
    <row r="1427" spans="1:7" hidden="1">
      <c r="A1427" s="813"/>
      <c r="B1427" s="813"/>
      <c r="C1427" s="813"/>
      <c r="D1427" s="813"/>
      <c r="E1427" s="813"/>
      <c r="F1427" s="813"/>
      <c r="G1427" s="813"/>
    </row>
    <row r="1428" spans="1:7" hidden="1">
      <c r="A1428" s="813"/>
      <c r="B1428" s="813"/>
      <c r="C1428" s="813"/>
      <c r="D1428" s="813"/>
      <c r="E1428" s="813"/>
      <c r="F1428" s="813"/>
      <c r="G1428" s="813"/>
    </row>
    <row r="1429" spans="1:7" hidden="1">
      <c r="A1429" s="813"/>
      <c r="B1429" s="813"/>
      <c r="C1429" s="813"/>
      <c r="D1429" s="813"/>
      <c r="E1429" s="813"/>
      <c r="F1429" s="813"/>
      <c r="G1429" s="813"/>
    </row>
    <row r="1430" spans="1:7" hidden="1">
      <c r="A1430" s="813"/>
      <c r="B1430" s="813"/>
      <c r="C1430" s="813"/>
      <c r="D1430" s="813"/>
      <c r="E1430" s="813"/>
      <c r="F1430" s="813"/>
      <c r="G1430" s="813"/>
    </row>
    <row r="1431" spans="1:7" hidden="1">
      <c r="A1431" s="813"/>
      <c r="B1431" s="813"/>
      <c r="C1431" s="813"/>
      <c r="D1431" s="813"/>
      <c r="E1431" s="813"/>
      <c r="F1431" s="813"/>
      <c r="G1431" s="813"/>
    </row>
    <row r="1432" spans="1:7" hidden="1">
      <c r="A1432" s="813"/>
      <c r="B1432" s="813"/>
      <c r="C1432" s="813"/>
      <c r="D1432" s="813"/>
      <c r="E1432" s="813"/>
      <c r="F1432" s="813"/>
      <c r="G1432" s="813"/>
    </row>
    <row r="1433" spans="1:7" hidden="1">
      <c r="A1433" s="813"/>
      <c r="B1433" s="813"/>
      <c r="C1433" s="813"/>
      <c r="D1433" s="813"/>
      <c r="E1433" s="813"/>
      <c r="F1433" s="813"/>
      <c r="G1433" s="813"/>
    </row>
    <row r="1434" spans="1:7" hidden="1">
      <c r="A1434" s="813"/>
      <c r="B1434" s="813"/>
      <c r="C1434" s="813"/>
      <c r="D1434" s="813"/>
      <c r="E1434" s="813"/>
      <c r="F1434" s="813"/>
      <c r="G1434" s="813"/>
    </row>
    <row r="1435" spans="1:7" hidden="1">
      <c r="A1435" s="813"/>
      <c r="B1435" s="813"/>
      <c r="C1435" s="813"/>
      <c r="D1435" s="813"/>
      <c r="E1435" s="813"/>
      <c r="F1435" s="813"/>
      <c r="G1435" s="813"/>
    </row>
    <row r="1436" spans="1:7" hidden="1">
      <c r="A1436" s="813"/>
      <c r="B1436" s="813"/>
      <c r="C1436" s="813"/>
      <c r="D1436" s="813"/>
      <c r="E1436" s="813"/>
      <c r="F1436" s="813"/>
      <c r="G1436" s="813"/>
    </row>
    <row r="1437" spans="1:7" hidden="1">
      <c r="A1437" s="813"/>
      <c r="B1437" s="813"/>
      <c r="C1437" s="813"/>
      <c r="D1437" s="813"/>
      <c r="E1437" s="813"/>
      <c r="F1437" s="813"/>
      <c r="G1437" s="813"/>
    </row>
    <row r="1438" spans="1:7" hidden="1">
      <c r="A1438" s="813"/>
      <c r="B1438" s="813"/>
      <c r="C1438" s="813"/>
      <c r="D1438" s="813"/>
      <c r="E1438" s="813"/>
      <c r="F1438" s="813"/>
      <c r="G1438" s="813"/>
    </row>
    <row r="1439" spans="1:7" hidden="1">
      <c r="A1439" s="813"/>
      <c r="B1439" s="813"/>
      <c r="C1439" s="813"/>
      <c r="D1439" s="813"/>
      <c r="E1439" s="813"/>
      <c r="F1439" s="813"/>
      <c r="G1439" s="813"/>
    </row>
    <row r="1440" spans="1:7" hidden="1">
      <c r="A1440" s="813"/>
      <c r="B1440" s="813"/>
      <c r="C1440" s="813"/>
      <c r="D1440" s="813"/>
      <c r="E1440" s="813"/>
      <c r="F1440" s="813"/>
      <c r="G1440" s="813"/>
    </row>
    <row r="1441" spans="1:7" hidden="1">
      <c r="A1441" s="813"/>
      <c r="B1441" s="813"/>
      <c r="C1441" s="813"/>
      <c r="D1441" s="813"/>
      <c r="E1441" s="813"/>
      <c r="F1441" s="813"/>
      <c r="G1441" s="813"/>
    </row>
    <row r="1442" spans="1:7" hidden="1">
      <c r="A1442" s="813"/>
      <c r="B1442" s="813"/>
      <c r="C1442" s="813"/>
      <c r="D1442" s="813"/>
      <c r="E1442" s="813"/>
      <c r="F1442" s="813"/>
      <c r="G1442" s="813"/>
    </row>
    <row r="1443" spans="1:7" hidden="1">
      <c r="A1443" s="813"/>
      <c r="B1443" s="813"/>
      <c r="C1443" s="813"/>
      <c r="D1443" s="813"/>
      <c r="E1443" s="813"/>
      <c r="F1443" s="813"/>
      <c r="G1443" s="813"/>
    </row>
    <row r="1444" spans="1:7" hidden="1">
      <c r="A1444" s="813"/>
      <c r="B1444" s="813"/>
      <c r="C1444" s="813"/>
      <c r="D1444" s="813"/>
      <c r="E1444" s="813"/>
      <c r="F1444" s="813"/>
      <c r="G1444" s="813"/>
    </row>
    <row r="1445" spans="1:7" hidden="1">
      <c r="A1445" s="813"/>
      <c r="B1445" s="813"/>
      <c r="C1445" s="813"/>
      <c r="D1445" s="813"/>
      <c r="E1445" s="813"/>
      <c r="F1445" s="813"/>
      <c r="G1445" s="813"/>
    </row>
    <row r="1446" spans="1:7" hidden="1">
      <c r="A1446" s="813"/>
      <c r="B1446" s="813"/>
      <c r="C1446" s="813"/>
      <c r="D1446" s="813"/>
      <c r="E1446" s="813"/>
      <c r="F1446" s="813"/>
      <c r="G1446" s="813"/>
    </row>
    <row r="1447" spans="1:7" hidden="1">
      <c r="A1447" s="813"/>
      <c r="B1447" s="813"/>
      <c r="C1447" s="813"/>
      <c r="D1447" s="813"/>
      <c r="E1447" s="813"/>
      <c r="F1447" s="813"/>
      <c r="G1447" s="813"/>
    </row>
    <row r="1448" spans="1:7" hidden="1">
      <c r="A1448" s="813"/>
      <c r="B1448" s="813"/>
      <c r="C1448" s="813"/>
      <c r="D1448" s="813"/>
      <c r="E1448" s="813"/>
      <c r="F1448" s="813"/>
      <c r="G1448" s="813"/>
    </row>
    <row r="1449" spans="1:7" hidden="1">
      <c r="A1449" s="813"/>
      <c r="B1449" s="813"/>
      <c r="C1449" s="813"/>
      <c r="D1449" s="813"/>
      <c r="E1449" s="813"/>
      <c r="F1449" s="813"/>
      <c r="G1449" s="813"/>
    </row>
    <row r="1450" spans="1:7" hidden="1">
      <c r="A1450" s="813"/>
      <c r="B1450" s="813"/>
      <c r="C1450" s="813"/>
      <c r="D1450" s="813"/>
      <c r="E1450" s="813"/>
      <c r="F1450" s="813"/>
      <c r="G1450" s="813"/>
    </row>
    <row r="1451" spans="1:7" hidden="1">
      <c r="A1451" s="813"/>
      <c r="B1451" s="813"/>
      <c r="C1451" s="813"/>
      <c r="D1451" s="813"/>
      <c r="E1451" s="813"/>
      <c r="F1451" s="813"/>
      <c r="G1451" s="813"/>
    </row>
    <row r="1452" spans="1:7" hidden="1">
      <c r="A1452" s="813"/>
      <c r="B1452" s="813"/>
      <c r="C1452" s="813"/>
      <c r="D1452" s="813"/>
      <c r="E1452" s="813"/>
      <c r="F1452" s="813"/>
      <c r="G1452" s="813"/>
    </row>
    <row r="1453" spans="1:7" hidden="1">
      <c r="A1453" s="813"/>
      <c r="B1453" s="813"/>
      <c r="C1453" s="813"/>
      <c r="D1453" s="813"/>
      <c r="E1453" s="813"/>
      <c r="F1453" s="813"/>
      <c r="G1453" s="813"/>
    </row>
    <row r="1454" spans="1:7" hidden="1">
      <c r="A1454" s="813"/>
      <c r="B1454" s="813"/>
      <c r="C1454" s="813"/>
      <c r="D1454" s="813"/>
      <c r="E1454" s="813"/>
      <c r="F1454" s="813"/>
      <c r="G1454" s="813"/>
    </row>
    <row r="1455" spans="1:7" hidden="1">
      <c r="A1455" s="813"/>
      <c r="B1455" s="813"/>
      <c r="C1455" s="813"/>
      <c r="D1455" s="813"/>
      <c r="E1455" s="813"/>
      <c r="F1455" s="813"/>
      <c r="G1455" s="813"/>
    </row>
    <row r="1456" spans="1:7" hidden="1">
      <c r="A1456" s="813"/>
      <c r="B1456" s="813"/>
      <c r="C1456" s="813"/>
      <c r="D1456" s="813"/>
      <c r="E1456" s="813"/>
      <c r="F1456" s="813"/>
      <c r="G1456" s="813"/>
    </row>
    <row r="1457" spans="1:7" hidden="1">
      <c r="A1457" s="813"/>
      <c r="B1457" s="813"/>
      <c r="C1457" s="813"/>
      <c r="D1457" s="813"/>
      <c r="E1457" s="813"/>
      <c r="F1457" s="813"/>
      <c r="G1457" s="813"/>
    </row>
    <row r="1458" spans="1:7" hidden="1">
      <c r="A1458" s="813"/>
      <c r="B1458" s="813"/>
      <c r="C1458" s="813"/>
      <c r="D1458" s="813"/>
      <c r="E1458" s="813"/>
      <c r="F1458" s="813"/>
      <c r="G1458" s="813"/>
    </row>
    <row r="1459" spans="1:7" hidden="1">
      <c r="A1459" s="813"/>
      <c r="B1459" s="813"/>
      <c r="C1459" s="813"/>
      <c r="D1459" s="813"/>
      <c r="E1459" s="813"/>
      <c r="F1459" s="813"/>
      <c r="G1459" s="813"/>
    </row>
    <row r="1460" spans="1:7" hidden="1">
      <c r="A1460" s="813"/>
      <c r="B1460" s="813"/>
      <c r="C1460" s="813"/>
      <c r="D1460" s="813"/>
      <c r="E1460" s="813"/>
      <c r="F1460" s="813"/>
      <c r="G1460" s="813"/>
    </row>
    <row r="1461" spans="1:7" hidden="1">
      <c r="A1461" s="813"/>
      <c r="B1461" s="813"/>
      <c r="C1461" s="813"/>
      <c r="D1461" s="813"/>
      <c r="E1461" s="813"/>
      <c r="F1461" s="813"/>
      <c r="G1461" s="813"/>
    </row>
    <row r="1462" spans="1:7" hidden="1">
      <c r="A1462" s="813"/>
      <c r="B1462" s="813"/>
      <c r="C1462" s="813"/>
      <c r="D1462" s="813"/>
      <c r="E1462" s="813"/>
      <c r="F1462" s="813"/>
      <c r="G1462" s="813"/>
    </row>
    <row r="1463" spans="1:7" hidden="1">
      <c r="A1463" s="813"/>
      <c r="B1463" s="813"/>
      <c r="C1463" s="813"/>
      <c r="D1463" s="813"/>
      <c r="E1463" s="813"/>
      <c r="F1463" s="813"/>
      <c r="G1463" s="813"/>
    </row>
    <row r="1464" spans="1:7" hidden="1">
      <c r="A1464" s="813"/>
      <c r="B1464" s="813"/>
      <c r="C1464" s="813"/>
      <c r="D1464" s="813"/>
      <c r="E1464" s="813"/>
      <c r="F1464" s="813"/>
      <c r="G1464" s="813"/>
    </row>
    <row r="1465" spans="1:7" hidden="1">
      <c r="A1465" s="813"/>
      <c r="B1465" s="813"/>
      <c r="C1465" s="813"/>
      <c r="D1465" s="813"/>
      <c r="E1465" s="813"/>
      <c r="F1465" s="813"/>
      <c r="G1465" s="813"/>
    </row>
    <row r="1466" spans="1:7" hidden="1">
      <c r="A1466" s="813"/>
      <c r="B1466" s="813"/>
      <c r="C1466" s="813"/>
      <c r="D1466" s="813"/>
      <c r="E1466" s="813"/>
      <c r="F1466" s="813"/>
      <c r="G1466" s="813"/>
    </row>
    <row r="1467" spans="1:7" hidden="1">
      <c r="A1467" s="813"/>
      <c r="B1467" s="813"/>
      <c r="C1467" s="813"/>
      <c r="D1467" s="813"/>
      <c r="E1467" s="813"/>
      <c r="F1467" s="813"/>
      <c r="G1467" s="813"/>
    </row>
    <row r="1468" spans="1:7" hidden="1">
      <c r="A1468" s="813"/>
      <c r="B1468" s="813"/>
      <c r="C1468" s="813"/>
      <c r="D1468" s="813"/>
      <c r="E1468" s="813"/>
      <c r="F1468" s="813"/>
      <c r="G1468" s="813"/>
    </row>
    <row r="1469" spans="1:7" hidden="1">
      <c r="A1469" s="813"/>
      <c r="B1469" s="813"/>
      <c r="C1469" s="813"/>
      <c r="D1469" s="813"/>
      <c r="E1469" s="813"/>
      <c r="F1469" s="813"/>
      <c r="G1469" s="813"/>
    </row>
    <row r="1470" spans="1:7" hidden="1">
      <c r="A1470" s="813"/>
      <c r="B1470" s="813"/>
      <c r="C1470" s="813"/>
      <c r="D1470" s="813"/>
      <c r="E1470" s="813"/>
      <c r="F1470" s="813"/>
      <c r="G1470" s="813"/>
    </row>
    <row r="1471" spans="1:7" hidden="1">
      <c r="A1471" s="813"/>
      <c r="B1471" s="813"/>
      <c r="C1471" s="813"/>
      <c r="D1471" s="813"/>
      <c r="E1471" s="813"/>
      <c r="F1471" s="813"/>
      <c r="G1471" s="813"/>
    </row>
    <row r="1472" spans="1:7" hidden="1">
      <c r="A1472" s="813"/>
      <c r="B1472" s="813"/>
      <c r="C1472" s="813"/>
      <c r="D1472" s="813"/>
      <c r="E1472" s="813"/>
      <c r="F1472" s="813"/>
      <c r="G1472" s="813"/>
    </row>
    <row r="1473" spans="1:7" hidden="1">
      <c r="A1473" s="813"/>
      <c r="B1473" s="813"/>
      <c r="C1473" s="813"/>
      <c r="D1473" s="813"/>
      <c r="E1473" s="813"/>
      <c r="F1473" s="813"/>
      <c r="G1473" s="813"/>
    </row>
    <row r="1474" spans="1:7" hidden="1">
      <c r="A1474" s="813"/>
      <c r="B1474" s="813"/>
      <c r="C1474" s="813"/>
      <c r="D1474" s="813"/>
      <c r="E1474" s="813"/>
      <c r="F1474" s="813"/>
      <c r="G1474" s="813"/>
    </row>
    <row r="1475" spans="1:7" hidden="1">
      <c r="A1475" s="813"/>
      <c r="B1475" s="813"/>
      <c r="C1475" s="813"/>
      <c r="D1475" s="813"/>
      <c r="E1475" s="813"/>
      <c r="F1475" s="813"/>
      <c r="G1475" s="813"/>
    </row>
    <row r="1476" spans="1:7" hidden="1">
      <c r="A1476" s="813"/>
      <c r="B1476" s="813"/>
      <c r="C1476" s="813"/>
      <c r="D1476" s="813"/>
      <c r="E1476" s="813"/>
      <c r="F1476" s="813"/>
      <c r="G1476" s="813"/>
    </row>
    <row r="1477" spans="1:7" hidden="1">
      <c r="A1477" s="813"/>
      <c r="B1477" s="813"/>
      <c r="C1477" s="813"/>
      <c r="D1477" s="813"/>
      <c r="E1477" s="813"/>
      <c r="F1477" s="813"/>
      <c r="G1477" s="813"/>
    </row>
    <row r="1478" spans="1:7" hidden="1">
      <c r="A1478" s="813"/>
      <c r="B1478" s="813"/>
      <c r="C1478" s="813"/>
      <c r="D1478" s="813"/>
      <c r="E1478" s="813"/>
      <c r="F1478" s="813"/>
      <c r="G1478" s="813"/>
    </row>
    <row r="1479" spans="1:7" hidden="1">
      <c r="A1479" s="813"/>
      <c r="B1479" s="813"/>
      <c r="C1479" s="813"/>
      <c r="D1479" s="813"/>
      <c r="E1479" s="813"/>
      <c r="F1479" s="813"/>
      <c r="G1479" s="813"/>
    </row>
    <row r="1480" spans="1:7" hidden="1">
      <c r="A1480" s="813"/>
      <c r="B1480" s="813"/>
      <c r="C1480" s="813"/>
      <c r="D1480" s="813"/>
      <c r="E1480" s="813"/>
      <c r="F1480" s="813"/>
      <c r="G1480" s="813"/>
    </row>
    <row r="1481" spans="1:7" hidden="1">
      <c r="A1481" s="813"/>
      <c r="B1481" s="813"/>
      <c r="C1481" s="813"/>
      <c r="D1481" s="813"/>
      <c r="E1481" s="813"/>
      <c r="F1481" s="813"/>
      <c r="G1481" s="813"/>
    </row>
    <row r="1482" spans="1:7" hidden="1">
      <c r="A1482" s="813"/>
      <c r="B1482" s="813"/>
      <c r="C1482" s="813"/>
      <c r="D1482" s="813"/>
      <c r="E1482" s="813"/>
      <c r="F1482" s="813"/>
      <c r="G1482" s="813"/>
    </row>
    <row r="1483" spans="1:7" hidden="1">
      <c r="A1483" s="813"/>
      <c r="B1483" s="813"/>
      <c r="C1483" s="813"/>
      <c r="D1483" s="813"/>
      <c r="E1483" s="813"/>
      <c r="F1483" s="813"/>
      <c r="G1483" s="813"/>
    </row>
    <row r="1484" spans="1:7" hidden="1">
      <c r="A1484" s="813"/>
      <c r="B1484" s="813"/>
      <c r="C1484" s="813"/>
      <c r="D1484" s="813"/>
      <c r="E1484" s="813"/>
      <c r="F1484" s="813"/>
      <c r="G1484" s="813"/>
    </row>
    <row r="1485" spans="1:7" hidden="1">
      <c r="A1485" s="813"/>
      <c r="B1485" s="813"/>
      <c r="C1485" s="813"/>
      <c r="D1485" s="813"/>
      <c r="E1485" s="813"/>
      <c r="F1485" s="813"/>
      <c r="G1485" s="813"/>
    </row>
    <row r="1486" spans="1:7" hidden="1">
      <c r="A1486" s="813"/>
      <c r="B1486" s="813"/>
      <c r="C1486" s="813"/>
      <c r="D1486" s="813"/>
      <c r="E1486" s="813"/>
      <c r="F1486" s="813"/>
      <c r="G1486" s="813"/>
    </row>
    <row r="1487" spans="1:7" hidden="1">
      <c r="A1487" s="813"/>
      <c r="B1487" s="813"/>
      <c r="C1487" s="813"/>
      <c r="D1487" s="813"/>
      <c r="E1487" s="813"/>
      <c r="F1487" s="813"/>
      <c r="G1487" s="813"/>
    </row>
    <row r="1488" spans="1:7" hidden="1">
      <c r="A1488" s="813"/>
      <c r="B1488" s="813"/>
      <c r="C1488" s="813"/>
      <c r="D1488" s="813"/>
      <c r="E1488" s="813"/>
      <c r="F1488" s="813"/>
      <c r="G1488" s="813"/>
    </row>
    <row r="1489" spans="1:7" hidden="1">
      <c r="A1489" s="813"/>
      <c r="B1489" s="813"/>
      <c r="C1489" s="813"/>
      <c r="D1489" s="813"/>
      <c r="E1489" s="813"/>
      <c r="F1489" s="813"/>
      <c r="G1489" s="813"/>
    </row>
    <row r="1490" spans="1:7" hidden="1">
      <c r="A1490" s="813"/>
      <c r="B1490" s="813"/>
      <c r="C1490" s="813"/>
      <c r="D1490" s="813"/>
      <c r="E1490" s="813"/>
      <c r="F1490" s="813"/>
      <c r="G1490" s="813"/>
    </row>
    <row r="1491" spans="1:7" hidden="1">
      <c r="A1491" s="813"/>
      <c r="B1491" s="813"/>
      <c r="C1491" s="813"/>
      <c r="D1491" s="813"/>
      <c r="E1491" s="813"/>
      <c r="F1491" s="813"/>
      <c r="G1491" s="813"/>
    </row>
    <row r="1492" spans="1:7" hidden="1">
      <c r="A1492" s="813"/>
      <c r="B1492" s="813"/>
      <c r="C1492" s="813"/>
      <c r="D1492" s="813"/>
      <c r="E1492" s="813"/>
      <c r="F1492" s="813"/>
      <c r="G1492" s="813"/>
    </row>
    <row r="1493" spans="1:7" hidden="1">
      <c r="A1493" s="813"/>
      <c r="B1493" s="813"/>
      <c r="C1493" s="813"/>
      <c r="D1493" s="813"/>
      <c r="E1493" s="813"/>
      <c r="F1493" s="813"/>
      <c r="G1493" s="813"/>
    </row>
    <row r="1494" spans="1:7" hidden="1">
      <c r="A1494" s="813"/>
      <c r="B1494" s="813"/>
      <c r="C1494" s="813"/>
      <c r="D1494" s="813"/>
      <c r="E1494" s="813"/>
      <c r="F1494" s="813"/>
      <c r="G1494" s="813"/>
    </row>
    <row r="1495" spans="1:7" hidden="1">
      <c r="A1495" s="813"/>
      <c r="B1495" s="813"/>
      <c r="C1495" s="813"/>
      <c r="D1495" s="813"/>
      <c r="E1495" s="813"/>
      <c r="F1495" s="813"/>
      <c r="G1495" s="813"/>
    </row>
    <row r="1496" spans="1:7" hidden="1">
      <c r="A1496" s="813"/>
      <c r="B1496" s="813"/>
      <c r="C1496" s="813"/>
      <c r="D1496" s="813"/>
      <c r="E1496" s="813"/>
      <c r="F1496" s="813"/>
      <c r="G1496" s="813"/>
    </row>
    <row r="1497" spans="1:7" hidden="1">
      <c r="A1497" s="813"/>
      <c r="B1497" s="813"/>
      <c r="C1497" s="813"/>
      <c r="D1497" s="813"/>
      <c r="E1497" s="813"/>
      <c r="F1497" s="813"/>
      <c r="G1497" s="813"/>
    </row>
    <row r="1498" spans="1:7" hidden="1">
      <c r="A1498" s="813"/>
      <c r="B1498" s="813"/>
      <c r="C1498" s="813"/>
      <c r="D1498" s="813"/>
      <c r="E1498" s="813"/>
      <c r="F1498" s="813"/>
      <c r="G1498" s="813"/>
    </row>
    <row r="1499" spans="1:7" hidden="1">
      <c r="A1499" s="813"/>
      <c r="B1499" s="813"/>
      <c r="C1499" s="813"/>
      <c r="D1499" s="813"/>
      <c r="E1499" s="813"/>
      <c r="F1499" s="813"/>
      <c r="G1499" s="813"/>
    </row>
    <row r="1500" spans="1:7" hidden="1">
      <c r="A1500" s="813"/>
      <c r="B1500" s="813"/>
      <c r="C1500" s="813"/>
      <c r="D1500" s="813"/>
      <c r="E1500" s="813"/>
      <c r="F1500" s="813"/>
      <c r="G1500" s="813"/>
    </row>
    <row r="1501" spans="1:7" hidden="1">
      <c r="A1501" s="813"/>
      <c r="B1501" s="813"/>
      <c r="C1501" s="813"/>
      <c r="D1501" s="813"/>
      <c r="E1501" s="813"/>
      <c r="F1501" s="813"/>
      <c r="G1501" s="813"/>
    </row>
    <row r="1502" spans="1:7" hidden="1">
      <c r="A1502" s="813"/>
      <c r="B1502" s="813"/>
      <c r="C1502" s="813"/>
      <c r="D1502" s="813"/>
      <c r="E1502" s="813"/>
      <c r="F1502" s="813"/>
      <c r="G1502" s="813"/>
    </row>
    <row r="1503" spans="1:7" hidden="1">
      <c r="A1503" s="813"/>
      <c r="B1503" s="813"/>
      <c r="C1503" s="813"/>
      <c r="D1503" s="813"/>
      <c r="E1503" s="813"/>
      <c r="F1503" s="813"/>
      <c r="G1503" s="813"/>
    </row>
    <row r="1504" spans="1:7" hidden="1">
      <c r="A1504" s="813"/>
      <c r="B1504" s="813"/>
      <c r="C1504" s="813"/>
      <c r="D1504" s="813"/>
      <c r="E1504" s="813"/>
      <c r="F1504" s="813"/>
      <c r="G1504" s="813"/>
    </row>
    <row r="1505" spans="1:7" hidden="1">
      <c r="A1505" s="813"/>
      <c r="B1505" s="813"/>
      <c r="C1505" s="813"/>
      <c r="D1505" s="813"/>
      <c r="E1505" s="813"/>
      <c r="F1505" s="813"/>
      <c r="G1505" s="813"/>
    </row>
    <row r="1506" spans="1:7" hidden="1">
      <c r="A1506" s="813"/>
      <c r="B1506" s="813"/>
      <c r="C1506" s="813"/>
      <c r="D1506" s="813"/>
      <c r="E1506" s="813"/>
      <c r="F1506" s="813"/>
      <c r="G1506" s="813"/>
    </row>
    <row r="1507" spans="1:7" hidden="1">
      <c r="A1507" s="813"/>
      <c r="B1507" s="813"/>
      <c r="C1507" s="813"/>
      <c r="D1507" s="813"/>
      <c r="E1507" s="813"/>
      <c r="F1507" s="813"/>
      <c r="G1507" s="813"/>
    </row>
    <row r="1508" spans="1:7" hidden="1">
      <c r="A1508" s="813"/>
      <c r="B1508" s="813"/>
      <c r="C1508" s="813"/>
      <c r="D1508" s="813"/>
      <c r="E1508" s="813"/>
      <c r="F1508" s="813"/>
      <c r="G1508" s="813"/>
    </row>
    <row r="1509" spans="1:7" hidden="1">
      <c r="A1509" s="813"/>
      <c r="B1509" s="813"/>
      <c r="C1509" s="813"/>
      <c r="D1509" s="813"/>
      <c r="E1509" s="813"/>
      <c r="F1509" s="813"/>
      <c r="G1509" s="813"/>
    </row>
    <row r="1510" spans="1:7" hidden="1">
      <c r="A1510" s="813"/>
      <c r="B1510" s="813"/>
      <c r="C1510" s="813"/>
      <c r="D1510" s="813"/>
      <c r="E1510" s="813"/>
      <c r="F1510" s="813"/>
      <c r="G1510" s="813"/>
    </row>
    <row r="1511" spans="1:7" hidden="1">
      <c r="A1511" s="813"/>
      <c r="B1511" s="813"/>
      <c r="C1511" s="813"/>
      <c r="D1511" s="813"/>
      <c r="E1511" s="813"/>
      <c r="F1511" s="813"/>
      <c r="G1511" s="813"/>
    </row>
    <row r="1512" spans="1:7" hidden="1">
      <c r="A1512" s="813"/>
      <c r="B1512" s="813"/>
      <c r="C1512" s="813"/>
      <c r="D1512" s="813"/>
      <c r="E1512" s="813"/>
      <c r="F1512" s="813"/>
      <c r="G1512" s="813"/>
    </row>
    <row r="1513" spans="1:7" hidden="1">
      <c r="A1513" s="813"/>
      <c r="B1513" s="813"/>
      <c r="C1513" s="813"/>
      <c r="D1513" s="813"/>
      <c r="E1513" s="813"/>
      <c r="F1513" s="813"/>
      <c r="G1513" s="813"/>
    </row>
    <row r="1514" spans="1:7" hidden="1">
      <c r="A1514" s="813"/>
      <c r="B1514" s="813"/>
      <c r="C1514" s="813"/>
      <c r="D1514" s="813"/>
      <c r="E1514" s="813"/>
      <c r="F1514" s="813"/>
      <c r="G1514" s="813"/>
    </row>
    <row r="1515" spans="1:7" hidden="1">
      <c r="A1515" s="813"/>
      <c r="B1515" s="813"/>
      <c r="C1515" s="813"/>
      <c r="D1515" s="813"/>
      <c r="E1515" s="813"/>
      <c r="F1515" s="813"/>
      <c r="G1515" s="813"/>
    </row>
    <row r="1516" spans="1:7" hidden="1">
      <c r="A1516" s="813"/>
      <c r="B1516" s="813"/>
      <c r="C1516" s="813"/>
      <c r="D1516" s="813"/>
      <c r="E1516" s="813"/>
      <c r="F1516" s="813"/>
      <c r="G1516" s="813"/>
    </row>
    <row r="1517" spans="1:7" hidden="1">
      <c r="A1517" s="813"/>
      <c r="B1517" s="813"/>
      <c r="C1517" s="813"/>
      <c r="D1517" s="813"/>
      <c r="E1517" s="813"/>
      <c r="F1517" s="813"/>
      <c r="G1517" s="813"/>
    </row>
    <row r="1518" spans="1:7" hidden="1">
      <c r="A1518" s="813"/>
      <c r="B1518" s="813"/>
      <c r="C1518" s="813"/>
      <c r="D1518" s="813"/>
      <c r="E1518" s="813"/>
      <c r="F1518" s="813"/>
      <c r="G1518" s="813"/>
    </row>
    <row r="1519" spans="1:7" hidden="1">
      <c r="A1519" s="813"/>
      <c r="B1519" s="813"/>
      <c r="C1519" s="813"/>
      <c r="D1519" s="813"/>
      <c r="E1519" s="813"/>
      <c r="F1519" s="813"/>
      <c r="G1519" s="813"/>
    </row>
    <row r="1520" spans="1:7" hidden="1">
      <c r="A1520" s="813"/>
      <c r="B1520" s="813"/>
      <c r="C1520" s="813"/>
      <c r="D1520" s="813"/>
      <c r="E1520" s="813"/>
      <c r="F1520" s="813"/>
      <c r="G1520" s="813"/>
    </row>
    <row r="1521" spans="1:7" hidden="1">
      <c r="A1521" s="813"/>
      <c r="B1521" s="813"/>
      <c r="C1521" s="813"/>
      <c r="D1521" s="813"/>
      <c r="E1521" s="813"/>
      <c r="F1521" s="813"/>
      <c r="G1521" s="813"/>
    </row>
    <row r="1522" spans="1:7" hidden="1">
      <c r="A1522" s="813"/>
      <c r="B1522" s="813"/>
      <c r="C1522" s="813"/>
      <c r="D1522" s="813"/>
      <c r="E1522" s="813"/>
      <c r="F1522" s="813"/>
      <c r="G1522" s="813"/>
    </row>
    <row r="1523" spans="1:7" hidden="1">
      <c r="A1523" s="813"/>
      <c r="B1523" s="813"/>
      <c r="C1523" s="813"/>
      <c r="D1523" s="813"/>
      <c r="E1523" s="813"/>
      <c r="F1523" s="813"/>
      <c r="G1523" s="813"/>
    </row>
    <row r="1524" spans="1:7" hidden="1">
      <c r="A1524" s="813"/>
      <c r="B1524" s="813"/>
      <c r="C1524" s="813"/>
      <c r="D1524" s="813"/>
      <c r="E1524" s="813"/>
      <c r="F1524" s="813"/>
      <c r="G1524" s="813"/>
    </row>
    <row r="1525" spans="1:7" hidden="1">
      <c r="A1525" s="813"/>
      <c r="B1525" s="813"/>
      <c r="C1525" s="813"/>
      <c r="D1525" s="813"/>
      <c r="E1525" s="813"/>
      <c r="F1525" s="813"/>
      <c r="G1525" s="813"/>
    </row>
    <row r="1526" spans="1:7" hidden="1">
      <c r="A1526" s="813"/>
      <c r="B1526" s="813"/>
      <c r="C1526" s="813"/>
      <c r="D1526" s="813"/>
      <c r="E1526" s="813"/>
      <c r="F1526" s="813"/>
      <c r="G1526" s="813"/>
    </row>
    <row r="1527" spans="1:7" hidden="1">
      <c r="A1527" s="813"/>
      <c r="B1527" s="813"/>
      <c r="C1527" s="813"/>
      <c r="D1527" s="813"/>
      <c r="E1527" s="813"/>
      <c r="F1527" s="813"/>
      <c r="G1527" s="813"/>
    </row>
    <row r="1528" spans="1:7" hidden="1">
      <c r="A1528" s="813"/>
      <c r="B1528" s="813"/>
      <c r="C1528" s="813"/>
      <c r="D1528" s="813"/>
      <c r="E1528" s="813"/>
      <c r="F1528" s="813"/>
      <c r="G1528" s="813"/>
    </row>
    <row r="1529" spans="1:7" hidden="1">
      <c r="A1529" s="813"/>
      <c r="B1529" s="813"/>
      <c r="C1529" s="813"/>
      <c r="D1529" s="813"/>
      <c r="E1529" s="813"/>
      <c r="F1529" s="813"/>
      <c r="G1529" s="813"/>
    </row>
    <row r="1530" spans="1:7" hidden="1">
      <c r="A1530" s="813"/>
      <c r="B1530" s="813"/>
      <c r="C1530" s="813"/>
      <c r="D1530" s="813"/>
      <c r="E1530" s="813"/>
      <c r="F1530" s="813"/>
      <c r="G1530" s="813"/>
    </row>
    <row r="1531" spans="1:7" hidden="1">
      <c r="A1531" s="813"/>
      <c r="B1531" s="813"/>
      <c r="C1531" s="813"/>
      <c r="D1531" s="813"/>
      <c r="E1531" s="813"/>
      <c r="F1531" s="813"/>
      <c r="G1531" s="813"/>
    </row>
    <row r="1532" spans="1:7" hidden="1">
      <c r="A1532" s="813"/>
      <c r="B1532" s="813"/>
      <c r="C1532" s="813"/>
      <c r="D1532" s="813"/>
      <c r="E1532" s="813"/>
      <c r="F1532" s="813"/>
      <c r="G1532" s="813"/>
    </row>
    <row r="1533" spans="1:7" hidden="1">
      <c r="A1533" s="813"/>
      <c r="B1533" s="813"/>
      <c r="C1533" s="813"/>
      <c r="D1533" s="813"/>
      <c r="E1533" s="813"/>
      <c r="F1533" s="813"/>
      <c r="G1533" s="813"/>
    </row>
    <row r="1534" spans="1:7" hidden="1">
      <c r="A1534" s="813"/>
      <c r="B1534" s="813"/>
      <c r="C1534" s="813"/>
      <c r="D1534" s="813"/>
      <c r="E1534" s="813"/>
      <c r="F1534" s="813"/>
      <c r="G1534" s="813"/>
    </row>
    <row r="1535" spans="1:7" hidden="1">
      <c r="A1535" s="813"/>
      <c r="B1535" s="813"/>
      <c r="C1535" s="813"/>
      <c r="D1535" s="813"/>
      <c r="E1535" s="813"/>
      <c r="F1535" s="813"/>
      <c r="G1535" s="813"/>
    </row>
    <row r="1536" spans="1:7" hidden="1">
      <c r="A1536" s="813"/>
      <c r="B1536" s="813"/>
      <c r="C1536" s="813"/>
      <c r="D1536" s="813"/>
      <c r="E1536" s="813"/>
      <c r="F1536" s="813"/>
      <c r="G1536" s="813"/>
    </row>
    <row r="1537" spans="1:7" hidden="1">
      <c r="A1537" s="813"/>
      <c r="B1537" s="813"/>
      <c r="C1537" s="813"/>
      <c r="D1537" s="813"/>
      <c r="E1537" s="813"/>
      <c r="F1537" s="813"/>
      <c r="G1537" s="813"/>
    </row>
    <row r="1538" spans="1:7" hidden="1">
      <c r="A1538" s="813"/>
      <c r="B1538" s="813"/>
      <c r="C1538" s="813"/>
      <c r="D1538" s="813"/>
      <c r="E1538" s="813"/>
      <c r="F1538" s="813"/>
      <c r="G1538" s="813"/>
    </row>
    <row r="1539" spans="1:7" hidden="1">
      <c r="A1539" s="813"/>
      <c r="B1539" s="813"/>
      <c r="C1539" s="813"/>
      <c r="D1539" s="813"/>
      <c r="E1539" s="813"/>
      <c r="F1539" s="813"/>
      <c r="G1539" s="813"/>
    </row>
    <row r="1540" spans="1:7" hidden="1">
      <c r="A1540" s="813"/>
      <c r="B1540" s="813"/>
      <c r="C1540" s="813"/>
      <c r="D1540" s="813"/>
      <c r="E1540" s="813"/>
      <c r="F1540" s="813"/>
      <c r="G1540" s="813"/>
    </row>
    <row r="1541" spans="1:7" hidden="1">
      <c r="A1541" s="813"/>
      <c r="B1541" s="813"/>
      <c r="C1541" s="813"/>
      <c r="D1541" s="813"/>
      <c r="E1541" s="813"/>
      <c r="F1541" s="813"/>
      <c r="G1541" s="813"/>
    </row>
    <row r="1542" spans="1:7" hidden="1">
      <c r="A1542" s="813"/>
      <c r="B1542" s="813"/>
      <c r="C1542" s="813"/>
      <c r="D1542" s="813"/>
      <c r="E1542" s="813"/>
      <c r="F1542" s="813"/>
      <c r="G1542" s="813"/>
    </row>
    <row r="1543" spans="1:7" hidden="1">
      <c r="A1543" s="813"/>
      <c r="B1543" s="813"/>
      <c r="C1543" s="813"/>
      <c r="D1543" s="813"/>
      <c r="E1543" s="813"/>
      <c r="F1543" s="813"/>
      <c r="G1543" s="813"/>
    </row>
    <row r="1544" spans="1:7" hidden="1">
      <c r="A1544" s="813"/>
      <c r="B1544" s="813"/>
      <c r="C1544" s="813"/>
      <c r="D1544" s="813"/>
      <c r="E1544" s="813"/>
      <c r="F1544" s="813"/>
      <c r="G1544" s="813"/>
    </row>
    <row r="1545" spans="1:7" hidden="1">
      <c r="A1545" s="813"/>
      <c r="B1545" s="813"/>
      <c r="C1545" s="813"/>
      <c r="D1545" s="813"/>
      <c r="E1545" s="813"/>
      <c r="F1545" s="813"/>
      <c r="G1545" s="813"/>
    </row>
    <row r="1546" spans="1:7" hidden="1">
      <c r="A1546" s="813"/>
      <c r="B1546" s="813"/>
      <c r="C1546" s="813"/>
      <c r="D1546" s="813"/>
      <c r="E1546" s="813"/>
      <c r="F1546" s="813"/>
      <c r="G1546" s="813"/>
    </row>
    <row r="1547" spans="1:7" hidden="1">
      <c r="A1547" s="813"/>
      <c r="B1547" s="813"/>
      <c r="C1547" s="813"/>
      <c r="D1547" s="813"/>
      <c r="E1547" s="813"/>
      <c r="F1547" s="813"/>
      <c r="G1547" s="813"/>
    </row>
    <row r="1548" spans="1:7" hidden="1">
      <c r="A1548" s="813"/>
      <c r="B1548" s="813"/>
      <c r="C1548" s="813"/>
      <c r="D1548" s="813"/>
      <c r="E1548" s="813"/>
      <c r="F1548" s="813"/>
      <c r="G1548" s="813"/>
    </row>
    <row r="1549" spans="1:7" hidden="1">
      <c r="A1549" s="813"/>
      <c r="B1549" s="813"/>
      <c r="C1549" s="813"/>
      <c r="D1549" s="813"/>
      <c r="E1549" s="813"/>
      <c r="F1549" s="813"/>
      <c r="G1549" s="813"/>
    </row>
    <row r="1550" spans="1:7" hidden="1">
      <c r="A1550" s="813"/>
      <c r="B1550" s="813"/>
      <c r="C1550" s="813"/>
      <c r="D1550" s="813"/>
      <c r="E1550" s="813"/>
      <c r="F1550" s="813"/>
      <c r="G1550" s="813"/>
    </row>
    <row r="1551" spans="1:7" hidden="1">
      <c r="A1551" s="813"/>
      <c r="B1551" s="813"/>
      <c r="C1551" s="813"/>
      <c r="D1551" s="813"/>
      <c r="E1551" s="813"/>
      <c r="F1551" s="813"/>
      <c r="G1551" s="813"/>
    </row>
    <row r="1552" spans="1:7" hidden="1">
      <c r="A1552" s="813"/>
      <c r="B1552" s="813"/>
      <c r="C1552" s="813"/>
      <c r="D1552" s="813"/>
      <c r="E1552" s="813"/>
      <c r="F1552" s="813"/>
      <c r="G1552" s="813"/>
    </row>
    <row r="1553" spans="1:7" hidden="1">
      <c r="A1553" s="813"/>
      <c r="B1553" s="813"/>
      <c r="C1553" s="813"/>
      <c r="D1553" s="813"/>
      <c r="E1553" s="813"/>
      <c r="F1553" s="813"/>
      <c r="G1553" s="813"/>
    </row>
    <row r="1554" spans="1:7" hidden="1">
      <c r="A1554" s="813"/>
      <c r="B1554" s="813"/>
      <c r="C1554" s="813"/>
      <c r="D1554" s="813"/>
      <c r="E1554" s="813"/>
      <c r="F1554" s="813"/>
      <c r="G1554" s="813"/>
    </row>
    <row r="1555" spans="1:7" hidden="1">
      <c r="A1555" s="813"/>
      <c r="B1555" s="813"/>
      <c r="C1555" s="813"/>
      <c r="D1555" s="813"/>
      <c r="E1555" s="813"/>
      <c r="F1555" s="813"/>
      <c r="G1555" s="813"/>
    </row>
    <row r="1556" spans="1:7" hidden="1">
      <c r="A1556" s="813"/>
      <c r="B1556" s="813"/>
      <c r="C1556" s="813"/>
      <c r="D1556" s="813"/>
      <c r="E1556" s="813"/>
      <c r="F1556" s="813"/>
      <c r="G1556" s="813"/>
    </row>
    <row r="1557" spans="1:7" hidden="1">
      <c r="A1557" s="813"/>
      <c r="B1557" s="813"/>
      <c r="C1557" s="813"/>
      <c r="D1557" s="813"/>
      <c r="E1557" s="813"/>
      <c r="F1557" s="813"/>
      <c r="G1557" s="813"/>
    </row>
    <row r="1558" spans="1:7" hidden="1">
      <c r="A1558" s="813"/>
      <c r="B1558" s="813"/>
      <c r="C1558" s="813"/>
      <c r="D1558" s="813"/>
      <c r="E1558" s="813"/>
      <c r="F1558" s="813"/>
      <c r="G1558" s="813"/>
    </row>
    <row r="1559" spans="1:7" hidden="1">
      <c r="A1559" s="813"/>
      <c r="B1559" s="813"/>
      <c r="C1559" s="813"/>
      <c r="D1559" s="813"/>
      <c r="E1559" s="813"/>
      <c r="F1559" s="813"/>
      <c r="G1559" s="813"/>
    </row>
    <row r="1560" spans="1:7" hidden="1">
      <c r="A1560" s="813"/>
      <c r="B1560" s="813"/>
      <c r="C1560" s="813"/>
      <c r="D1560" s="813"/>
      <c r="E1560" s="813"/>
      <c r="F1560" s="813"/>
      <c r="G1560" s="813"/>
    </row>
    <row r="1561" spans="1:7" hidden="1">
      <c r="A1561" s="813"/>
      <c r="B1561" s="813"/>
      <c r="C1561" s="813"/>
      <c r="D1561" s="813"/>
      <c r="E1561" s="813"/>
      <c r="F1561" s="813"/>
      <c r="G1561" s="813"/>
    </row>
    <row r="1562" spans="1:7" hidden="1">
      <c r="A1562" s="813"/>
      <c r="B1562" s="813"/>
      <c r="C1562" s="813"/>
      <c r="D1562" s="813"/>
      <c r="E1562" s="813"/>
      <c r="F1562" s="813"/>
      <c r="G1562" s="813"/>
    </row>
    <row r="1563" spans="1:7" hidden="1">
      <c r="A1563" s="813"/>
      <c r="B1563" s="813"/>
      <c r="C1563" s="813"/>
      <c r="D1563" s="813"/>
      <c r="E1563" s="813"/>
      <c r="F1563" s="813"/>
      <c r="G1563" s="813"/>
    </row>
    <row r="1564" spans="1:7" hidden="1">
      <c r="A1564" s="813"/>
      <c r="B1564" s="813"/>
      <c r="C1564" s="813"/>
      <c r="D1564" s="813"/>
      <c r="E1564" s="813"/>
      <c r="F1564" s="813"/>
      <c r="G1564" s="813"/>
    </row>
    <row r="1565" spans="1:7" hidden="1">
      <c r="A1565" s="813"/>
      <c r="B1565" s="813"/>
      <c r="C1565" s="813"/>
      <c r="D1565" s="813"/>
      <c r="E1565" s="813"/>
      <c r="F1565" s="813"/>
      <c r="G1565" s="813"/>
    </row>
    <row r="1566" spans="1:7" hidden="1">
      <c r="A1566" s="813"/>
      <c r="B1566" s="813"/>
      <c r="C1566" s="813"/>
      <c r="D1566" s="813"/>
      <c r="E1566" s="813"/>
      <c r="F1566" s="813"/>
      <c r="G1566" s="813"/>
    </row>
    <row r="1567" spans="1:7" hidden="1">
      <c r="A1567" s="813"/>
      <c r="B1567" s="813"/>
      <c r="C1567" s="813"/>
      <c r="D1567" s="813"/>
      <c r="E1567" s="813"/>
      <c r="F1567" s="813"/>
      <c r="G1567" s="813"/>
    </row>
    <row r="1568" spans="1:7" hidden="1">
      <c r="A1568" s="813"/>
      <c r="B1568" s="813"/>
      <c r="C1568" s="813"/>
      <c r="D1568" s="813"/>
      <c r="E1568" s="813"/>
      <c r="F1568" s="813"/>
      <c r="G1568" s="813"/>
    </row>
    <row r="1569" spans="1:7" hidden="1">
      <c r="A1569" s="813"/>
      <c r="B1569" s="813"/>
      <c r="C1569" s="813"/>
      <c r="D1569" s="813"/>
      <c r="E1569" s="813"/>
      <c r="F1569" s="813"/>
      <c r="G1569" s="813"/>
    </row>
    <row r="1570" spans="1:7" hidden="1">
      <c r="A1570" s="813"/>
      <c r="B1570" s="813"/>
      <c r="C1570" s="813"/>
      <c r="D1570" s="813"/>
      <c r="E1570" s="813"/>
      <c r="F1570" s="813"/>
      <c r="G1570" s="813"/>
    </row>
    <row r="1571" spans="1:7" hidden="1">
      <c r="A1571" s="813"/>
      <c r="B1571" s="813"/>
      <c r="C1571" s="813"/>
      <c r="D1571" s="813"/>
      <c r="E1571" s="813"/>
      <c r="F1571" s="813"/>
      <c r="G1571" s="813"/>
    </row>
    <row r="1572" spans="1:7" hidden="1">
      <c r="A1572" s="813"/>
      <c r="B1572" s="813"/>
      <c r="C1572" s="813"/>
      <c r="D1572" s="813"/>
      <c r="E1572" s="813"/>
      <c r="F1572" s="813"/>
      <c r="G1572" s="813"/>
    </row>
    <row r="1573" spans="1:7" hidden="1">
      <c r="A1573" s="813"/>
      <c r="B1573" s="813"/>
      <c r="C1573" s="813"/>
      <c r="D1573" s="813"/>
      <c r="E1573" s="813"/>
      <c r="F1573" s="813"/>
      <c r="G1573" s="813"/>
    </row>
    <row r="1574" spans="1:7" hidden="1">
      <c r="A1574" s="813"/>
      <c r="B1574" s="813"/>
      <c r="C1574" s="813"/>
      <c r="D1574" s="813"/>
      <c r="E1574" s="813"/>
      <c r="F1574" s="813"/>
      <c r="G1574" s="813"/>
    </row>
    <row r="1575" spans="1:7" hidden="1">
      <c r="A1575" s="813"/>
      <c r="B1575" s="813"/>
      <c r="C1575" s="813"/>
      <c r="D1575" s="813"/>
      <c r="E1575" s="813"/>
      <c r="F1575" s="813"/>
      <c r="G1575" s="813"/>
    </row>
    <row r="1576" spans="1:7" hidden="1">
      <c r="A1576" s="813"/>
      <c r="B1576" s="813"/>
      <c r="C1576" s="813"/>
      <c r="D1576" s="813"/>
      <c r="E1576" s="813"/>
      <c r="F1576" s="813"/>
      <c r="G1576" s="813"/>
    </row>
    <row r="1577" spans="1:7" hidden="1">
      <c r="A1577" s="813"/>
      <c r="B1577" s="813"/>
      <c r="C1577" s="813"/>
      <c r="D1577" s="813"/>
      <c r="E1577" s="813"/>
      <c r="F1577" s="813"/>
      <c r="G1577" s="813"/>
    </row>
    <row r="1578" spans="1:7" hidden="1">
      <c r="A1578" s="813"/>
      <c r="B1578" s="813"/>
      <c r="C1578" s="813"/>
      <c r="D1578" s="813"/>
      <c r="E1578" s="813"/>
      <c r="F1578" s="813"/>
      <c r="G1578" s="813"/>
    </row>
    <row r="1579" spans="1:7" hidden="1">
      <c r="A1579" s="813"/>
      <c r="B1579" s="813"/>
      <c r="C1579" s="813"/>
      <c r="D1579" s="813"/>
      <c r="E1579" s="813"/>
      <c r="F1579" s="813"/>
      <c r="G1579" s="813"/>
    </row>
    <row r="1580" spans="1:7" hidden="1">
      <c r="A1580" s="813"/>
      <c r="B1580" s="813"/>
      <c r="C1580" s="813"/>
      <c r="D1580" s="813"/>
      <c r="E1580" s="813"/>
      <c r="F1580" s="813"/>
      <c r="G1580" s="813"/>
    </row>
    <row r="1581" spans="1:7" hidden="1">
      <c r="A1581" s="813"/>
      <c r="B1581" s="813"/>
      <c r="C1581" s="813"/>
      <c r="D1581" s="813"/>
      <c r="E1581" s="813"/>
      <c r="F1581" s="813"/>
      <c r="G1581" s="813"/>
    </row>
    <row r="1582" spans="1:7" hidden="1">
      <c r="A1582" s="813"/>
      <c r="B1582" s="813"/>
      <c r="C1582" s="813"/>
      <c r="D1582" s="813"/>
      <c r="E1582" s="813"/>
      <c r="F1582" s="813"/>
      <c r="G1582" s="813"/>
    </row>
    <row r="1583" spans="1:7" hidden="1">
      <c r="A1583" s="813"/>
      <c r="B1583" s="813"/>
      <c r="C1583" s="813"/>
      <c r="D1583" s="813"/>
      <c r="E1583" s="813"/>
      <c r="F1583" s="813"/>
      <c r="G1583" s="813"/>
    </row>
    <row r="1584" spans="1:7" hidden="1">
      <c r="A1584" s="813"/>
      <c r="B1584" s="813"/>
      <c r="C1584" s="813"/>
      <c r="D1584" s="813"/>
      <c r="E1584" s="813"/>
      <c r="F1584" s="813"/>
      <c r="G1584" s="813"/>
    </row>
    <row r="1585" spans="1:7" hidden="1">
      <c r="A1585" s="813"/>
      <c r="B1585" s="813"/>
      <c r="C1585" s="813"/>
      <c r="D1585" s="813"/>
      <c r="E1585" s="813"/>
      <c r="F1585" s="813"/>
      <c r="G1585" s="813"/>
    </row>
    <row r="1586" spans="1:7" hidden="1">
      <c r="A1586" s="813"/>
      <c r="B1586" s="813"/>
      <c r="C1586" s="813"/>
      <c r="D1586" s="813"/>
      <c r="E1586" s="813"/>
      <c r="F1586" s="813"/>
      <c r="G1586" s="813"/>
    </row>
    <row r="1587" spans="1:7" hidden="1">
      <c r="A1587" s="813"/>
      <c r="B1587" s="813"/>
      <c r="C1587" s="813"/>
      <c r="D1587" s="813"/>
      <c r="E1587" s="813"/>
      <c r="F1587" s="813"/>
      <c r="G1587" s="813"/>
    </row>
    <row r="1588" spans="1:7" hidden="1">
      <c r="A1588" s="813"/>
      <c r="B1588" s="813"/>
      <c r="C1588" s="813"/>
      <c r="D1588" s="813"/>
      <c r="E1588" s="813"/>
      <c r="F1588" s="813"/>
      <c r="G1588" s="813"/>
    </row>
    <row r="1589" spans="1:7" hidden="1">
      <c r="A1589" s="813"/>
      <c r="B1589" s="813"/>
      <c r="C1589" s="813"/>
      <c r="D1589" s="813"/>
      <c r="E1589" s="813"/>
      <c r="F1589" s="813"/>
      <c r="G1589" s="813"/>
    </row>
    <row r="1590" spans="1:7" hidden="1">
      <c r="A1590" s="813"/>
      <c r="B1590" s="813"/>
      <c r="C1590" s="813"/>
      <c r="D1590" s="813"/>
      <c r="E1590" s="813"/>
      <c r="F1590" s="813"/>
      <c r="G1590" s="813"/>
    </row>
    <row r="1591" spans="1:7" hidden="1">
      <c r="A1591" s="813"/>
      <c r="B1591" s="813"/>
      <c r="C1591" s="813"/>
      <c r="D1591" s="813"/>
      <c r="E1591" s="813"/>
      <c r="F1591" s="813"/>
      <c r="G1591" s="813"/>
    </row>
    <row r="1592" spans="1:7" hidden="1">
      <c r="A1592" s="813"/>
      <c r="B1592" s="813"/>
      <c r="C1592" s="813"/>
      <c r="D1592" s="813"/>
      <c r="E1592" s="813"/>
      <c r="F1592" s="813"/>
      <c r="G1592" s="813"/>
    </row>
    <row r="1593" spans="1:7" hidden="1">
      <c r="A1593" s="813"/>
      <c r="B1593" s="813"/>
      <c r="C1593" s="813"/>
      <c r="D1593" s="813"/>
      <c r="E1593" s="813"/>
      <c r="F1593" s="813"/>
      <c r="G1593" s="813"/>
    </row>
    <row r="1594" spans="1:7" hidden="1">
      <c r="A1594" s="813"/>
      <c r="B1594" s="813"/>
      <c r="C1594" s="813"/>
      <c r="D1594" s="813"/>
      <c r="E1594" s="813"/>
      <c r="F1594" s="813"/>
      <c r="G1594" s="813"/>
    </row>
    <row r="1595" spans="1:7" hidden="1">
      <c r="A1595" s="813"/>
      <c r="B1595" s="813"/>
      <c r="C1595" s="813"/>
      <c r="D1595" s="813"/>
      <c r="E1595" s="813"/>
      <c r="F1595" s="813"/>
      <c r="G1595" s="813"/>
    </row>
    <row r="1596" spans="1:7" hidden="1">
      <c r="A1596" s="813"/>
      <c r="B1596" s="813"/>
      <c r="C1596" s="813"/>
      <c r="D1596" s="813"/>
      <c r="E1596" s="813"/>
      <c r="F1596" s="813"/>
      <c r="G1596" s="813"/>
    </row>
    <row r="1597" spans="1:7" hidden="1">
      <c r="A1597" s="813"/>
      <c r="B1597" s="813"/>
      <c r="C1597" s="813"/>
      <c r="D1597" s="813"/>
      <c r="E1597" s="813"/>
      <c r="F1597" s="813"/>
      <c r="G1597" s="813"/>
    </row>
    <row r="1598" spans="1:7" hidden="1">
      <c r="A1598" s="813"/>
      <c r="B1598" s="813"/>
      <c r="C1598" s="813"/>
      <c r="D1598" s="813"/>
      <c r="E1598" s="813"/>
      <c r="F1598" s="813"/>
      <c r="G1598" s="813"/>
    </row>
    <row r="1599" spans="1:7" hidden="1"/>
    <row r="1600" spans="1:7" hidden="1"/>
    <row r="1601" spans="1:7" hidden="1">
      <c r="A1601" s="813"/>
      <c r="B1601" s="813"/>
      <c r="C1601" s="813"/>
      <c r="D1601" s="813"/>
      <c r="E1601" s="813"/>
      <c r="F1601" s="813"/>
      <c r="G1601" s="813"/>
    </row>
    <row r="1602" spans="1:7" hidden="1">
      <c r="A1602" s="813"/>
      <c r="B1602" s="813"/>
      <c r="C1602" s="813"/>
      <c r="D1602" s="813"/>
      <c r="E1602" s="813"/>
      <c r="F1602" s="813"/>
      <c r="G1602" s="813"/>
    </row>
    <row r="1603" spans="1:7" hidden="1">
      <c r="A1603" s="813"/>
      <c r="B1603" s="813"/>
      <c r="C1603" s="813"/>
      <c r="D1603" s="813"/>
      <c r="E1603" s="813"/>
      <c r="F1603" s="813"/>
      <c r="G1603" s="813"/>
    </row>
    <row r="1604" spans="1:7" hidden="1">
      <c r="A1604" s="813"/>
      <c r="B1604" s="813"/>
      <c r="C1604" s="813"/>
      <c r="D1604" s="813"/>
      <c r="E1604" s="813"/>
      <c r="F1604" s="813"/>
      <c r="G1604" s="813"/>
    </row>
    <row r="1605" spans="1:7" hidden="1">
      <c r="A1605" s="813"/>
      <c r="B1605" s="813"/>
      <c r="C1605" s="813"/>
      <c r="D1605" s="813"/>
      <c r="E1605" s="813"/>
      <c r="F1605" s="813"/>
      <c r="G1605" s="813"/>
    </row>
    <row r="1606" spans="1:7" hidden="1">
      <c r="A1606" s="813"/>
      <c r="B1606" s="813"/>
      <c r="C1606" s="813"/>
      <c r="D1606" s="813"/>
      <c r="E1606" s="813"/>
      <c r="F1606" s="813"/>
      <c r="G1606" s="813"/>
    </row>
    <row r="1607" spans="1:7" hidden="1">
      <c r="A1607" s="813"/>
      <c r="B1607" s="813"/>
      <c r="C1607" s="813"/>
      <c r="D1607" s="813"/>
      <c r="E1607" s="813"/>
      <c r="F1607" s="813"/>
      <c r="G1607" s="813"/>
    </row>
    <row r="1608" spans="1:7" hidden="1">
      <c r="A1608" s="813"/>
      <c r="B1608" s="813"/>
      <c r="C1608" s="813"/>
      <c r="D1608" s="813"/>
      <c r="E1608" s="813"/>
      <c r="F1608" s="813"/>
      <c r="G1608" s="813"/>
    </row>
    <row r="1609" spans="1:7" hidden="1">
      <c r="A1609" s="813"/>
      <c r="B1609" s="813"/>
      <c r="C1609" s="813"/>
      <c r="D1609" s="813"/>
      <c r="E1609" s="813"/>
      <c r="F1609" s="813"/>
      <c r="G1609" s="813"/>
    </row>
    <row r="1610" spans="1:7" hidden="1">
      <c r="A1610" s="813"/>
      <c r="B1610" s="813"/>
      <c r="C1610" s="813"/>
      <c r="D1610" s="813"/>
      <c r="E1610" s="813"/>
      <c r="F1610" s="813"/>
      <c r="G1610" s="813"/>
    </row>
    <row r="1611" spans="1:7" hidden="1">
      <c r="A1611" s="813"/>
      <c r="B1611" s="813"/>
      <c r="C1611" s="813"/>
      <c r="D1611" s="813"/>
      <c r="E1611" s="813"/>
      <c r="F1611" s="813"/>
      <c r="G1611" s="813"/>
    </row>
    <row r="1612" spans="1:7" hidden="1">
      <c r="A1612" s="813"/>
      <c r="B1612" s="813"/>
      <c r="C1612" s="813"/>
      <c r="D1612" s="813"/>
      <c r="E1612" s="813"/>
      <c r="F1612" s="813"/>
      <c r="G1612" s="813"/>
    </row>
    <row r="1613" spans="1:7" hidden="1">
      <c r="A1613" s="813"/>
      <c r="B1613" s="813"/>
      <c r="C1613" s="813"/>
      <c r="D1613" s="813"/>
      <c r="E1613" s="813"/>
      <c r="F1613" s="813"/>
      <c r="G1613" s="813"/>
    </row>
    <row r="1614" spans="1:7" hidden="1">
      <c r="A1614" s="813"/>
      <c r="B1614" s="813"/>
      <c r="C1614" s="813"/>
      <c r="D1614" s="813"/>
      <c r="E1614" s="813"/>
      <c r="F1614" s="813"/>
      <c r="G1614" s="813"/>
    </row>
    <row r="1615" spans="1:7" hidden="1">
      <c r="A1615" s="813"/>
      <c r="B1615" s="813"/>
      <c r="C1615" s="813"/>
      <c r="D1615" s="813"/>
      <c r="E1615" s="813"/>
      <c r="F1615" s="813"/>
      <c r="G1615" s="813"/>
    </row>
    <row r="1616" spans="1:7" hidden="1">
      <c r="A1616" s="813"/>
      <c r="B1616" s="813"/>
      <c r="C1616" s="813"/>
      <c r="D1616" s="813"/>
      <c r="E1616" s="813"/>
      <c r="F1616" s="813"/>
      <c r="G1616" s="813"/>
    </row>
    <row r="1617" spans="1:7" hidden="1">
      <c r="A1617" s="813"/>
      <c r="B1617" s="813"/>
      <c r="C1617" s="813"/>
      <c r="D1617" s="813"/>
      <c r="E1617" s="813"/>
      <c r="F1617" s="813"/>
      <c r="G1617" s="813"/>
    </row>
    <row r="1618" spans="1:7" hidden="1">
      <c r="A1618" s="813"/>
      <c r="B1618" s="813"/>
      <c r="C1618" s="813"/>
      <c r="D1618" s="813"/>
      <c r="E1618" s="813"/>
      <c r="F1618" s="813"/>
      <c r="G1618" s="813"/>
    </row>
    <row r="1619" spans="1:7" hidden="1">
      <c r="A1619" s="813"/>
      <c r="B1619" s="813"/>
      <c r="C1619" s="813"/>
      <c r="D1619" s="813"/>
      <c r="E1619" s="813"/>
      <c r="F1619" s="813"/>
      <c r="G1619" s="813"/>
    </row>
    <row r="1620" spans="1:7" hidden="1">
      <c r="A1620" s="813"/>
      <c r="B1620" s="813"/>
      <c r="C1620" s="813"/>
      <c r="D1620" s="813"/>
      <c r="E1620" s="813"/>
      <c r="F1620" s="813"/>
      <c r="G1620" s="813"/>
    </row>
    <row r="1621" spans="1:7" hidden="1">
      <c r="A1621" s="813"/>
      <c r="B1621" s="813"/>
      <c r="C1621" s="813"/>
      <c r="D1621" s="813"/>
      <c r="E1621" s="813"/>
      <c r="F1621" s="813"/>
      <c r="G1621" s="813"/>
    </row>
    <row r="1622" spans="1:7" hidden="1">
      <c r="A1622" s="813"/>
      <c r="B1622" s="813"/>
      <c r="C1622" s="813"/>
      <c r="D1622" s="813"/>
      <c r="E1622" s="813"/>
      <c r="F1622" s="813"/>
      <c r="G1622" s="813"/>
    </row>
    <row r="1623" spans="1:7" hidden="1">
      <c r="A1623" s="813"/>
      <c r="B1623" s="813"/>
      <c r="C1623" s="813"/>
      <c r="D1623" s="813"/>
      <c r="E1623" s="813"/>
      <c r="F1623" s="813"/>
      <c r="G1623" s="813"/>
    </row>
    <row r="1624" spans="1:7" hidden="1">
      <c r="A1624" s="813"/>
      <c r="B1624" s="813"/>
      <c r="C1624" s="813"/>
      <c r="D1624" s="813"/>
      <c r="E1624" s="813"/>
      <c r="F1624" s="813"/>
      <c r="G1624" s="813"/>
    </row>
    <row r="1625" spans="1:7" hidden="1">
      <c r="A1625" s="813"/>
      <c r="B1625" s="813"/>
      <c r="C1625" s="813"/>
      <c r="D1625" s="813"/>
      <c r="E1625" s="813"/>
      <c r="F1625" s="813"/>
      <c r="G1625" s="813"/>
    </row>
    <row r="1626" spans="1:7" hidden="1">
      <c r="A1626" s="813"/>
      <c r="B1626" s="813"/>
      <c r="C1626" s="813"/>
      <c r="D1626" s="813"/>
      <c r="E1626" s="813"/>
      <c r="F1626" s="813"/>
      <c r="G1626" s="813"/>
    </row>
    <row r="1627" spans="1:7" hidden="1">
      <c r="A1627" s="813"/>
      <c r="B1627" s="813"/>
      <c r="C1627" s="813"/>
      <c r="D1627" s="813"/>
      <c r="E1627" s="813"/>
      <c r="F1627" s="813"/>
      <c r="G1627" s="813"/>
    </row>
    <row r="1628" spans="1:7" hidden="1">
      <c r="A1628" s="813"/>
      <c r="B1628" s="813"/>
      <c r="C1628" s="813"/>
      <c r="D1628" s="813"/>
      <c r="E1628" s="813"/>
      <c r="F1628" s="813"/>
      <c r="G1628" s="813"/>
    </row>
    <row r="1629" spans="1:7" hidden="1">
      <c r="A1629" s="813"/>
      <c r="B1629" s="813"/>
      <c r="C1629" s="813"/>
      <c r="D1629" s="813"/>
      <c r="E1629" s="813"/>
      <c r="F1629" s="813"/>
      <c r="G1629" s="813"/>
    </row>
    <row r="1630" spans="1:7" hidden="1">
      <c r="A1630" s="813"/>
      <c r="B1630" s="813"/>
      <c r="C1630" s="813"/>
      <c r="D1630" s="813"/>
      <c r="E1630" s="813"/>
      <c r="F1630" s="813"/>
      <c r="G1630" s="813"/>
    </row>
    <row r="1631" spans="1:7" hidden="1">
      <c r="A1631" s="813"/>
      <c r="B1631" s="813"/>
      <c r="C1631" s="813"/>
      <c r="D1631" s="813"/>
      <c r="E1631" s="813"/>
      <c r="F1631" s="813"/>
      <c r="G1631" s="813"/>
    </row>
    <row r="1632" spans="1:7" hidden="1">
      <c r="A1632" s="813"/>
      <c r="B1632" s="813"/>
      <c r="C1632" s="813"/>
      <c r="D1632" s="813"/>
      <c r="E1632" s="813"/>
      <c r="F1632" s="813"/>
      <c r="G1632" s="813"/>
    </row>
    <row r="1633" spans="1:7" hidden="1">
      <c r="A1633" s="813"/>
      <c r="B1633" s="813"/>
      <c r="C1633" s="813"/>
      <c r="D1633" s="813"/>
      <c r="E1633" s="813"/>
      <c r="F1633" s="813"/>
      <c r="G1633" s="813"/>
    </row>
    <row r="1634" spans="1:7" hidden="1">
      <c r="A1634" s="813"/>
      <c r="B1634" s="813"/>
      <c r="C1634" s="813"/>
      <c r="D1634" s="813"/>
      <c r="E1634" s="813"/>
      <c r="F1634" s="813"/>
      <c r="G1634" s="813"/>
    </row>
    <row r="1635" spans="1:7" hidden="1">
      <c r="A1635" s="813"/>
      <c r="B1635" s="813"/>
      <c r="C1635" s="813"/>
      <c r="D1635" s="813"/>
      <c r="E1635" s="813"/>
      <c r="F1635" s="813"/>
      <c r="G1635" s="813"/>
    </row>
    <row r="1636" spans="1:7" hidden="1">
      <c r="A1636" s="813"/>
      <c r="B1636" s="813"/>
      <c r="C1636" s="813"/>
      <c r="D1636" s="813"/>
      <c r="E1636" s="813"/>
      <c r="F1636" s="813"/>
      <c r="G1636" s="813"/>
    </row>
    <row r="1637" spans="1:7" hidden="1">
      <c r="A1637" s="813"/>
      <c r="B1637" s="813"/>
      <c r="C1637" s="813"/>
      <c r="D1637" s="813"/>
      <c r="E1637" s="813"/>
      <c r="F1637" s="813"/>
      <c r="G1637" s="813"/>
    </row>
    <row r="1638" spans="1:7" hidden="1">
      <c r="A1638" s="813"/>
      <c r="B1638" s="813"/>
      <c r="C1638" s="813"/>
      <c r="D1638" s="813"/>
      <c r="E1638" s="813"/>
      <c r="F1638" s="813"/>
      <c r="G1638" s="813"/>
    </row>
    <row r="1639" spans="1:7" hidden="1">
      <c r="A1639" s="813"/>
      <c r="B1639" s="813"/>
      <c r="C1639" s="813"/>
      <c r="D1639" s="813"/>
      <c r="E1639" s="813"/>
      <c r="F1639" s="813"/>
      <c r="G1639" s="813"/>
    </row>
    <row r="1640" spans="1:7" hidden="1">
      <c r="A1640" s="813"/>
      <c r="B1640" s="813"/>
      <c r="C1640" s="813"/>
      <c r="D1640" s="813"/>
      <c r="E1640" s="813"/>
      <c r="F1640" s="813"/>
      <c r="G1640" s="813"/>
    </row>
    <row r="1641" spans="1:7" hidden="1">
      <c r="A1641" s="813"/>
      <c r="B1641" s="813"/>
      <c r="C1641" s="813"/>
      <c r="D1641" s="813"/>
      <c r="E1641" s="813"/>
      <c r="F1641" s="813"/>
      <c r="G1641" s="813"/>
    </row>
    <row r="1642" spans="1:7" hidden="1">
      <c r="A1642" s="813"/>
      <c r="B1642" s="813"/>
      <c r="C1642" s="813"/>
      <c r="D1642" s="813"/>
      <c r="E1642" s="813"/>
      <c r="F1642" s="813"/>
      <c r="G1642" s="813"/>
    </row>
    <row r="1643" spans="1:7" hidden="1">
      <c r="A1643" s="813"/>
      <c r="B1643" s="813"/>
      <c r="C1643" s="813"/>
      <c r="D1643" s="813"/>
      <c r="E1643" s="813"/>
      <c r="F1643" s="813"/>
      <c r="G1643" s="813"/>
    </row>
    <row r="1644" spans="1:7" hidden="1">
      <c r="A1644" s="813"/>
      <c r="B1644" s="813"/>
      <c r="C1644" s="813"/>
      <c r="D1644" s="813"/>
      <c r="E1644" s="813"/>
      <c r="F1644" s="813"/>
      <c r="G1644" s="813"/>
    </row>
    <row r="1645" spans="1:7" hidden="1">
      <c r="A1645" s="813"/>
      <c r="B1645" s="813"/>
      <c r="C1645" s="813"/>
      <c r="D1645" s="813"/>
      <c r="E1645" s="813"/>
      <c r="F1645" s="813"/>
      <c r="G1645" s="813"/>
    </row>
    <row r="1646" spans="1:7" hidden="1">
      <c r="A1646" s="813"/>
      <c r="B1646" s="813"/>
      <c r="C1646" s="813"/>
      <c r="D1646" s="813"/>
      <c r="E1646" s="813"/>
      <c r="F1646" s="813"/>
      <c r="G1646" s="813"/>
    </row>
    <row r="1647" spans="1:7" hidden="1">
      <c r="A1647" s="813"/>
      <c r="B1647" s="813"/>
      <c r="C1647" s="813"/>
      <c r="D1647" s="813"/>
      <c r="E1647" s="813"/>
      <c r="F1647" s="813"/>
      <c r="G1647" s="813"/>
    </row>
    <row r="1648" spans="1:7" hidden="1">
      <c r="A1648" s="813"/>
      <c r="B1648" s="813"/>
      <c r="C1648" s="813"/>
      <c r="D1648" s="813"/>
      <c r="E1648" s="813"/>
      <c r="F1648" s="813"/>
      <c r="G1648" s="813"/>
    </row>
    <row r="1649" spans="1:7" hidden="1">
      <c r="A1649" s="813"/>
      <c r="B1649" s="813"/>
      <c r="C1649" s="813"/>
      <c r="D1649" s="813"/>
      <c r="E1649" s="813"/>
      <c r="F1649" s="813"/>
      <c r="G1649" s="813"/>
    </row>
    <row r="1650" spans="1:7" hidden="1">
      <c r="A1650" s="813"/>
      <c r="B1650" s="813"/>
      <c r="C1650" s="813"/>
      <c r="D1650" s="813"/>
      <c r="E1650" s="813"/>
      <c r="F1650" s="813"/>
      <c r="G1650" s="813"/>
    </row>
    <row r="1651" spans="1:7" hidden="1">
      <c r="A1651" s="813"/>
      <c r="B1651" s="813"/>
      <c r="C1651" s="813"/>
      <c r="D1651" s="813"/>
      <c r="E1651" s="813"/>
      <c r="F1651" s="813"/>
      <c r="G1651" s="813"/>
    </row>
    <row r="1652" spans="1:7" hidden="1">
      <c r="A1652" s="813"/>
      <c r="B1652" s="813"/>
      <c r="C1652" s="813"/>
      <c r="D1652" s="813"/>
      <c r="E1652" s="813"/>
      <c r="F1652" s="813"/>
      <c r="G1652" s="813"/>
    </row>
    <row r="1653" spans="1:7" hidden="1">
      <c r="A1653" s="813"/>
      <c r="B1653" s="813"/>
      <c r="C1653" s="813"/>
      <c r="D1653" s="813"/>
      <c r="E1653" s="813"/>
      <c r="F1653" s="813"/>
      <c r="G1653" s="813"/>
    </row>
    <row r="1654" spans="1:7" hidden="1">
      <c r="A1654" s="813"/>
      <c r="B1654" s="813"/>
      <c r="C1654" s="813"/>
      <c r="D1654" s="813"/>
      <c r="E1654" s="813"/>
      <c r="F1654" s="813"/>
      <c r="G1654" s="813"/>
    </row>
    <row r="1655" spans="1:7" hidden="1">
      <c r="A1655" s="813"/>
      <c r="B1655" s="813"/>
      <c r="C1655" s="813"/>
      <c r="D1655" s="813"/>
      <c r="E1655" s="813"/>
      <c r="F1655" s="813"/>
      <c r="G1655" s="813"/>
    </row>
    <row r="1656" spans="1:7" hidden="1">
      <c r="A1656" s="813"/>
      <c r="B1656" s="813"/>
      <c r="C1656" s="813"/>
      <c r="D1656" s="813"/>
      <c r="E1656" s="813"/>
      <c r="F1656" s="813"/>
      <c r="G1656" s="813"/>
    </row>
    <row r="1657" spans="1:7" hidden="1">
      <c r="A1657" s="813"/>
      <c r="B1657" s="813"/>
      <c r="C1657" s="813"/>
      <c r="D1657" s="813"/>
      <c r="E1657" s="813"/>
      <c r="F1657" s="813"/>
      <c r="G1657" s="813"/>
    </row>
    <row r="1658" spans="1:7" hidden="1">
      <c r="A1658" s="813"/>
      <c r="B1658" s="813"/>
      <c r="C1658" s="813"/>
      <c r="D1658" s="813"/>
      <c r="E1658" s="813"/>
      <c r="F1658" s="813"/>
      <c r="G1658" s="813"/>
    </row>
    <row r="1659" spans="1:7" hidden="1">
      <c r="A1659" s="813"/>
      <c r="B1659" s="813"/>
      <c r="C1659" s="813"/>
      <c r="D1659" s="813"/>
      <c r="E1659" s="813"/>
      <c r="F1659" s="813"/>
      <c r="G1659" s="813"/>
    </row>
    <row r="1660" spans="1:7" hidden="1">
      <c r="A1660" s="813"/>
      <c r="B1660" s="813"/>
      <c r="C1660" s="813"/>
      <c r="D1660" s="813"/>
      <c r="E1660" s="813"/>
      <c r="F1660" s="813"/>
      <c r="G1660" s="813"/>
    </row>
    <row r="1661" spans="1:7" hidden="1">
      <c r="A1661" s="813"/>
      <c r="B1661" s="813"/>
      <c r="C1661" s="813"/>
      <c r="D1661" s="813"/>
      <c r="E1661" s="813"/>
      <c r="F1661" s="813"/>
      <c r="G1661" s="813"/>
    </row>
    <row r="1662" spans="1:7" hidden="1">
      <c r="A1662" s="813"/>
      <c r="B1662" s="813"/>
      <c r="C1662" s="813"/>
      <c r="D1662" s="813"/>
      <c r="E1662" s="813"/>
      <c r="F1662" s="813"/>
      <c r="G1662" s="813"/>
    </row>
    <row r="1663" spans="1:7" hidden="1">
      <c r="A1663" s="813"/>
      <c r="B1663" s="813"/>
      <c r="C1663" s="813"/>
      <c r="D1663" s="813"/>
      <c r="E1663" s="813"/>
      <c r="F1663" s="813"/>
      <c r="G1663" s="813"/>
    </row>
    <row r="1664" spans="1:7" hidden="1">
      <c r="A1664" s="813"/>
      <c r="B1664" s="813"/>
      <c r="C1664" s="813"/>
      <c r="D1664" s="813"/>
      <c r="E1664" s="813"/>
      <c r="F1664" s="813"/>
      <c r="G1664" s="813"/>
    </row>
    <row r="1665" spans="1:7" hidden="1">
      <c r="A1665" s="813"/>
      <c r="B1665" s="813"/>
      <c r="C1665" s="813"/>
      <c r="D1665" s="813"/>
      <c r="E1665" s="813"/>
      <c r="F1665" s="813"/>
      <c r="G1665" s="813"/>
    </row>
    <row r="1666" spans="1:7" hidden="1">
      <c r="A1666" s="813"/>
      <c r="B1666" s="813"/>
      <c r="C1666" s="813"/>
      <c r="D1666" s="813"/>
      <c r="E1666" s="813"/>
      <c r="F1666" s="813"/>
      <c r="G1666" s="813"/>
    </row>
    <row r="1667" spans="1:7" hidden="1">
      <c r="A1667" s="813"/>
      <c r="B1667" s="813"/>
      <c r="C1667" s="813"/>
      <c r="D1667" s="813"/>
      <c r="E1667" s="813"/>
      <c r="F1667" s="813"/>
      <c r="G1667" s="813"/>
    </row>
    <row r="1668" spans="1:7" hidden="1">
      <c r="A1668" s="813"/>
      <c r="B1668" s="813"/>
      <c r="C1668" s="813"/>
      <c r="D1668" s="813"/>
      <c r="E1668" s="813"/>
      <c r="F1668" s="813"/>
      <c r="G1668" s="813"/>
    </row>
    <row r="1669" spans="1:7" hidden="1">
      <c r="A1669" s="813"/>
      <c r="B1669" s="813"/>
      <c r="C1669" s="813"/>
      <c r="D1669" s="813"/>
      <c r="E1669" s="813"/>
      <c r="F1669" s="813"/>
      <c r="G1669" s="813"/>
    </row>
    <row r="1670" spans="1:7" hidden="1">
      <c r="A1670" s="813"/>
      <c r="B1670" s="813"/>
      <c r="C1670" s="813"/>
      <c r="D1670" s="813"/>
      <c r="E1670" s="813"/>
      <c r="F1670" s="813"/>
      <c r="G1670" s="813"/>
    </row>
    <row r="1671" spans="1:7" hidden="1">
      <c r="A1671" s="813"/>
      <c r="B1671" s="813"/>
      <c r="C1671" s="813"/>
      <c r="D1671" s="813"/>
      <c r="E1671" s="813"/>
      <c r="F1671" s="813"/>
      <c r="G1671" s="813"/>
    </row>
    <row r="1672" spans="1:7" hidden="1">
      <c r="A1672" s="813"/>
      <c r="B1672" s="813"/>
      <c r="C1672" s="813"/>
      <c r="D1672" s="813"/>
      <c r="E1672" s="813"/>
      <c r="F1672" s="813"/>
      <c r="G1672" s="813"/>
    </row>
    <row r="1673" spans="1:7" hidden="1">
      <c r="A1673" s="813"/>
      <c r="B1673" s="813"/>
      <c r="C1673" s="813"/>
      <c r="D1673" s="813"/>
      <c r="E1673" s="813"/>
      <c r="F1673" s="813"/>
      <c r="G1673" s="813"/>
    </row>
    <row r="1674" spans="1:7" hidden="1">
      <c r="A1674" s="813"/>
      <c r="B1674" s="813"/>
      <c r="C1674" s="813"/>
      <c r="D1674" s="813"/>
      <c r="E1674" s="813"/>
      <c r="F1674" s="813"/>
      <c r="G1674" s="813"/>
    </row>
    <row r="1675" spans="1:7" hidden="1">
      <c r="A1675" s="813"/>
      <c r="B1675" s="813"/>
      <c r="C1675" s="813"/>
      <c r="D1675" s="813"/>
      <c r="E1675" s="813"/>
      <c r="F1675" s="813"/>
      <c r="G1675" s="813"/>
    </row>
    <row r="1676" spans="1:7" hidden="1">
      <c r="A1676" s="813"/>
      <c r="B1676" s="813"/>
      <c r="C1676" s="813"/>
      <c r="D1676" s="813"/>
      <c r="E1676" s="813"/>
      <c r="F1676" s="813"/>
      <c r="G1676" s="813"/>
    </row>
    <row r="1677" spans="1:7" hidden="1">
      <c r="A1677" s="813"/>
      <c r="B1677" s="813"/>
      <c r="C1677" s="813"/>
      <c r="D1677" s="813"/>
      <c r="E1677" s="813"/>
      <c r="F1677" s="813"/>
      <c r="G1677" s="813"/>
    </row>
    <row r="1678" spans="1:7" hidden="1">
      <c r="A1678" s="813"/>
      <c r="B1678" s="813"/>
      <c r="C1678" s="813"/>
      <c r="D1678" s="813"/>
      <c r="E1678" s="813"/>
      <c r="F1678" s="813"/>
      <c r="G1678" s="813"/>
    </row>
    <row r="1679" spans="1:7" hidden="1">
      <c r="A1679" s="813"/>
      <c r="B1679" s="813"/>
      <c r="C1679" s="813"/>
      <c r="D1679" s="813"/>
      <c r="E1679" s="813"/>
      <c r="F1679" s="813"/>
      <c r="G1679" s="813"/>
    </row>
    <row r="1680" spans="1:7" hidden="1">
      <c r="A1680" s="813"/>
      <c r="B1680" s="813"/>
      <c r="C1680" s="813"/>
      <c r="D1680" s="813"/>
      <c r="E1680" s="813"/>
      <c r="F1680" s="813"/>
      <c r="G1680" s="813"/>
    </row>
    <row r="1681" spans="1:7" hidden="1">
      <c r="A1681" s="813"/>
      <c r="B1681" s="813"/>
      <c r="C1681" s="813"/>
      <c r="D1681" s="813"/>
      <c r="E1681" s="813"/>
      <c r="F1681" s="813"/>
      <c r="G1681" s="813"/>
    </row>
    <row r="1682" spans="1:7" hidden="1">
      <c r="A1682" s="813"/>
      <c r="B1682" s="813"/>
      <c r="C1682" s="813"/>
      <c r="D1682" s="813"/>
      <c r="E1682" s="813"/>
      <c r="F1682" s="813"/>
      <c r="G1682" s="813"/>
    </row>
    <row r="1683" spans="1:7" hidden="1">
      <c r="A1683" s="813"/>
      <c r="B1683" s="813"/>
      <c r="C1683" s="813"/>
      <c r="D1683" s="813"/>
      <c r="E1683" s="813"/>
      <c r="F1683" s="813"/>
      <c r="G1683" s="813"/>
    </row>
    <row r="1684" spans="1:7" hidden="1">
      <c r="A1684" s="813"/>
      <c r="B1684" s="813"/>
      <c r="C1684" s="813"/>
      <c r="D1684" s="813"/>
      <c r="E1684" s="813"/>
      <c r="F1684" s="813"/>
      <c r="G1684" s="813"/>
    </row>
    <row r="1685" spans="1:7" hidden="1">
      <c r="A1685" s="813"/>
      <c r="B1685" s="813"/>
      <c r="C1685" s="813"/>
      <c r="D1685" s="813"/>
      <c r="E1685" s="813"/>
      <c r="F1685" s="813"/>
      <c r="G1685" s="813"/>
    </row>
    <row r="1686" spans="1:7" hidden="1">
      <c r="A1686" s="813"/>
      <c r="B1686" s="813"/>
      <c r="C1686" s="813"/>
      <c r="D1686" s="813"/>
      <c r="E1686" s="813"/>
      <c r="F1686" s="813"/>
      <c r="G1686" s="813"/>
    </row>
    <row r="1687" spans="1:7" hidden="1">
      <c r="A1687" s="813"/>
      <c r="B1687" s="813"/>
      <c r="C1687" s="813"/>
      <c r="D1687" s="813"/>
      <c r="E1687" s="813"/>
      <c r="F1687" s="813"/>
      <c r="G1687" s="813"/>
    </row>
    <row r="1688" spans="1:7" hidden="1">
      <c r="A1688" s="813"/>
      <c r="B1688" s="813"/>
      <c r="C1688" s="813"/>
      <c r="D1688" s="813"/>
      <c r="E1688" s="813"/>
      <c r="F1688" s="813"/>
      <c r="G1688" s="813"/>
    </row>
    <row r="1689" spans="1:7" hidden="1">
      <c r="A1689" s="813"/>
      <c r="B1689" s="813"/>
      <c r="C1689" s="813"/>
      <c r="D1689" s="813"/>
      <c r="E1689" s="813"/>
      <c r="F1689" s="813"/>
      <c r="G1689" s="813"/>
    </row>
    <row r="1690" spans="1:7" hidden="1">
      <c r="A1690" s="813"/>
      <c r="B1690" s="813"/>
      <c r="C1690" s="813"/>
      <c r="D1690" s="813"/>
      <c r="E1690" s="813"/>
      <c r="F1690" s="813"/>
      <c r="G1690" s="813"/>
    </row>
    <row r="1691" spans="1:7" hidden="1">
      <c r="A1691" s="813"/>
      <c r="B1691" s="813"/>
      <c r="C1691" s="813"/>
      <c r="D1691" s="813"/>
      <c r="E1691" s="813"/>
      <c r="F1691" s="813"/>
      <c r="G1691" s="813"/>
    </row>
    <row r="1692" spans="1:7" hidden="1">
      <c r="A1692" s="813"/>
      <c r="B1692" s="813"/>
      <c r="C1692" s="813"/>
      <c r="D1692" s="813"/>
      <c r="E1692" s="813"/>
      <c r="F1692" s="813"/>
      <c r="G1692" s="813"/>
    </row>
    <row r="1693" spans="1:7" hidden="1">
      <c r="A1693" s="813"/>
      <c r="B1693" s="813"/>
      <c r="C1693" s="813"/>
      <c r="D1693" s="813"/>
      <c r="E1693" s="813"/>
      <c r="F1693" s="813"/>
      <c r="G1693" s="813"/>
    </row>
    <row r="1694" spans="1:7" hidden="1">
      <c r="A1694" s="813"/>
      <c r="B1694" s="813"/>
      <c r="C1694" s="813"/>
      <c r="D1694" s="813"/>
      <c r="E1694" s="813"/>
      <c r="F1694" s="813"/>
      <c r="G1694" s="813"/>
    </row>
    <row r="1695" spans="1:7" hidden="1">
      <c r="A1695" s="813"/>
      <c r="B1695" s="813"/>
      <c r="C1695" s="813"/>
      <c r="D1695" s="813"/>
      <c r="E1695" s="813"/>
      <c r="F1695" s="813"/>
      <c r="G1695" s="813"/>
    </row>
    <row r="1696" spans="1:7" hidden="1">
      <c r="A1696" s="813"/>
      <c r="B1696" s="813"/>
      <c r="C1696" s="813"/>
      <c r="D1696" s="813"/>
      <c r="E1696" s="813"/>
      <c r="F1696" s="813"/>
      <c r="G1696" s="813"/>
    </row>
    <row r="1697" spans="1:7" hidden="1">
      <c r="A1697" s="813"/>
      <c r="B1697" s="813"/>
      <c r="C1697" s="813"/>
      <c r="D1697" s="813"/>
      <c r="E1697" s="813"/>
      <c r="F1697" s="813"/>
      <c r="G1697" s="813"/>
    </row>
    <row r="1698" spans="1:7" hidden="1">
      <c r="A1698" s="813"/>
      <c r="B1698" s="813"/>
      <c r="C1698" s="813"/>
      <c r="D1698" s="813"/>
      <c r="E1698" s="813"/>
      <c r="F1698" s="813"/>
      <c r="G1698" s="813"/>
    </row>
    <row r="1699" spans="1:7" hidden="1">
      <c r="A1699" s="813"/>
      <c r="B1699" s="813"/>
      <c r="C1699" s="813"/>
      <c r="D1699" s="813"/>
      <c r="E1699" s="813"/>
      <c r="F1699" s="813"/>
      <c r="G1699" s="813"/>
    </row>
    <row r="1700" spans="1:7" hidden="1">
      <c r="A1700" s="813"/>
      <c r="B1700" s="813"/>
      <c r="C1700" s="813"/>
      <c r="D1700" s="813"/>
      <c r="E1700" s="813"/>
      <c r="F1700" s="813"/>
      <c r="G1700" s="813"/>
    </row>
    <row r="1701" spans="1:7" hidden="1">
      <c r="A1701" s="813"/>
      <c r="B1701" s="813"/>
      <c r="C1701" s="813"/>
      <c r="D1701" s="813"/>
      <c r="E1701" s="813"/>
      <c r="F1701" s="813"/>
      <c r="G1701" s="813"/>
    </row>
    <row r="1702" spans="1:7" hidden="1">
      <c r="A1702" s="813"/>
      <c r="B1702" s="813"/>
      <c r="C1702" s="813"/>
      <c r="D1702" s="813"/>
      <c r="E1702" s="813"/>
      <c r="F1702" s="813"/>
      <c r="G1702" s="813"/>
    </row>
    <row r="1703" spans="1:7" hidden="1">
      <c r="A1703" s="813"/>
      <c r="B1703" s="813"/>
      <c r="C1703" s="813"/>
      <c r="D1703" s="813"/>
      <c r="E1703" s="813"/>
      <c r="F1703" s="813"/>
      <c r="G1703" s="813"/>
    </row>
    <row r="1704" spans="1:7" hidden="1">
      <c r="A1704" s="813"/>
      <c r="B1704" s="813"/>
      <c r="C1704" s="813"/>
      <c r="D1704" s="813"/>
      <c r="E1704" s="813"/>
      <c r="F1704" s="813"/>
      <c r="G1704" s="813"/>
    </row>
    <row r="1705" spans="1:7">
      <c r="A1705" s="813"/>
      <c r="B1705" s="813"/>
      <c r="C1705" s="813"/>
      <c r="D1705" s="813"/>
      <c r="E1705" s="813"/>
      <c r="F1705" s="813"/>
      <c r="G1705" s="813"/>
    </row>
    <row r="1706" spans="1:7">
      <c r="A1706" s="813"/>
      <c r="B1706" s="813"/>
      <c r="C1706" s="813"/>
      <c r="D1706" s="813"/>
      <c r="E1706" s="813"/>
      <c r="F1706" s="813"/>
      <c r="G1706" s="813"/>
    </row>
    <row r="1707" spans="1:7">
      <c r="A1707" s="813"/>
      <c r="B1707" s="813"/>
      <c r="C1707" s="813"/>
      <c r="D1707" s="813"/>
      <c r="E1707" s="813"/>
      <c r="F1707" s="813"/>
      <c r="G1707" s="813"/>
    </row>
    <row r="1708" spans="1:7">
      <c r="A1708" s="813"/>
      <c r="B1708" s="813"/>
      <c r="C1708" s="813"/>
      <c r="D1708" s="813"/>
      <c r="E1708" s="813"/>
      <c r="F1708" s="813"/>
      <c r="G1708" s="813"/>
    </row>
    <row r="1709" spans="1:7">
      <c r="A1709" s="813"/>
      <c r="B1709" s="813"/>
      <c r="C1709" s="813"/>
      <c r="D1709" s="813"/>
      <c r="E1709" s="813"/>
      <c r="F1709" s="813"/>
      <c r="G1709" s="813"/>
    </row>
    <row r="1710" spans="1:7">
      <c r="A1710" s="813"/>
      <c r="B1710" s="813"/>
      <c r="C1710" s="813"/>
      <c r="D1710" s="813"/>
      <c r="E1710" s="813"/>
      <c r="F1710" s="813"/>
      <c r="G1710" s="813"/>
    </row>
    <row r="1711" spans="1:7">
      <c r="A1711" s="813"/>
      <c r="B1711" s="813"/>
      <c r="C1711" s="813"/>
      <c r="D1711" s="813"/>
      <c r="E1711" s="813"/>
      <c r="F1711" s="813"/>
      <c r="G1711" s="813"/>
    </row>
    <row r="1712" spans="1:7">
      <c r="A1712" s="813"/>
      <c r="B1712" s="813"/>
      <c r="C1712" s="813"/>
      <c r="D1712" s="813"/>
      <c r="E1712" s="813"/>
      <c r="F1712" s="813"/>
      <c r="G1712" s="813"/>
    </row>
    <row r="1713" spans="1:7">
      <c r="A1713" s="813"/>
      <c r="B1713" s="813"/>
      <c r="C1713" s="813"/>
      <c r="D1713" s="813"/>
      <c r="E1713" s="813"/>
      <c r="F1713" s="813"/>
      <c r="G1713" s="813"/>
    </row>
    <row r="1714" spans="1:7">
      <c r="A1714" s="813"/>
      <c r="B1714" s="813"/>
      <c r="C1714" s="813"/>
      <c r="D1714" s="813"/>
      <c r="E1714" s="813"/>
      <c r="F1714" s="813"/>
      <c r="G1714" s="813"/>
    </row>
    <row r="1715" spans="1:7">
      <c r="A1715" s="813"/>
      <c r="B1715" s="813"/>
      <c r="C1715" s="813"/>
      <c r="D1715" s="813"/>
      <c r="E1715" s="813"/>
      <c r="F1715" s="813"/>
      <c r="G1715" s="813"/>
    </row>
    <row r="1716" spans="1:7">
      <c r="A1716" s="813"/>
      <c r="B1716" s="813"/>
      <c r="C1716" s="813"/>
      <c r="D1716" s="813"/>
      <c r="E1716" s="813"/>
      <c r="F1716" s="813"/>
      <c r="G1716" s="813"/>
    </row>
    <row r="1717" spans="1:7">
      <c r="A1717" s="813"/>
      <c r="B1717" s="813"/>
      <c r="C1717" s="813"/>
      <c r="D1717" s="813"/>
      <c r="E1717" s="813"/>
      <c r="F1717" s="813"/>
      <c r="G1717" s="813"/>
    </row>
    <row r="1718" spans="1:7">
      <c r="A1718" s="813"/>
      <c r="B1718" s="813"/>
      <c r="C1718" s="813"/>
      <c r="D1718" s="813"/>
      <c r="E1718" s="813"/>
      <c r="F1718" s="813"/>
      <c r="G1718" s="813"/>
    </row>
    <row r="1719" spans="1:7">
      <c r="A1719" s="813"/>
      <c r="B1719" s="813"/>
      <c r="C1719" s="813"/>
      <c r="D1719" s="813"/>
      <c r="E1719" s="813"/>
      <c r="F1719" s="813"/>
      <c r="G1719" s="813"/>
    </row>
    <row r="1720" spans="1:7">
      <c r="A1720" s="813"/>
      <c r="B1720" s="813"/>
      <c r="C1720" s="813"/>
      <c r="D1720" s="813"/>
      <c r="E1720" s="813"/>
      <c r="F1720" s="813"/>
      <c r="G1720" s="813"/>
    </row>
    <row r="1721" spans="1:7">
      <c r="A1721" s="813"/>
      <c r="B1721" s="813"/>
      <c r="C1721" s="813"/>
      <c r="D1721" s="813"/>
      <c r="E1721" s="813"/>
      <c r="F1721" s="813"/>
      <c r="G1721" s="813"/>
    </row>
    <row r="1722" spans="1:7">
      <c r="A1722" s="813"/>
      <c r="B1722" s="813"/>
      <c r="C1722" s="813"/>
      <c r="D1722" s="813"/>
      <c r="E1722" s="813"/>
      <c r="F1722" s="813"/>
      <c r="G1722" s="813"/>
    </row>
    <row r="1723" spans="1:7">
      <c r="A1723" s="813"/>
      <c r="B1723" s="813"/>
      <c r="C1723" s="813"/>
      <c r="D1723" s="813"/>
      <c r="E1723" s="813"/>
      <c r="F1723" s="813"/>
      <c r="G1723" s="813"/>
    </row>
    <row r="1724" spans="1:7">
      <c r="A1724" s="813"/>
      <c r="B1724" s="813"/>
      <c r="C1724" s="813"/>
      <c r="D1724" s="813"/>
      <c r="E1724" s="813"/>
      <c r="F1724" s="813"/>
      <c r="G1724" s="813"/>
    </row>
    <row r="1725" spans="1:7">
      <c r="A1725" s="813"/>
      <c r="B1725" s="813"/>
      <c r="C1725" s="813"/>
      <c r="D1725" s="813"/>
      <c r="E1725" s="813"/>
      <c r="F1725" s="813"/>
      <c r="G1725" s="813"/>
    </row>
    <row r="1726" spans="1:7">
      <c r="A1726" s="813"/>
      <c r="B1726" s="813"/>
      <c r="C1726" s="813"/>
      <c r="D1726" s="813"/>
      <c r="E1726" s="813"/>
      <c r="F1726" s="813"/>
      <c r="G1726" s="813"/>
    </row>
    <row r="1727" spans="1:7">
      <c r="A1727" s="813"/>
      <c r="B1727" s="813"/>
      <c r="C1727" s="813"/>
      <c r="D1727" s="813"/>
      <c r="E1727" s="813"/>
      <c r="F1727" s="813"/>
      <c r="G1727" s="813"/>
    </row>
    <row r="1728" spans="1:7">
      <c r="A1728" s="813"/>
      <c r="B1728" s="813"/>
      <c r="C1728" s="813"/>
      <c r="D1728" s="813"/>
      <c r="E1728" s="813"/>
      <c r="F1728" s="813"/>
      <c r="G1728" s="813"/>
    </row>
    <row r="1729" spans="1:7">
      <c r="A1729" s="813"/>
      <c r="B1729" s="813"/>
      <c r="C1729" s="813"/>
      <c r="D1729" s="813"/>
      <c r="E1729" s="813"/>
      <c r="F1729" s="813"/>
      <c r="G1729" s="813"/>
    </row>
    <row r="1730" spans="1:7">
      <c r="A1730" s="813"/>
      <c r="B1730" s="813"/>
      <c r="C1730" s="813"/>
      <c r="D1730" s="813"/>
      <c r="E1730" s="813"/>
      <c r="F1730" s="813"/>
      <c r="G1730" s="813"/>
    </row>
    <row r="1731" spans="1:7">
      <c r="A1731" s="813"/>
      <c r="B1731" s="813"/>
      <c r="C1731" s="813"/>
      <c r="D1731" s="813"/>
      <c r="E1731" s="813"/>
      <c r="F1731" s="813"/>
      <c r="G1731" s="813"/>
    </row>
    <row r="1732" spans="1:7">
      <c r="A1732" s="813"/>
      <c r="B1732" s="813"/>
      <c r="C1732" s="813"/>
      <c r="D1732" s="813"/>
      <c r="E1732" s="813"/>
      <c r="F1732" s="813"/>
      <c r="G1732" s="813"/>
    </row>
    <row r="1733" spans="1:7">
      <c r="A1733" s="813"/>
      <c r="B1733" s="813"/>
      <c r="C1733" s="813"/>
      <c r="D1733" s="813"/>
      <c r="E1733" s="813"/>
      <c r="F1733" s="813"/>
      <c r="G1733" s="813"/>
    </row>
    <row r="1734" spans="1:7">
      <c r="A1734" s="813"/>
      <c r="B1734" s="813"/>
      <c r="C1734" s="813"/>
      <c r="D1734" s="813"/>
      <c r="E1734" s="813"/>
      <c r="F1734" s="813"/>
      <c r="G1734" s="813"/>
    </row>
    <row r="1735" spans="1:7">
      <c r="A1735" s="813"/>
      <c r="B1735" s="813"/>
      <c r="C1735" s="813"/>
      <c r="D1735" s="813"/>
      <c r="E1735" s="813"/>
      <c r="F1735" s="813"/>
      <c r="G1735" s="813"/>
    </row>
    <row r="1736" spans="1:7">
      <c r="A1736" s="813"/>
      <c r="B1736" s="813"/>
      <c r="C1736" s="813"/>
      <c r="D1736" s="813"/>
      <c r="E1736" s="813"/>
      <c r="F1736" s="813"/>
      <c r="G1736" s="813"/>
    </row>
    <row r="1737" spans="1:7">
      <c r="A1737" s="813"/>
      <c r="B1737" s="813"/>
      <c r="C1737" s="813"/>
      <c r="D1737" s="813"/>
      <c r="E1737" s="813"/>
      <c r="F1737" s="813"/>
      <c r="G1737" s="813"/>
    </row>
    <row r="1738" spans="1:7">
      <c r="A1738" s="813"/>
      <c r="B1738" s="813"/>
      <c r="C1738" s="813"/>
      <c r="D1738" s="813"/>
      <c r="E1738" s="813"/>
      <c r="F1738" s="813"/>
      <c r="G1738" s="813"/>
    </row>
    <row r="1739" spans="1:7">
      <c r="A1739" s="813"/>
      <c r="B1739" s="813"/>
      <c r="C1739" s="813"/>
      <c r="D1739" s="813"/>
      <c r="E1739" s="813"/>
      <c r="F1739" s="813"/>
      <c r="G1739" s="813"/>
    </row>
    <row r="1740" spans="1:7">
      <c r="A1740" s="813"/>
      <c r="B1740" s="813"/>
      <c r="C1740" s="813"/>
      <c r="D1740" s="813"/>
      <c r="E1740" s="813"/>
      <c r="F1740" s="813"/>
      <c r="G1740" s="813"/>
    </row>
    <row r="1741" spans="1:7">
      <c r="A1741" s="813"/>
      <c r="B1741" s="813"/>
      <c r="C1741" s="813"/>
      <c r="D1741" s="813"/>
      <c r="E1741" s="813"/>
      <c r="F1741" s="813"/>
      <c r="G1741" s="813"/>
    </row>
    <row r="1742" spans="1:7">
      <c r="A1742" s="813"/>
      <c r="B1742" s="813"/>
      <c r="C1742" s="813"/>
      <c r="D1742" s="813"/>
      <c r="E1742" s="813"/>
      <c r="F1742" s="813"/>
      <c r="G1742" s="813"/>
    </row>
    <row r="1743" spans="1:7">
      <c r="A1743" s="813"/>
      <c r="B1743" s="813"/>
      <c r="C1743" s="813"/>
      <c r="D1743" s="813"/>
      <c r="E1743" s="813"/>
      <c r="F1743" s="813"/>
      <c r="G1743" s="813"/>
    </row>
    <row r="1744" spans="1:7"/>
    <row r="1745" spans="7:9"/>
    <row r="1746" spans="7:9"/>
    <row r="1747" spans="7:9">
      <c r="G1747" s="1004"/>
      <c r="H1747" s="1004"/>
      <c r="I1747" s="100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11" zoomScaleNormal="100" zoomScaleSheetLayoutView="100" workbookViewId="0">
      <selection activeCell="C682" sqref="C682"/>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3" t="s">
        <v>107</v>
      </c>
      <c r="B8" s="1093"/>
      <c r="C8" s="1093"/>
      <c r="D8" s="1093"/>
      <c r="E8" s="1093"/>
      <c r="F8" s="1093"/>
      <c r="G8" s="1093"/>
      <c r="H8" s="1093"/>
      <c r="I8" s="1093"/>
      <c r="J8" s="1093"/>
      <c r="K8" s="1093"/>
      <c r="L8" s="1093"/>
      <c r="M8" s="1093"/>
      <c r="N8" s="1093"/>
      <c r="O8" s="1093"/>
      <c r="P8" s="1093"/>
      <c r="Q8" s="1093"/>
      <c r="R8" s="1093"/>
      <c r="S8" s="1093"/>
      <c r="T8" s="1093"/>
      <c r="U8" s="1093"/>
      <c r="V8" s="1093"/>
      <c r="W8" s="1093"/>
      <c r="X8" s="1093"/>
      <c r="Y8" s="1093"/>
      <c r="Z8" s="1093"/>
      <c r="AA8" s="1093"/>
      <c r="AB8" s="1093"/>
      <c r="AC8" s="1093"/>
      <c r="AD8" s="1093"/>
      <c r="AE8" s="1093"/>
      <c r="AF8" s="1093"/>
      <c r="AG8" s="1093"/>
      <c r="AH8" s="1093"/>
      <c r="AI8" s="1093"/>
      <c r="AJ8" s="1093"/>
      <c r="AK8" s="1093"/>
      <c r="AL8" s="1093"/>
    </row>
    <row r="9" spans="1:38" ht="15" customHeight="1">
      <c r="A9" s="1495" t="s">
        <v>1566</v>
      </c>
      <c r="B9" s="1495"/>
      <c r="C9" s="1495"/>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c r="AB9" s="1495"/>
      <c r="AC9" s="1495"/>
      <c r="AD9" s="1495"/>
      <c r="AE9" s="1495"/>
      <c r="AF9" s="1495"/>
      <c r="AG9" s="1495"/>
      <c r="AH9" s="1495"/>
      <c r="AI9" s="1495"/>
      <c r="AJ9" s="1495"/>
      <c r="AK9" s="1495"/>
      <c r="AL9" s="1495"/>
    </row>
    <row r="10" spans="1:38" ht="15" customHeight="1">
      <c r="A10" s="1092" t="s">
        <v>1567</v>
      </c>
      <c r="B10" s="1092"/>
      <c r="C10" s="1092"/>
      <c r="D10" s="1092"/>
      <c r="E10" s="1092"/>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row>
    <row r="11" spans="1:38" ht="15" customHeight="1">
      <c r="A11" s="1092" t="s">
        <v>1565</v>
      </c>
      <c r="B11" s="1092"/>
      <c r="C11" s="1092"/>
      <c r="D11" s="1092"/>
      <c r="E11" s="1092"/>
      <c r="F11" s="1092"/>
      <c r="G11" s="1092"/>
      <c r="H11" s="1092"/>
      <c r="I11" s="1092"/>
      <c r="J11" s="1092"/>
      <c r="K11" s="1092"/>
      <c r="L11" s="1092"/>
      <c r="M11" s="1092"/>
      <c r="N11" s="1092"/>
      <c r="O11" s="1092"/>
      <c r="P11" s="1092"/>
      <c r="Q11" s="1092"/>
      <c r="R11" s="1092"/>
      <c r="S11" s="1092"/>
      <c r="T11" s="1092"/>
      <c r="U11" s="1092"/>
      <c r="V11" s="1092"/>
      <c r="W11" s="1092"/>
      <c r="X11" s="1092"/>
      <c r="Y11" s="1092"/>
      <c r="Z11" s="1092"/>
      <c r="AA11" s="1092"/>
      <c r="AB11" s="1092"/>
      <c r="AC11" s="1092"/>
      <c r="AD11" s="1092"/>
      <c r="AE11" s="1092"/>
      <c r="AF11" s="1092"/>
      <c r="AG11" s="1092"/>
      <c r="AH11" s="1092"/>
      <c r="AI11" s="1092"/>
      <c r="AJ11" s="1092"/>
      <c r="AK11" s="1092"/>
      <c r="AL11" s="1092"/>
    </row>
    <row r="12" spans="1:38" ht="12.75">
      <c r="A12" s="1518" t="s">
        <v>1640</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38" ht="12.75">
      <c r="A13" s="963" t="s">
        <v>1425</v>
      </c>
      <c r="B13" s="963"/>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row>
    <row r="14" spans="1:38" ht="12.75" customHeight="1" thickBot="1">
      <c r="A14" s="964"/>
      <c r="B14" s="964"/>
      <c r="C14" s="964"/>
      <c r="D14" s="964"/>
      <c r="E14" s="964"/>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1411</v>
      </c>
      <c r="C16" s="7"/>
      <c r="D16" s="7"/>
      <c r="E16" s="7"/>
      <c r="F16" s="7"/>
      <c r="G16" s="7"/>
      <c r="H16" s="1504" t="s">
        <v>1687</v>
      </c>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row>
    <row r="17" spans="1:39" ht="12.75" customHeight="1"/>
    <row r="18" spans="1:39" ht="12.75" customHeight="1">
      <c r="A18" s="137" t="s">
        <v>108</v>
      </c>
      <c r="C18" s="7"/>
      <c r="D18" s="7"/>
      <c r="E18" s="7"/>
      <c r="F18" s="7"/>
      <c r="G18" s="7"/>
      <c r="H18" s="1100" t="s">
        <v>1671</v>
      </c>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row>
    <row r="19" spans="1:39" ht="12.75" customHeight="1"/>
    <row r="20" spans="1:39" ht="14.25" customHeight="1">
      <c r="A20" s="1497" t="s">
        <v>962</v>
      </c>
      <c r="B20" s="1497"/>
      <c r="C20" s="1497"/>
      <c r="D20" s="1497"/>
      <c r="E20" s="1497"/>
      <c r="F20" s="1497"/>
      <c r="G20" s="1497"/>
      <c r="H20" s="1497"/>
      <c r="I20" s="1497"/>
      <c r="J20" s="1497"/>
      <c r="K20" s="1497"/>
      <c r="L20" s="1497"/>
      <c r="M20" s="1497"/>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c r="AL20" s="1497"/>
    </row>
    <row r="21" spans="1:39" ht="12.75" customHeight="1">
      <c r="A21" s="1521" t="s">
        <v>1151</v>
      </c>
      <c r="B21" s="1521"/>
      <c r="C21" s="1521"/>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5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1414</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1101</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0">
        <f>'Basis &amp; Credits'!AB56</f>
        <v>1172357</v>
      </c>
      <c r="N26" s="1520"/>
      <c r="O26" s="1520"/>
      <c r="P26" s="1520"/>
      <c r="Q26" s="1520"/>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0">
        <f>'Basis &amp; Credits'!AB77</f>
        <v>0</v>
      </c>
      <c r="N27" s="1120"/>
      <c r="O27" s="1120"/>
      <c r="P27" s="1120"/>
      <c r="Q27" s="1120"/>
      <c r="R27" s="58" t="s">
        <v>1554</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39" t="s">
        <v>1586</v>
      </c>
      <c r="C33" s="939"/>
      <c r="D33" s="939"/>
      <c r="E33" s="939"/>
      <c r="F33" s="939"/>
      <c r="G33" s="939"/>
      <c r="H33" s="939"/>
      <c r="I33" s="939"/>
      <c r="J33" s="939"/>
      <c r="K33" s="939"/>
      <c r="L33" s="939"/>
      <c r="M33" s="939"/>
      <c r="N33" s="939"/>
      <c r="O33" s="1103" t="s">
        <v>721</v>
      </c>
      <c r="P33" s="1103"/>
      <c r="Q33" s="939" t="s">
        <v>1587</v>
      </c>
      <c r="S33" s="939"/>
      <c r="T33" s="939"/>
      <c r="U33" s="939"/>
      <c r="V33" s="939"/>
      <c r="W33" s="939"/>
      <c r="X33" s="939"/>
      <c r="Y33" s="939"/>
      <c r="Z33" s="939"/>
      <c r="AA33" s="288"/>
      <c r="AB33" s="288"/>
      <c r="AC33" s="288"/>
      <c r="AD33" s="288"/>
      <c r="AE33" s="288"/>
      <c r="AF33" s="288"/>
      <c r="AG33" s="288"/>
      <c r="AH33" s="288"/>
      <c r="AI33" s="288"/>
      <c r="AJ33" s="288"/>
      <c r="AK33" s="288"/>
      <c r="AL33" s="288"/>
      <c r="AM33" s="244"/>
    </row>
    <row r="34" spans="1:39" s="39" customFormat="1" ht="12.75" customHeight="1">
      <c r="A34" s="247" t="s">
        <v>1589</v>
      </c>
      <c r="C34" s="939"/>
      <c r="D34" s="939"/>
      <c r="E34" s="939"/>
      <c r="F34" s="939"/>
      <c r="G34" s="939"/>
      <c r="H34" s="939"/>
      <c r="I34" s="939"/>
      <c r="J34" s="939"/>
      <c r="K34" s="939"/>
      <c r="L34" s="939"/>
      <c r="M34" s="939"/>
      <c r="N34" s="939"/>
      <c r="O34" s="939"/>
      <c r="P34" s="939"/>
      <c r="Q34" s="939"/>
      <c r="R34" s="939"/>
      <c r="S34" s="939"/>
      <c r="T34" s="939"/>
      <c r="U34" s="939"/>
      <c r="V34" s="939"/>
      <c r="W34" s="939"/>
      <c r="X34" s="939"/>
      <c r="Y34" s="939"/>
      <c r="Z34" s="939"/>
      <c r="AA34" s="288"/>
      <c r="AB34" s="288"/>
      <c r="AC34" s="288"/>
      <c r="AD34" s="288"/>
      <c r="AE34" s="288"/>
      <c r="AF34" s="288"/>
      <c r="AG34" s="288"/>
      <c r="AH34" s="288"/>
      <c r="AI34" s="288"/>
      <c r="AJ34" s="288"/>
      <c r="AK34" s="288"/>
      <c r="AL34" s="288"/>
      <c r="AM34" s="288"/>
    </row>
    <row r="35" spans="1:39" s="39" customFormat="1" ht="12.75" customHeight="1">
      <c r="A35" s="247" t="s">
        <v>1588</v>
      </c>
      <c r="C35" s="939"/>
      <c r="D35" s="939"/>
      <c r="E35" s="939"/>
      <c r="F35" s="939"/>
      <c r="G35" s="939"/>
      <c r="H35" s="939"/>
      <c r="I35" s="939"/>
      <c r="J35" s="939"/>
      <c r="K35" s="939"/>
      <c r="L35" s="939"/>
      <c r="M35" s="939"/>
      <c r="N35" s="939"/>
      <c r="O35" s="939"/>
      <c r="P35" s="939"/>
      <c r="Q35" s="939"/>
      <c r="R35" s="939"/>
      <c r="S35" s="939"/>
      <c r="T35" s="939"/>
      <c r="U35" s="939"/>
      <c r="V35" s="939"/>
      <c r="W35" s="939"/>
      <c r="X35" s="939"/>
      <c r="Y35" s="939"/>
      <c r="Z35" s="939"/>
      <c r="AA35" s="288"/>
      <c r="AB35" s="288"/>
      <c r="AC35" s="288"/>
      <c r="AD35" s="288"/>
      <c r="AE35" s="288"/>
      <c r="AF35" s="288"/>
      <c r="AG35" s="288"/>
      <c r="AH35" s="288"/>
      <c r="AI35" s="288"/>
      <c r="AJ35" s="288"/>
      <c r="AK35" s="288"/>
      <c r="AL35" s="288"/>
      <c r="AM35" s="288"/>
    </row>
    <row r="36" spans="1:39" ht="12.75" customHeight="1">
      <c r="A36" s="940" t="s">
        <v>1590</v>
      </c>
      <c r="B36" s="39"/>
      <c r="C36" s="939"/>
      <c r="D36" s="939"/>
      <c r="E36" s="939"/>
      <c r="F36" s="939"/>
      <c r="G36" s="939"/>
      <c r="H36" s="939"/>
      <c r="I36" s="939"/>
      <c r="J36" s="939"/>
      <c r="K36" s="939"/>
      <c r="L36" s="939"/>
      <c r="M36" s="939"/>
      <c r="N36" s="939"/>
      <c r="O36" s="939"/>
      <c r="P36" s="939"/>
      <c r="Q36" s="939"/>
      <c r="R36" s="939"/>
      <c r="S36" s="939"/>
      <c r="T36" s="939"/>
      <c r="U36" s="939"/>
      <c r="V36" s="939"/>
      <c r="W36" s="939"/>
      <c r="X36" s="939"/>
      <c r="Y36" s="939"/>
      <c r="Z36" s="939"/>
      <c r="AA36" s="288"/>
      <c r="AB36" s="288"/>
      <c r="AC36" s="288"/>
      <c r="AD36" s="288"/>
      <c r="AE36" s="288"/>
      <c r="AF36" s="288"/>
      <c r="AG36" s="288"/>
      <c r="AH36" s="288"/>
      <c r="AI36" s="288"/>
      <c r="AJ36" s="288"/>
      <c r="AK36" s="288"/>
      <c r="AL36" s="288"/>
      <c r="AM36" s="31"/>
    </row>
    <row r="37" spans="1:39" ht="12.75" customHeight="1">
      <c r="A37" s="58" t="s">
        <v>1591</v>
      </c>
      <c r="AM37" s="31"/>
    </row>
    <row r="38" spans="1:39" ht="12.75" customHeight="1">
      <c r="A38" s="58" t="s">
        <v>1592</v>
      </c>
      <c r="AM38" s="31"/>
    </row>
    <row r="39" spans="1:39" ht="12.75" customHeight="1">
      <c r="AM39" s="31"/>
    </row>
    <row r="40" spans="1:39" ht="12.75" customHeight="1">
      <c r="A40" s="939" t="s">
        <v>1626</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49" t="s">
        <v>1627</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49" t="s">
        <v>1628</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49" t="s">
        <v>1629</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0" t="s">
        <v>1630</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0" t="s">
        <v>1631</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0" t="s">
        <v>1632</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1" t="s">
        <v>1633</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8" t="s">
        <v>1634</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8" t="s">
        <v>1635</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8" t="s">
        <v>1636</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8" t="s">
        <v>1637</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1"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1019</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1104</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1105</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1106</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1107</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1108</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1109</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1058</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1020</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1155</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1111</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1110</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1103</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1102</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1114</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1113</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1112</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982</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5" t="s">
        <v>1515</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1516</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3" t="s">
        <v>1517</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6" t="s">
        <v>1518</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1519</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6" t="s">
        <v>1520</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6" t="s">
        <v>1521</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6" t="s">
        <v>1522</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6" t="s">
        <v>1523</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7" t="s">
        <v>1164</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7" t="s">
        <v>1165</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6" t="s">
        <v>1167</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6" t="s">
        <v>1166</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499"/>
      <c r="H122" s="1499"/>
      <c r="I122" s="247" t="s">
        <v>194</v>
      </c>
      <c r="L122" s="1499"/>
      <c r="M122" s="1499"/>
      <c r="N122" s="1499"/>
      <c r="O122" s="952" t="s">
        <v>1555</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7"/>
      <c r="D124" s="1517"/>
      <c r="E124" s="1517"/>
      <c r="F124" s="1517"/>
      <c r="G124" s="1517"/>
      <c r="H124" s="1517"/>
      <c r="I124" s="1517"/>
      <c r="J124" s="1517"/>
      <c r="K124" s="1517"/>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499"/>
      <c r="Z126" s="1499"/>
      <c r="AA126" s="1499"/>
      <c r="AB126" s="1499"/>
      <c r="AC126" s="1499"/>
      <c r="AD126" s="1499"/>
      <c r="AE126" s="1499"/>
      <c r="AF126" s="1499"/>
      <c r="AG126" s="1499"/>
      <c r="AH126" s="1499"/>
      <c r="AI126" s="1499"/>
      <c r="AJ126" s="1499"/>
      <c r="AK126" s="1499"/>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19"/>
      <c r="B128" s="25"/>
      <c r="R128" s="25"/>
      <c r="S128" s="25"/>
      <c r="T128" s="25"/>
      <c r="U128" s="25"/>
      <c r="V128" s="25"/>
      <c r="W128" s="25"/>
      <c r="X128" s="58"/>
      <c r="AL128" s="719"/>
    </row>
    <row r="129" spans="1:38" ht="12.75">
      <c r="A129" s="719"/>
      <c r="B129" s="153"/>
      <c r="R129" s="274"/>
      <c r="S129" s="274"/>
      <c r="T129" s="274"/>
      <c r="U129" s="274"/>
      <c r="V129" s="274"/>
      <c r="W129" s="274"/>
      <c r="X129" s="58"/>
      <c r="Y129" s="1505"/>
      <c r="Z129" s="1505"/>
      <c r="AA129" s="1505"/>
      <c r="AB129" s="1505"/>
      <c r="AC129" s="1505"/>
      <c r="AD129" s="1505"/>
      <c r="AE129" s="1505"/>
      <c r="AF129" s="1505"/>
      <c r="AG129" s="1505"/>
      <c r="AH129" s="1505"/>
      <c r="AI129" s="1505"/>
      <c r="AJ129" s="1505"/>
      <c r="AK129" s="1505"/>
      <c r="AL129" s="719"/>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8"/>
      <c r="G132" s="938"/>
      <c r="H132" s="938"/>
      <c r="I132" s="938"/>
      <c r="J132" s="938"/>
      <c r="K132" s="938"/>
      <c r="L132" s="938"/>
      <c r="M132" s="938"/>
      <c r="N132" s="182"/>
      <c r="O132" s="25"/>
      <c r="P132" s="182"/>
      <c r="Q132" s="182"/>
      <c r="R132" s="25"/>
      <c r="S132" s="25"/>
      <c r="T132" s="25"/>
      <c r="U132" s="182"/>
      <c r="V132" s="182"/>
      <c r="W132" s="182"/>
      <c r="X132" s="182"/>
      <c r="Y132" s="1505"/>
      <c r="Z132" s="1505"/>
      <c r="AA132" s="1505"/>
      <c r="AB132" s="1505"/>
      <c r="AC132" s="1505"/>
      <c r="AD132" s="1505"/>
      <c r="AE132" s="1505"/>
      <c r="AF132" s="1505"/>
      <c r="AG132" s="1505"/>
      <c r="AH132" s="1505"/>
      <c r="AI132" s="1505"/>
      <c r="AJ132" s="1505"/>
      <c r="AK132" s="150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1"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1"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1"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1"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1"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1"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7"/>
      <c r="U139" s="927"/>
      <c r="V139" s="927"/>
      <c r="W139" s="927"/>
      <c r="X139" s="927"/>
      <c r="Y139" s="927"/>
      <c r="Z139" s="927"/>
      <c r="AA139" s="927"/>
      <c r="AB139" s="927"/>
      <c r="AC139" s="927"/>
      <c r="AD139" s="927"/>
      <c r="AE139" s="927"/>
      <c r="AF139" s="927"/>
      <c r="AG139" s="927"/>
      <c r="AH139" s="927"/>
      <c r="AI139" s="927"/>
      <c r="AJ139" s="927"/>
      <c r="AK139" s="182"/>
      <c r="AL139" s="182"/>
    </row>
    <row r="140" spans="1:38" s="741" customFormat="1" ht="12.75" customHeight="1">
      <c r="A140" s="182"/>
      <c r="B140" s="928"/>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182"/>
      <c r="AL140" s="182"/>
    </row>
    <row r="141" spans="1:38" s="741" customFormat="1" ht="12.75" customHeight="1">
      <c r="A141" s="182"/>
      <c r="B141" s="928"/>
      <c r="C141" s="927"/>
      <c r="D141" s="927"/>
      <c r="E141" s="927"/>
      <c r="F141" s="927"/>
      <c r="G141" s="927"/>
      <c r="H141" s="927"/>
      <c r="I141" s="927"/>
      <c r="J141" s="927"/>
      <c r="K141" s="927"/>
      <c r="L141" s="927"/>
      <c r="M141" s="927"/>
      <c r="N141" s="927"/>
      <c r="O141" s="927"/>
      <c r="P141" s="927"/>
      <c r="Q141" s="927"/>
      <c r="R141" s="927"/>
      <c r="S141" s="927"/>
      <c r="T141" s="927"/>
      <c r="U141" s="927"/>
      <c r="V141" s="927"/>
      <c r="W141" s="927"/>
      <c r="X141" s="927"/>
      <c r="Y141" s="927"/>
      <c r="Z141" s="927"/>
      <c r="AA141" s="927"/>
      <c r="AB141" s="927"/>
      <c r="AC141" s="927"/>
      <c r="AD141" s="927"/>
      <c r="AE141" s="927"/>
      <c r="AF141" s="927"/>
      <c r="AG141" s="927"/>
      <c r="AH141" s="927"/>
      <c r="AI141" s="927"/>
      <c r="AJ141" s="927"/>
      <c r="AK141" s="182"/>
      <c r="AL141" s="182"/>
    </row>
    <row r="142" spans="1:38" s="741" customFormat="1" ht="12.75" customHeight="1">
      <c r="A142" s="182"/>
      <c r="B142" s="928"/>
      <c r="C142" s="929"/>
      <c r="D142" s="929"/>
      <c r="E142" s="929"/>
      <c r="F142" s="929"/>
      <c r="G142" s="929"/>
      <c r="H142" s="929"/>
      <c r="I142" s="929"/>
      <c r="J142" s="929"/>
      <c r="K142" s="929"/>
      <c r="L142" s="929"/>
      <c r="M142" s="929"/>
      <c r="N142" s="929"/>
      <c r="O142" s="929"/>
      <c r="P142" s="929"/>
      <c r="Q142" s="929"/>
      <c r="R142" s="929"/>
      <c r="S142" s="929"/>
      <c r="T142" s="929"/>
      <c r="U142" s="929"/>
      <c r="V142" s="929"/>
      <c r="W142" s="929"/>
      <c r="X142" s="929"/>
      <c r="Y142" s="929"/>
      <c r="Z142" s="929"/>
      <c r="AA142" s="929"/>
      <c r="AB142" s="929"/>
      <c r="AC142" s="929"/>
      <c r="AD142" s="929"/>
      <c r="AE142" s="929"/>
      <c r="AF142" s="929"/>
      <c r="AG142" s="929"/>
      <c r="AH142" s="929"/>
      <c r="AI142" s="929"/>
      <c r="AJ142" s="929"/>
      <c r="AK142" s="182"/>
      <c r="AL142" s="182"/>
    </row>
    <row r="143" spans="1:38" s="741" customFormat="1" ht="12.75" customHeight="1">
      <c r="A143" s="182"/>
      <c r="B143" s="25"/>
      <c r="C143" s="25"/>
      <c r="D143" s="929"/>
      <c r="E143" s="929"/>
      <c r="F143" s="929"/>
      <c r="G143" s="929"/>
      <c r="H143" s="929"/>
      <c r="I143" s="929"/>
      <c r="J143" s="929"/>
      <c r="K143" s="929"/>
      <c r="L143" s="929"/>
      <c r="M143" s="929"/>
      <c r="N143" s="929"/>
      <c r="O143" s="929"/>
      <c r="P143" s="929"/>
      <c r="Q143" s="929"/>
      <c r="R143" s="929"/>
      <c r="S143" s="929"/>
      <c r="T143" s="929"/>
      <c r="U143" s="929"/>
      <c r="V143" s="929"/>
      <c r="W143" s="929"/>
      <c r="X143" s="929"/>
      <c r="Y143" s="929"/>
      <c r="Z143" s="929"/>
      <c r="AA143" s="929"/>
      <c r="AB143" s="929"/>
      <c r="AC143" s="929"/>
      <c r="AD143" s="929"/>
      <c r="AE143" s="929"/>
      <c r="AF143" s="929"/>
      <c r="AG143" s="929"/>
      <c r="AH143" s="929"/>
      <c r="AI143" s="929"/>
      <c r="AJ143" s="929"/>
      <c r="AK143" s="182"/>
      <c r="AL143" s="182"/>
    </row>
    <row r="144" spans="1:38" s="741" customFormat="1" ht="12.75" customHeight="1">
      <c r="A144" s="182"/>
      <c r="B144" s="930"/>
      <c r="C144" s="929"/>
      <c r="D144" s="929"/>
      <c r="E144" s="929"/>
      <c r="F144" s="929"/>
      <c r="G144" s="929"/>
      <c r="H144" s="929"/>
      <c r="I144" s="929"/>
      <c r="J144" s="929"/>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29"/>
      <c r="AJ144" s="929"/>
      <c r="AK144" s="182"/>
      <c r="AL144" s="182"/>
    </row>
    <row r="145" spans="1:59" s="741" customFormat="1" ht="12.75" customHeight="1">
      <c r="A145" s="182"/>
      <c r="B145" s="183"/>
      <c r="C145" s="929"/>
      <c r="D145" s="929"/>
      <c r="E145" s="929"/>
      <c r="F145" s="929"/>
      <c r="G145" s="929"/>
      <c r="H145" s="929"/>
      <c r="I145" s="929"/>
      <c r="J145" s="929"/>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29"/>
      <c r="AJ145" s="929"/>
      <c r="AK145" s="182"/>
      <c r="AL145" s="182"/>
    </row>
    <row r="146" spans="1:59" s="741" customFormat="1" ht="12.75" customHeight="1">
      <c r="A146" s="182"/>
      <c r="B146" s="25"/>
      <c r="C146" s="25"/>
      <c r="D146" s="929"/>
      <c r="E146" s="929"/>
      <c r="F146" s="929"/>
      <c r="G146" s="929"/>
      <c r="H146" s="929"/>
      <c r="I146" s="929"/>
      <c r="J146" s="929"/>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29"/>
      <c r="AJ146" s="929"/>
      <c r="AK146" s="182"/>
      <c r="AL146" s="182"/>
    </row>
    <row r="147" spans="1:59" s="741" customFormat="1" ht="12.75" customHeight="1">
      <c r="A147" s="182"/>
      <c r="B147" s="930"/>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1"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1"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1" customFormat="1" ht="12.75" customHeight="1">
      <c r="A150" s="182"/>
      <c r="B150" s="182"/>
      <c r="C150" s="25"/>
      <c r="D150" s="182"/>
      <c r="E150" s="182"/>
      <c r="F150" s="1513"/>
      <c r="G150" s="1513"/>
      <c r="H150" s="1513"/>
      <c r="I150" s="1513"/>
      <c r="J150" s="1513"/>
      <c r="K150" s="1513"/>
      <c r="L150" s="1513"/>
      <c r="M150" s="1513"/>
      <c r="N150" s="1513"/>
      <c r="O150" s="1513"/>
      <c r="P150" s="1513"/>
      <c r="Q150" s="1513"/>
      <c r="R150" s="1513"/>
      <c r="S150" s="1513"/>
      <c r="T150" s="151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100" t="s">
        <v>1672</v>
      </c>
      <c r="P153" s="1222"/>
      <c r="Q153" s="1222"/>
      <c r="R153" s="1222"/>
      <c r="S153" s="1222"/>
      <c r="T153" s="1222"/>
      <c r="U153" s="1222"/>
      <c r="V153" s="1222"/>
      <c r="W153" s="1222"/>
      <c r="X153" s="1222"/>
      <c r="Y153" s="1222"/>
      <c r="Z153" s="1222"/>
      <c r="AA153" s="1222"/>
      <c r="AB153" s="1222"/>
      <c r="AC153" s="1222"/>
      <c r="AD153" s="1222"/>
      <c r="AE153" s="1222"/>
      <c r="AF153" s="1222"/>
      <c r="AG153" s="1222"/>
      <c r="AH153" s="1222"/>
    </row>
    <row r="154" spans="1:59" ht="12.75" customHeight="1">
      <c r="D154" s="481" t="s">
        <v>475</v>
      </c>
      <c r="F154" s="32"/>
      <c r="G154" s="32"/>
      <c r="H154" s="32"/>
      <c r="I154" s="32"/>
      <c r="J154" s="32"/>
      <c r="K154" s="32"/>
      <c r="L154" s="32"/>
      <c r="M154" s="32"/>
      <c r="N154" s="32"/>
      <c r="O154" s="1214" t="s">
        <v>1673</v>
      </c>
      <c r="P154" s="1106"/>
      <c r="Q154" s="1106"/>
      <c r="R154" s="1106"/>
      <c r="S154" s="1106"/>
      <c r="T154" s="1106"/>
      <c r="U154" s="1106"/>
      <c r="V154" s="1106"/>
      <c r="W154" s="1106"/>
      <c r="X154" s="1106"/>
      <c r="Y154" s="1106"/>
      <c r="Z154" s="1106"/>
      <c r="AA154" s="1106"/>
      <c r="AB154" s="1106"/>
      <c r="AC154" s="1106"/>
      <c r="AD154" s="1106"/>
      <c r="AE154" s="1106"/>
      <c r="AF154" s="1106"/>
      <c r="AG154" s="1106"/>
      <c r="AH154" s="1106"/>
      <c r="AM154" s="25"/>
    </row>
    <row r="155" spans="1:59" ht="12.75">
      <c r="D155" s="13" t="s">
        <v>476</v>
      </c>
      <c r="F155" s="13"/>
      <c r="G155" s="13"/>
      <c r="H155" s="13"/>
      <c r="I155" s="13"/>
      <c r="J155" s="13"/>
      <c r="K155" s="13"/>
      <c r="L155" s="13"/>
      <c r="M155" s="13"/>
      <c r="N155" s="13"/>
      <c r="O155" s="1508" t="s">
        <v>1674</v>
      </c>
      <c r="P155" s="1509"/>
      <c r="Q155" s="1509"/>
      <c r="R155" s="1509"/>
      <c r="S155" s="1509"/>
      <c r="T155" s="1509"/>
      <c r="U155" s="1509"/>
      <c r="V155" s="1509"/>
      <c r="W155" s="1509"/>
      <c r="X155" s="1509"/>
      <c r="Y155" s="1509"/>
      <c r="Z155" s="1509"/>
      <c r="AA155" s="1509"/>
      <c r="AB155" s="1509"/>
      <c r="AC155" s="1509"/>
      <c r="AD155" s="1509"/>
      <c r="AE155" s="1509"/>
      <c r="AF155" s="1509"/>
      <c r="AG155" s="1509"/>
      <c r="AH155" s="1509"/>
      <c r="AM155" s="25"/>
    </row>
    <row r="156" spans="1:59" ht="12.75">
      <c r="D156" s="32" t="s">
        <v>334</v>
      </c>
      <c r="F156" s="32"/>
      <c r="G156" s="32"/>
      <c r="H156" s="32"/>
      <c r="I156" s="32"/>
      <c r="J156" s="32"/>
      <c r="K156" s="32"/>
      <c r="L156" s="32"/>
      <c r="M156" s="32"/>
      <c r="N156" s="32"/>
      <c r="O156" s="1100" t="s">
        <v>1678</v>
      </c>
      <c r="P156" s="1102"/>
      <c r="Q156" s="1102"/>
      <c r="R156" s="1102"/>
      <c r="S156" s="1102"/>
      <c r="T156" s="1102"/>
      <c r="U156" s="1102"/>
      <c r="V156" s="1102"/>
      <c r="W156" s="1102"/>
      <c r="X156" s="1102"/>
      <c r="Y156" s="1102"/>
      <c r="Z156" s="1102"/>
      <c r="AA156" s="1102"/>
      <c r="AB156" s="1102"/>
      <c r="AC156" s="1102"/>
      <c r="AD156" s="1102"/>
      <c r="AE156" s="1102"/>
      <c r="AF156" s="1102"/>
      <c r="AG156" s="1102"/>
      <c r="AH156" s="1102"/>
      <c r="BG156" s="12" t="s">
        <v>328</v>
      </c>
    </row>
    <row r="157" spans="1:59" ht="12.75">
      <c r="D157" s="32" t="s">
        <v>335</v>
      </c>
      <c r="F157" s="32"/>
      <c r="G157" s="32"/>
      <c r="H157" s="32"/>
      <c r="I157" s="32"/>
      <c r="J157" s="32"/>
      <c r="K157" s="32"/>
      <c r="L157" s="32"/>
      <c r="M157" s="32"/>
      <c r="N157" s="32"/>
      <c r="O157" s="1100" t="s">
        <v>1677</v>
      </c>
      <c r="P157" s="1222"/>
      <c r="Q157" s="1222"/>
      <c r="R157" s="1222"/>
      <c r="S157" s="1222"/>
      <c r="T157" s="1222"/>
      <c r="U157" s="1222"/>
      <c r="V157" s="1222"/>
      <c r="W157" s="1222"/>
      <c r="X157" s="1222"/>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317">
        <v>95354</v>
      </c>
      <c r="P158" s="1317"/>
      <c r="Q158" s="1317"/>
      <c r="R158" s="1317"/>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315" t="s">
        <v>1676</v>
      </c>
      <c r="P159" s="1316"/>
      <c r="Q159" s="1316"/>
      <c r="R159" s="1316"/>
      <c r="S159" s="1316"/>
      <c r="T159" s="1316"/>
      <c r="V159" s="149" t="s">
        <v>286</v>
      </c>
      <c r="W159" s="1318"/>
      <c r="X159" s="1318"/>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15" t="s">
        <v>1676</v>
      </c>
      <c r="P160" s="1316"/>
      <c r="Q160" s="1316"/>
      <c r="R160" s="1316"/>
      <c r="S160" s="1316"/>
      <c r="T160" s="1316"/>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502" t="s">
        <v>1675</v>
      </c>
      <c r="P161" s="1502"/>
      <c r="Q161" s="1502"/>
      <c r="R161" s="1502"/>
      <c r="S161" s="1502"/>
      <c r="T161" s="1502"/>
      <c r="U161" s="1502"/>
      <c r="V161" s="1502"/>
      <c r="W161" s="1502"/>
      <c r="X161" s="1502"/>
      <c r="Y161" s="1502"/>
      <c r="Z161" s="1502"/>
      <c r="AA161" s="1502"/>
      <c r="AB161" s="1502"/>
      <c r="AC161" s="1502"/>
      <c r="AD161" s="1502"/>
      <c r="AE161" s="1502"/>
      <c r="AF161" s="1502"/>
      <c r="AG161" s="1502"/>
      <c r="AH161" s="1502"/>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503" t="s">
        <v>1507</v>
      </c>
      <c r="E164" s="1503"/>
      <c r="F164" s="1503"/>
      <c r="G164" s="1503"/>
      <c r="H164" s="1503"/>
      <c r="I164" s="1503"/>
      <c r="J164" s="1503"/>
      <c r="K164" s="1503"/>
      <c r="L164" s="1503"/>
      <c r="M164" s="1503"/>
      <c r="N164" s="1503"/>
      <c r="O164" s="1503"/>
      <c r="P164" s="1503"/>
      <c r="Q164" s="1503"/>
      <c r="R164" s="1503"/>
      <c r="S164" s="1503"/>
      <c r="T164" s="1503"/>
      <c r="U164" s="1503"/>
      <c r="V164" s="1503"/>
      <c r="W164" s="1503"/>
      <c r="X164" s="1503"/>
      <c r="Y164" s="1503"/>
      <c r="Z164" s="1503"/>
      <c r="AA164" s="1503"/>
      <c r="AB164" s="1503"/>
      <c r="AC164" s="1503"/>
      <c r="AD164" s="1503"/>
      <c r="AE164" s="1503"/>
      <c r="AF164" s="1503"/>
      <c r="AG164" s="1503"/>
      <c r="AH164" s="1503"/>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262" t="s">
        <v>584</v>
      </c>
      <c r="B169" s="1262"/>
      <c r="C169" s="1262"/>
      <c r="D169" s="1262"/>
      <c r="E169" s="1262"/>
      <c r="F169" s="1262"/>
      <c r="G169" s="1262"/>
      <c r="H169" s="1262"/>
      <c r="I169" s="1262"/>
      <c r="J169" s="1262"/>
      <c r="K169" s="1262"/>
      <c r="L169" s="1262"/>
      <c r="M169" s="1262"/>
      <c r="N169" s="1262"/>
      <c r="O169" s="1262"/>
      <c r="P169" s="1262"/>
      <c r="Q169" s="1262"/>
      <c r="R169" s="1262"/>
      <c r="S169" s="1262"/>
      <c r="T169" s="1262"/>
      <c r="U169" s="1262"/>
      <c r="V169" s="1262"/>
      <c r="W169" s="1262"/>
      <c r="X169" s="1262"/>
      <c r="Y169" s="1262"/>
      <c r="Z169" s="1262"/>
      <c r="AA169" s="1262"/>
      <c r="AB169" s="1262"/>
      <c r="AC169" s="1262"/>
      <c r="AD169" s="1262"/>
      <c r="AE169" s="1262"/>
      <c r="AF169" s="1262"/>
      <c r="AG169" s="1262"/>
      <c r="AH169" s="1262"/>
      <c r="AI169" s="1262"/>
      <c r="AJ169" s="1262"/>
      <c r="AK169" s="1262"/>
      <c r="AL169" s="1262"/>
      <c r="BA169" s="36" t="s">
        <v>725</v>
      </c>
      <c r="BG169" s="12" t="s">
        <v>533</v>
      </c>
    </row>
    <row r="170" spans="1:59" ht="13.5" thickBot="1">
      <c r="A170" s="1263"/>
      <c r="B170" s="1263"/>
      <c r="C170" s="1263"/>
      <c r="D170" s="1263"/>
      <c r="E170" s="1263"/>
      <c r="F170" s="1263"/>
      <c r="G170" s="1263"/>
      <c r="H170" s="1263"/>
      <c r="I170" s="1263"/>
      <c r="J170" s="1263"/>
      <c r="K170" s="1263"/>
      <c r="L170" s="1263"/>
      <c r="M170" s="1263"/>
      <c r="N170" s="1263"/>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501" t="s">
        <v>402</v>
      </c>
      <c r="K173" s="1501"/>
      <c r="L173" s="1501"/>
      <c r="M173" s="1501"/>
      <c r="N173" s="1501"/>
      <c r="O173" s="1501"/>
      <c r="P173" s="1501"/>
      <c r="Q173" s="1501"/>
      <c r="R173" s="1501"/>
      <c r="S173" s="1501"/>
      <c r="U173" s="40"/>
      <c r="X173" s="40"/>
      <c r="AF173" s="25"/>
      <c r="AH173" s="25"/>
      <c r="AJ173" s="3"/>
      <c r="AK173" s="3"/>
      <c r="AL173" s="3"/>
      <c r="BA173" s="36" t="s">
        <v>228</v>
      </c>
      <c r="BG173" s="12" t="s">
        <v>537</v>
      </c>
    </row>
    <row r="174" spans="1:59" ht="12.75">
      <c r="A174" s="25"/>
      <c r="C174" s="38"/>
      <c r="D174" s="58" t="s">
        <v>1455</v>
      </c>
      <c r="E174" s="25"/>
      <c r="F174" s="25"/>
      <c r="G174" s="25"/>
      <c r="H174" s="25"/>
      <c r="I174" s="25"/>
      <c r="J174" s="1102" t="s">
        <v>1679</v>
      </c>
      <c r="K174" s="1102"/>
      <c r="L174" s="1102"/>
      <c r="M174" s="1102"/>
      <c r="N174" s="1102"/>
      <c r="O174" s="1102"/>
      <c r="P174" s="1102"/>
      <c r="Q174" s="1102"/>
      <c r="R174" s="1102"/>
      <c r="S174" s="1102"/>
      <c r="T174" s="1102"/>
      <c r="U174" s="1102"/>
      <c r="V174" s="1102"/>
      <c r="W174" s="1102"/>
      <c r="X174" s="1102"/>
      <c r="Y174" s="1102"/>
      <c r="Z174" s="1102"/>
      <c r="AA174" s="3"/>
      <c r="AH174" s="25"/>
      <c r="AJ174" s="3"/>
      <c r="AK174" s="3"/>
      <c r="AL174" s="3"/>
      <c r="BA174" s="36" t="s">
        <v>230</v>
      </c>
      <c r="BG174" s="12" t="s">
        <v>538</v>
      </c>
    </row>
    <row r="175" spans="1:59" ht="12.75">
      <c r="A175" s="25"/>
      <c r="C175" s="13"/>
      <c r="D175" s="58" t="s">
        <v>343</v>
      </c>
      <c r="F175" s="741"/>
      <c r="G175" s="741"/>
      <c r="H175" s="741"/>
      <c r="I175" s="741"/>
      <c r="J175" s="741"/>
      <c r="K175" s="741"/>
      <c r="L175" s="741"/>
      <c r="M175" s="741"/>
      <c r="N175" s="741"/>
      <c r="O175" s="42"/>
      <c r="Q175" s="25"/>
      <c r="R175" s="25"/>
      <c r="T175" s="741"/>
      <c r="U175" s="1103" t="s">
        <v>721</v>
      </c>
      <c r="V175" s="1103"/>
      <c r="Z175" s="25"/>
      <c r="AC175" s="25"/>
      <c r="AD175" s="25"/>
      <c r="AE175" s="25"/>
      <c r="AF175" s="25"/>
      <c r="AH175" s="25"/>
      <c r="AJ175" s="3"/>
      <c r="AK175" s="3"/>
      <c r="AL175" s="3"/>
      <c r="BA175" s="36" t="s">
        <v>231</v>
      </c>
      <c r="BG175" s="12" t="s">
        <v>539</v>
      </c>
    </row>
    <row r="176" spans="1:59" ht="12.75">
      <c r="A176" s="25"/>
      <c r="C176" s="13"/>
      <c r="D176" s="41"/>
      <c r="E176" s="741" t="s">
        <v>324</v>
      </c>
      <c r="F176" s="741"/>
      <c r="G176" s="741"/>
      <c r="H176" s="741"/>
      <c r="I176" s="741"/>
      <c r="J176" s="741"/>
      <c r="K176" s="741"/>
      <c r="L176" s="741"/>
      <c r="M176" s="741"/>
      <c r="N176" s="741"/>
      <c r="O176" s="42"/>
      <c r="P176" s="25" t="s">
        <v>325</v>
      </c>
      <c r="Q176" s="25"/>
      <c r="R176" s="25"/>
      <c r="S176" s="25" t="s">
        <v>326</v>
      </c>
      <c r="T176" s="741"/>
      <c r="U176" s="1498"/>
      <c r="V176" s="1498"/>
      <c r="W176" s="4" t="s">
        <v>327</v>
      </c>
      <c r="X176" s="1507"/>
      <c r="Y176" s="1507"/>
      <c r="AC176" s="25"/>
      <c r="AD176" s="25"/>
      <c r="AE176" s="25"/>
      <c r="AF176" s="25"/>
      <c r="AH176" s="25"/>
      <c r="AJ176" s="3"/>
      <c r="AK176" s="3"/>
      <c r="AL176" s="3"/>
      <c r="BA176" s="36" t="s">
        <v>233</v>
      </c>
      <c r="BG176" s="12" t="s">
        <v>540</v>
      </c>
    </row>
    <row r="177" spans="1:59" s="741" customFormat="1" ht="12.75">
      <c r="A177" s="25"/>
      <c r="B177" s="12"/>
      <c r="C177" s="43"/>
      <c r="D177" s="25" t="s">
        <v>264</v>
      </c>
      <c r="E177" s="12"/>
      <c r="F177" s="12"/>
      <c r="G177" s="12"/>
      <c r="H177" s="12"/>
      <c r="I177" s="12"/>
      <c r="J177" s="12"/>
      <c r="K177" s="12"/>
      <c r="L177" s="12"/>
      <c r="M177" s="25"/>
      <c r="N177" s="12"/>
      <c r="O177" s="12"/>
      <c r="P177" s="12"/>
      <c r="Q177" s="12"/>
      <c r="R177" s="1103" t="s">
        <v>721</v>
      </c>
      <c r="S177" s="1103"/>
      <c r="T177" s="3"/>
      <c r="V177" s="12"/>
      <c r="W177" s="3"/>
      <c r="X177" s="3"/>
      <c r="Y177" s="3"/>
      <c r="AD177" s="25"/>
      <c r="AF177" s="25"/>
      <c r="AH177" s="25"/>
      <c r="AJ177" s="703"/>
      <c r="AK177" s="703"/>
      <c r="AL177" s="703"/>
      <c r="BA177" s="36" t="s">
        <v>234</v>
      </c>
      <c r="BG177" s="741" t="s">
        <v>541</v>
      </c>
    </row>
    <row r="178" spans="1:59" s="741" customFormat="1" ht="12.75">
      <c r="A178" s="25"/>
      <c r="B178" s="12"/>
      <c r="C178" s="43"/>
      <c r="D178" s="58" t="s">
        <v>1456</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101"/>
      <c r="AG178" s="1101"/>
      <c r="AH178" s="4" t="s">
        <v>327</v>
      </c>
      <c r="AI178" s="1121"/>
      <c r="AJ178" s="1121"/>
      <c r="AK178" s="1121"/>
      <c r="AL178" s="703"/>
      <c r="BA178" s="36" t="s">
        <v>235</v>
      </c>
      <c r="BG178" s="741" t="s">
        <v>58</v>
      </c>
    </row>
    <row r="179" spans="1:59" s="741" customFormat="1" ht="12.75">
      <c r="A179" s="25"/>
      <c r="B179" s="12"/>
      <c r="C179" s="43"/>
      <c r="AL179" s="703"/>
      <c r="BA179" s="36" t="s">
        <v>236</v>
      </c>
      <c r="BG179" s="741" t="s">
        <v>59</v>
      </c>
    </row>
    <row r="180" spans="1:59" s="741" customFormat="1" ht="12.75">
      <c r="A180" s="25"/>
      <c r="B180" s="12"/>
      <c r="C180" s="43"/>
      <c r="D180" s="703" t="s">
        <v>477</v>
      </c>
      <c r="E180" s="25"/>
      <c r="X180" s="1103" t="s">
        <v>721</v>
      </c>
      <c r="Y180" s="1103"/>
      <c r="Z180" s="909"/>
      <c r="AK180" s="703"/>
      <c r="AL180" s="703"/>
      <c r="BA180" s="36" t="s">
        <v>238</v>
      </c>
      <c r="BG180" s="741" t="s">
        <v>60</v>
      </c>
    </row>
    <row r="181" spans="1:59" s="741" customFormat="1" ht="12.95" customHeight="1">
      <c r="A181" s="25"/>
      <c r="B181" s="12"/>
      <c r="C181" s="44"/>
      <c r="E181" s="7" t="s">
        <v>1082</v>
      </c>
      <c r="Z181" s="25"/>
      <c r="AA181" s="25"/>
      <c r="AJ181" s="703"/>
      <c r="AK181" s="703"/>
      <c r="AL181" s="703"/>
      <c r="BA181" s="36" t="s">
        <v>239</v>
      </c>
      <c r="BG181" s="741" t="s">
        <v>61</v>
      </c>
    </row>
    <row r="182" spans="1:59" ht="12.75">
      <c r="A182" s="25"/>
      <c r="C182" s="44"/>
      <c r="D182" s="7"/>
      <c r="AD182" s="741"/>
      <c r="AE182" s="25"/>
      <c r="AF182" s="25"/>
      <c r="AG182" s="741"/>
      <c r="AJ182" s="3"/>
      <c r="AK182" s="3"/>
      <c r="AL182" s="3"/>
      <c r="BA182" s="36" t="s">
        <v>240</v>
      </c>
      <c r="BG182" s="12" t="s">
        <v>65</v>
      </c>
    </row>
    <row r="183" spans="1:59" ht="12.75">
      <c r="A183" s="25"/>
      <c r="C183" s="44"/>
      <c r="D183" s="517"/>
      <c r="E183" s="57"/>
      <c r="G183" s="25"/>
      <c r="H183" s="25"/>
      <c r="I183" s="25"/>
      <c r="J183" s="25"/>
      <c r="R183" s="741"/>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04" t="str">
        <f>H18</f>
        <v>Archway Commons II</v>
      </c>
      <c r="J186" s="1104"/>
      <c r="K186" s="1104"/>
      <c r="L186" s="1104"/>
      <c r="M186" s="1104"/>
      <c r="N186" s="1104"/>
      <c r="O186" s="1104"/>
      <c r="P186" s="1104"/>
      <c r="Q186" s="1104"/>
      <c r="R186" s="1104"/>
      <c r="S186" s="1104"/>
      <c r="T186" s="1104"/>
      <c r="U186" s="1104"/>
      <c r="V186" s="1104"/>
      <c r="W186" s="1104"/>
      <c r="X186" s="1104"/>
      <c r="Y186" s="1104"/>
      <c r="Z186" s="1104"/>
      <c r="AA186" s="1104"/>
      <c r="AB186" s="1104"/>
      <c r="AC186" s="1104"/>
      <c r="AD186" s="1104"/>
      <c r="AE186" s="1104"/>
      <c r="AF186" s="25"/>
      <c r="AH186" s="25"/>
      <c r="AJ186" s="3"/>
      <c r="AK186" s="3"/>
      <c r="AL186" s="3"/>
      <c r="BA186" s="36" t="s">
        <v>246</v>
      </c>
      <c r="BG186" s="12" t="s">
        <v>69</v>
      </c>
    </row>
    <row r="187" spans="1:59" ht="12.75">
      <c r="A187" s="25"/>
      <c r="C187" s="45"/>
      <c r="D187" s="25" t="s">
        <v>628</v>
      </c>
      <c r="E187" s="25"/>
      <c r="F187" s="25"/>
      <c r="G187" s="25"/>
      <c r="H187" s="25"/>
      <c r="I187" s="1214" t="s">
        <v>1680</v>
      </c>
      <c r="J187" s="1123"/>
      <c r="K187" s="1123"/>
      <c r="L187" s="1123"/>
      <c r="M187" s="1123"/>
      <c r="N187" s="1123"/>
      <c r="O187" s="1123"/>
      <c r="P187" s="1123"/>
      <c r="Q187" s="1123"/>
      <c r="R187" s="1123"/>
      <c r="S187" s="1123"/>
      <c r="T187" s="1123"/>
      <c r="U187" s="1123"/>
      <c r="V187" s="1123"/>
      <c r="W187" s="1123"/>
      <c r="X187" s="1123"/>
      <c r="Y187" s="1123"/>
      <c r="Z187" s="1123"/>
      <c r="AA187" s="1123"/>
      <c r="AB187" s="1123"/>
      <c r="AC187" s="1123"/>
      <c r="AD187" s="1123"/>
      <c r="AE187" s="1123"/>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22"/>
      <c r="F189" s="1322"/>
      <c r="G189" s="1322"/>
      <c r="H189" s="1322"/>
      <c r="I189" s="1322"/>
      <c r="J189" s="1322"/>
      <c r="K189" s="1322"/>
      <c r="L189" s="1322"/>
      <c r="M189" s="1322"/>
      <c r="N189" s="1322"/>
      <c r="O189" s="1322"/>
      <c r="P189" s="1322"/>
      <c r="Q189" s="1322"/>
      <c r="R189" s="1322"/>
      <c r="S189" s="1322"/>
      <c r="T189" s="1322"/>
      <c r="U189" s="1322"/>
      <c r="V189" s="1322"/>
      <c r="W189" s="1322"/>
      <c r="X189" s="1322"/>
      <c r="Y189" s="1322"/>
      <c r="Z189" s="1322"/>
      <c r="AA189" s="1322"/>
      <c r="AB189" s="1322"/>
      <c r="AC189" s="1322"/>
      <c r="AD189" s="1322"/>
      <c r="AE189" s="1322"/>
      <c r="AF189" s="25"/>
      <c r="AH189" s="25"/>
      <c r="AJ189" s="3"/>
      <c r="AK189" s="3"/>
      <c r="AL189" s="3"/>
      <c r="AP189" s="12" t="s">
        <v>328</v>
      </c>
      <c r="BA189" s="36" t="s">
        <v>250</v>
      </c>
      <c r="BG189" s="12" t="s">
        <v>72</v>
      </c>
    </row>
    <row r="190" spans="1:59" ht="12.75">
      <c r="A190" s="25"/>
      <c r="C190" s="45"/>
      <c r="D190" s="25"/>
      <c r="E190" s="1323"/>
      <c r="F190" s="1323"/>
      <c r="G190" s="1323"/>
      <c r="H190" s="1323"/>
      <c r="I190" s="1323"/>
      <c r="J190" s="1323"/>
      <c r="K190" s="1323"/>
      <c r="L190" s="1323"/>
      <c r="M190" s="1323"/>
      <c r="N190" s="1323"/>
      <c r="O190" s="1323"/>
      <c r="P190" s="1323"/>
      <c r="Q190" s="1323"/>
      <c r="R190" s="1323"/>
      <c r="S190" s="1323"/>
      <c r="T190" s="1323"/>
      <c r="U190" s="1323"/>
      <c r="V190" s="1323"/>
      <c r="W190" s="1323"/>
      <c r="X190" s="1323"/>
      <c r="Y190" s="1323"/>
      <c r="Z190" s="1323"/>
      <c r="AA190" s="1323"/>
      <c r="AB190" s="1323"/>
      <c r="AC190" s="1323"/>
      <c r="AD190" s="1323"/>
      <c r="AE190" s="1323"/>
      <c r="AF190" s="25"/>
      <c r="AH190" s="25"/>
      <c r="AJ190" s="3"/>
      <c r="AK190" s="3"/>
      <c r="AL190" s="3"/>
      <c r="AP190" s="12" t="s">
        <v>1190</v>
      </c>
      <c r="BA190" s="36" t="s">
        <v>684</v>
      </c>
      <c r="BG190" s="12" t="s">
        <v>73</v>
      </c>
    </row>
    <row r="191" spans="1:59" ht="12.75">
      <c r="A191" s="25"/>
      <c r="C191" s="45"/>
      <c r="D191" s="25" t="s">
        <v>629</v>
      </c>
      <c r="E191" s="25"/>
      <c r="I191" s="1100" t="s">
        <v>1677</v>
      </c>
      <c r="J191" s="1102"/>
      <c r="K191" s="1102"/>
      <c r="L191" s="1102"/>
      <c r="M191" s="1102"/>
      <c r="N191" s="1102"/>
      <c r="O191" s="1102"/>
      <c r="P191" s="1102"/>
      <c r="Q191" s="25" t="s">
        <v>631</v>
      </c>
      <c r="T191" s="1102" t="s">
        <v>211</v>
      </c>
      <c r="U191" s="1102"/>
      <c r="V191" s="1102"/>
      <c r="W191" s="1102"/>
      <c r="X191" s="1102"/>
      <c r="Y191" s="1102"/>
      <c r="Z191" s="1102"/>
      <c r="AA191" s="1102"/>
      <c r="AB191" s="1102"/>
      <c r="AC191" s="1102"/>
      <c r="AD191" s="1102"/>
      <c r="AE191" s="1102"/>
      <c r="AH191" s="25"/>
      <c r="AJ191" s="3"/>
      <c r="AK191" s="3"/>
      <c r="AL191" s="3"/>
      <c r="AP191" s="12" t="s">
        <v>1191</v>
      </c>
      <c r="BA191" s="36" t="s">
        <v>741</v>
      </c>
      <c r="BG191" s="12" t="s">
        <v>787</v>
      </c>
    </row>
    <row r="192" spans="1:59" ht="12.75">
      <c r="A192" s="25"/>
      <c r="C192" s="46"/>
      <c r="D192" s="25" t="s">
        <v>632</v>
      </c>
      <c r="E192" s="25"/>
      <c r="F192" s="25"/>
      <c r="G192" s="25"/>
      <c r="I192" s="1123">
        <v>95350</v>
      </c>
      <c r="J192" s="1123"/>
      <c r="K192" s="1123"/>
      <c r="L192" s="1123"/>
      <c r="M192" s="1123"/>
      <c r="N192" s="1123"/>
      <c r="O192" s="25" t="s">
        <v>634</v>
      </c>
      <c r="P192" s="25"/>
      <c r="Q192" s="25"/>
      <c r="R192" s="25"/>
      <c r="S192" s="25"/>
      <c r="T192" s="1500">
        <v>6099001400</v>
      </c>
      <c r="U192" s="1500"/>
      <c r="V192" s="1500"/>
      <c r="W192" s="1500"/>
      <c r="X192" s="1500"/>
      <c r="Y192" s="1500"/>
      <c r="Z192" s="1500"/>
      <c r="AA192" s="1500"/>
      <c r="AB192" s="1500"/>
      <c r="AC192" s="1500"/>
      <c r="AD192" s="1500"/>
      <c r="AE192" s="1500"/>
      <c r="AF192" s="25"/>
      <c r="AH192" s="25"/>
      <c r="AJ192" s="3"/>
      <c r="AK192" s="3"/>
      <c r="AL192" s="3"/>
      <c r="AP192" s="12" t="s">
        <v>1192</v>
      </c>
      <c r="BA192" s="36" t="s">
        <v>742</v>
      </c>
      <c r="BG192" s="12" t="s">
        <v>788</v>
      </c>
    </row>
    <row r="193" spans="1:66" ht="12.75">
      <c r="A193" s="25"/>
      <c r="C193" s="46"/>
      <c r="D193" s="25" t="s">
        <v>507</v>
      </c>
      <c r="E193" s="25"/>
      <c r="F193" s="25"/>
      <c r="G193" s="25"/>
      <c r="H193" s="25"/>
      <c r="I193" s="25"/>
      <c r="J193" s="25"/>
      <c r="K193" s="25"/>
      <c r="L193" s="25"/>
      <c r="M193" s="25"/>
      <c r="N193" s="1321" t="s">
        <v>1681</v>
      </c>
      <c r="O193" s="1322"/>
      <c r="P193" s="1322"/>
      <c r="Q193" s="1322"/>
      <c r="R193" s="1322"/>
      <c r="S193" s="1322"/>
      <c r="T193" s="1322"/>
      <c r="U193" s="1322"/>
      <c r="V193" s="1322"/>
      <c r="W193" s="1322"/>
      <c r="X193" s="1322"/>
      <c r="Y193" s="1322"/>
      <c r="Z193" s="1322"/>
      <c r="AA193" s="1322"/>
      <c r="AB193" s="1322"/>
      <c r="AC193" s="1322"/>
      <c r="AD193" s="1322"/>
      <c r="AE193" s="1322"/>
      <c r="AF193" s="25"/>
      <c r="AH193" s="25"/>
      <c r="AJ193" s="3"/>
      <c r="AK193" s="3"/>
      <c r="AL193" s="3"/>
      <c r="AP193" s="12" t="s">
        <v>1193</v>
      </c>
      <c r="BA193" s="36" t="s">
        <v>743</v>
      </c>
      <c r="BG193" s="12" t="s">
        <v>789</v>
      </c>
    </row>
    <row r="194" spans="1:66" ht="12.75">
      <c r="A194" s="25"/>
      <c r="C194" s="46"/>
      <c r="D194" s="25"/>
      <c r="E194" s="25"/>
      <c r="F194" s="25"/>
      <c r="G194" s="25"/>
      <c r="H194" s="25"/>
      <c r="I194" s="25"/>
      <c r="J194" s="25"/>
      <c r="K194" s="25"/>
      <c r="L194" s="25"/>
      <c r="M194" s="174"/>
      <c r="N194" s="1323"/>
      <c r="O194" s="1323"/>
      <c r="P194" s="1323"/>
      <c r="Q194" s="1323"/>
      <c r="R194" s="1323"/>
      <c r="S194" s="1323"/>
      <c r="T194" s="1323"/>
      <c r="U194" s="1323"/>
      <c r="V194" s="1323"/>
      <c r="W194" s="1323"/>
      <c r="X194" s="1323"/>
      <c r="Y194" s="1323"/>
      <c r="Z194" s="1323"/>
      <c r="AA194" s="1323"/>
      <c r="AB194" s="1323"/>
      <c r="AC194" s="1323"/>
      <c r="AD194" s="1323"/>
      <c r="AE194" s="1323"/>
      <c r="AF194" s="25"/>
      <c r="AH194" s="25"/>
      <c r="AJ194" s="3"/>
      <c r="AK194" s="3"/>
      <c r="AL194" s="3"/>
      <c r="AP194" s="12" t="s">
        <v>1194</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03" t="s">
        <v>721</v>
      </c>
      <c r="U195" s="1103"/>
      <c r="W195" s="25" t="s">
        <v>737</v>
      </c>
      <c r="X195" s="25"/>
      <c r="Y195" s="25"/>
      <c r="Z195" s="25"/>
      <c r="AA195" s="25"/>
      <c r="AB195" s="25"/>
      <c r="AC195" s="25"/>
      <c r="AD195" s="25"/>
      <c r="AE195" s="25"/>
      <c r="AF195" s="25"/>
      <c r="AG195" s="25"/>
      <c r="AH195" s="1103">
        <v>10</v>
      </c>
      <c r="AI195" s="1103"/>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227" t="s">
        <v>590</v>
      </c>
      <c r="U196" s="1227"/>
      <c r="W196" s="25" t="s">
        <v>738</v>
      </c>
      <c r="X196" s="25"/>
      <c r="Y196" s="25"/>
      <c r="Z196" s="25"/>
      <c r="AA196" s="25"/>
      <c r="AB196" s="25"/>
      <c r="AC196" s="25"/>
      <c r="AD196" s="25"/>
      <c r="AE196" s="25"/>
      <c r="AF196" s="25"/>
      <c r="AG196" s="25"/>
      <c r="AH196" s="1103">
        <v>12</v>
      </c>
      <c r="AI196" s="1103"/>
      <c r="AJ196" s="3"/>
      <c r="AK196" s="3"/>
      <c r="AL196" s="3"/>
      <c r="AP196" s="704" t="s">
        <v>328</v>
      </c>
      <c r="AQ196" s="702"/>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27" t="s">
        <v>721</v>
      </c>
      <c r="U197" s="1227"/>
      <c r="V197" s="12"/>
      <c r="W197" s="25" t="s">
        <v>739</v>
      </c>
      <c r="X197" s="25"/>
      <c r="Y197" s="25"/>
      <c r="Z197" s="25"/>
      <c r="AA197" s="25"/>
      <c r="AB197" s="25"/>
      <c r="AC197" s="25"/>
      <c r="AD197" s="25"/>
      <c r="AE197" s="25"/>
      <c r="AF197" s="25"/>
      <c r="AG197" s="25"/>
      <c r="AH197" s="1103">
        <v>5</v>
      </c>
      <c r="AI197" s="1103"/>
      <c r="AJ197" s="3"/>
      <c r="AK197" s="3"/>
      <c r="AL197" s="3"/>
      <c r="AM197" s="52"/>
      <c r="AN197" s="52"/>
      <c r="AO197" s="21"/>
      <c r="AP197" s="709" t="s">
        <v>966</v>
      </c>
      <c r="AQ197" s="702"/>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1464</v>
      </c>
      <c r="E198" s="25"/>
      <c r="F198" s="25"/>
      <c r="G198" s="25"/>
      <c r="H198" s="25"/>
      <c r="I198" s="25"/>
      <c r="J198" s="25"/>
      <c r="K198" s="25"/>
      <c r="L198" s="25"/>
      <c r="M198" s="25"/>
      <c r="N198" s="25"/>
      <c r="O198" s="25"/>
      <c r="P198" s="25"/>
      <c r="Q198" s="25"/>
      <c r="R198" s="25"/>
      <c r="S198" s="12"/>
      <c r="T198" s="12"/>
      <c r="U198" s="12"/>
      <c r="V198" s="12"/>
      <c r="W198" s="25"/>
      <c r="X198" s="25"/>
      <c r="Y198" s="1227" t="s">
        <v>721</v>
      </c>
      <c r="Z198" s="1227"/>
      <c r="AA198" s="25"/>
      <c r="AB198" s="25"/>
      <c r="AC198" s="25"/>
      <c r="AD198" s="25"/>
      <c r="AE198" s="25"/>
      <c r="AF198" s="25"/>
      <c r="AG198" s="25"/>
      <c r="AJ198" s="3"/>
      <c r="AK198" s="3"/>
      <c r="AL198" s="3"/>
      <c r="AM198" s="52"/>
      <c r="AN198" s="52"/>
      <c r="AO198" s="21"/>
      <c r="AP198" s="708" t="s">
        <v>965</v>
      </c>
      <c r="AQ198" s="705"/>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8" t="s">
        <v>1217</v>
      </c>
      <c r="AQ199" s="705"/>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1022</v>
      </c>
      <c r="E200" s="25"/>
      <c r="F200" s="25"/>
      <c r="G200" s="25"/>
      <c r="H200" s="25"/>
      <c r="I200" s="25"/>
      <c r="J200" s="25"/>
      <c r="K200" s="25"/>
      <c r="L200" s="25"/>
      <c r="M200" s="25"/>
      <c r="N200" s="25"/>
      <c r="O200" s="25"/>
      <c r="P200" s="25"/>
      <c r="Q200" s="25"/>
      <c r="R200" s="25"/>
      <c r="S200" s="39"/>
      <c r="T200" s="243"/>
      <c r="U200" s="243"/>
      <c r="V200" s="39"/>
      <c r="W200" s="343" t="s">
        <v>1021</v>
      </c>
      <c r="X200" s="25"/>
      <c r="Y200" s="25"/>
      <c r="Z200" s="25"/>
      <c r="AA200" s="25"/>
      <c r="AB200" s="25"/>
      <c r="AC200" s="25"/>
      <c r="AD200" s="25"/>
      <c r="AE200" s="25"/>
      <c r="AF200" s="25"/>
      <c r="AG200" s="3"/>
      <c r="AH200" s="243"/>
      <c r="AI200" s="243"/>
      <c r="AJ200" s="3"/>
      <c r="AK200" s="3"/>
      <c r="AL200" s="3"/>
      <c r="AP200" s="706" t="s">
        <v>660</v>
      </c>
      <c r="AQ200" s="705"/>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6" t="s">
        <v>1218</v>
      </c>
      <c r="AQ201" s="702"/>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3" t="s">
        <v>1219</v>
      </c>
      <c r="AQ202" s="702"/>
      <c r="BA202" s="36" t="s">
        <v>759</v>
      </c>
      <c r="BG202" s="55" t="s">
        <v>208</v>
      </c>
      <c r="BH202" s="51"/>
    </row>
    <row r="203" spans="1:66" ht="12.75" customHeight="1">
      <c r="A203" s="25"/>
      <c r="C203" s="25"/>
      <c r="D203" s="1104" t="s">
        <v>416</v>
      </c>
      <c r="E203" s="1104"/>
      <c r="F203" s="1104"/>
      <c r="G203" s="1104"/>
      <c r="H203" s="1104"/>
      <c r="I203" s="1104"/>
      <c r="J203" s="1104"/>
      <c r="K203" s="1104"/>
      <c r="L203" s="1104"/>
      <c r="M203" s="1104"/>
      <c r="P203" s="1496">
        <f>M26</f>
        <v>1172357</v>
      </c>
      <c r="Q203" s="1319"/>
      <c r="R203" s="1319"/>
      <c r="S203" s="1319"/>
      <c r="T203" s="1319"/>
      <c r="U203" s="1319"/>
      <c r="V203" s="25"/>
      <c r="W203" s="25"/>
      <c r="X203" s="25"/>
      <c r="Y203" s="25"/>
      <c r="Z203" s="25"/>
      <c r="AA203" s="25"/>
      <c r="AB203" s="25"/>
      <c r="AC203" s="25"/>
      <c r="AD203" s="25"/>
      <c r="AE203" s="25"/>
      <c r="AF203" s="25"/>
      <c r="AG203" s="25"/>
      <c r="AH203" s="25"/>
      <c r="AI203" s="25"/>
      <c r="AJ203" s="3"/>
      <c r="AK203" s="3"/>
      <c r="AL203" s="3"/>
      <c r="AP203" s="706" t="s">
        <v>659</v>
      </c>
      <c r="AQ203" s="702"/>
      <c r="BA203" s="36" t="s">
        <v>760</v>
      </c>
      <c r="BG203" s="55" t="s">
        <v>209</v>
      </c>
      <c r="BH203" s="51"/>
    </row>
    <row r="204" spans="1:66" ht="12.75">
      <c r="A204" s="25"/>
      <c r="C204" s="45"/>
      <c r="D204" s="1320" t="s">
        <v>1529</v>
      </c>
      <c r="E204" s="1104"/>
      <c r="F204" s="1104"/>
      <c r="G204" s="1104"/>
      <c r="H204" s="1104"/>
      <c r="I204" s="1104"/>
      <c r="J204" s="1104"/>
      <c r="K204" s="1104"/>
      <c r="L204" s="1104"/>
      <c r="M204" s="1104"/>
      <c r="P204" s="1319">
        <f>M27</f>
        <v>0</v>
      </c>
      <c r="Q204" s="1319"/>
      <c r="R204" s="1319"/>
      <c r="S204" s="1319"/>
      <c r="T204" s="1319"/>
      <c r="U204" s="1319"/>
      <c r="V204" s="47"/>
      <c r="W204" s="25" t="s">
        <v>1530</v>
      </c>
      <c r="X204" s="25"/>
      <c r="Y204" s="25"/>
      <c r="Z204" s="25"/>
      <c r="AA204" s="25"/>
      <c r="AB204" s="25"/>
      <c r="AC204" s="25"/>
      <c r="AD204" s="25"/>
      <c r="AE204" s="25"/>
      <c r="AF204" s="1103" t="s">
        <v>721</v>
      </c>
      <c r="AG204" s="1103"/>
      <c r="AH204" s="25"/>
      <c r="AI204" s="25"/>
      <c r="AJ204" s="3"/>
      <c r="AK204" s="3"/>
      <c r="AL204" s="3"/>
      <c r="AP204" s="706" t="s">
        <v>1174</v>
      </c>
      <c r="AQ204" s="702"/>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7" t="s">
        <v>1220</v>
      </c>
      <c r="AQ205" s="702"/>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8" t="s">
        <v>1474</v>
      </c>
      <c r="AQ206" s="702"/>
      <c r="BA206" s="36" t="s">
        <v>117</v>
      </c>
      <c r="BG206" s="55" t="s">
        <v>211</v>
      </c>
    </row>
    <row r="207" spans="1:66" ht="12.75">
      <c r="A207" s="25"/>
      <c r="C207" s="45"/>
      <c r="D207" s="1222" t="s">
        <v>1642</v>
      </c>
      <c r="E207" s="1222"/>
      <c r="F207" s="1222"/>
      <c r="G207" s="1222"/>
      <c r="H207" s="1222"/>
      <c r="I207" s="1222"/>
      <c r="J207" s="1222"/>
      <c r="K207" s="1222"/>
      <c r="L207" s="1222"/>
      <c r="M207" s="122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3" t="s">
        <v>1221</v>
      </c>
      <c r="AQ207" s="702"/>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6" t="s">
        <v>711</v>
      </c>
      <c r="AQ208" s="702"/>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222" t="s">
        <v>1194</v>
      </c>
      <c r="E210" s="1222"/>
      <c r="F210" s="1222"/>
      <c r="G210" s="1222"/>
      <c r="H210" s="1222"/>
      <c r="I210" s="1222"/>
      <c r="J210" s="1222"/>
      <c r="K210" s="1222"/>
      <c r="L210" s="1222"/>
      <c r="M210" s="1222"/>
      <c r="N210" s="12" t="s">
        <v>1514</v>
      </c>
      <c r="O210" s="741"/>
      <c r="P210" s="741"/>
      <c r="Q210" s="741"/>
      <c r="R210" s="741"/>
      <c r="S210" s="741"/>
      <c r="T210" s="741"/>
      <c r="U210" s="741"/>
      <c r="V210" s="741"/>
      <c r="W210" s="741"/>
      <c r="X210" s="741"/>
      <c r="Y210" s="741"/>
      <c r="Z210" s="741"/>
      <c r="AH210" s="1103"/>
      <c r="AI210" s="1103"/>
      <c r="AJ210" s="3"/>
      <c r="AK210" s="3"/>
      <c r="AL210" s="3"/>
      <c r="AP210" s="494" t="s">
        <v>328</v>
      </c>
      <c r="BA210" s="36" t="s">
        <v>53</v>
      </c>
      <c r="BG210" s="55" t="s">
        <v>215</v>
      </c>
    </row>
    <row r="211" spans="1:59" ht="12.75">
      <c r="D211" s="35" t="s">
        <v>1005</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3" t="s">
        <v>641</v>
      </c>
      <c r="C213" s="523" t="s">
        <v>1486</v>
      </c>
      <c r="D213" s="899"/>
      <c r="AG213" s="703"/>
      <c r="AJ213" s="703"/>
      <c r="AK213" s="703"/>
      <c r="AL213" s="703"/>
      <c r="AM213" s="247"/>
      <c r="AN213" s="247"/>
      <c r="AP213" s="39" t="s">
        <v>572</v>
      </c>
      <c r="BA213" s="36" t="s">
        <v>55</v>
      </c>
      <c r="BG213" s="55" t="s">
        <v>217</v>
      </c>
    </row>
    <row r="214" spans="1:59" ht="12.75">
      <c r="A214" s="50"/>
      <c r="C214" s="50"/>
      <c r="D214" s="7" t="s">
        <v>1121</v>
      </c>
      <c r="AG214" s="3"/>
      <c r="AJ214" s="3"/>
      <c r="AK214" s="3"/>
      <c r="AL214" s="3"/>
      <c r="AN214" s="58"/>
      <c r="AP214" s="12" t="s">
        <v>613</v>
      </c>
      <c r="BA214" s="36" t="s">
        <v>348</v>
      </c>
      <c r="BG214" s="55" t="s">
        <v>218</v>
      </c>
    </row>
    <row r="215" spans="1:59" ht="12.75">
      <c r="A215" s="50"/>
      <c r="C215" s="50"/>
      <c r="D215" s="1222" t="s">
        <v>1217</v>
      </c>
      <c r="E215" s="1222"/>
      <c r="F215" s="1222"/>
      <c r="G215" s="1222"/>
      <c r="H215" s="1222"/>
      <c r="I215" s="1222"/>
      <c r="J215" s="1222"/>
      <c r="K215" s="1222"/>
      <c r="L215" s="1222"/>
      <c r="M215" s="1222"/>
      <c r="N215" s="1222"/>
      <c r="O215" s="1222"/>
      <c r="P215" s="1222"/>
      <c r="Q215" s="1222"/>
      <c r="R215" s="1222"/>
      <c r="S215" s="1222"/>
      <c r="T215" s="1222"/>
      <c r="U215" s="1222"/>
      <c r="V215" s="1222"/>
      <c r="W215" s="1222"/>
      <c r="X215" s="1222"/>
      <c r="Y215" s="1222"/>
      <c r="Z215" s="1222"/>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262" t="s">
        <v>585</v>
      </c>
      <c r="B217" s="1262"/>
      <c r="C217" s="1262"/>
      <c r="D217" s="1262"/>
      <c r="E217" s="1262"/>
      <c r="F217" s="1262"/>
      <c r="G217" s="1262"/>
      <c r="H217" s="1262"/>
      <c r="I217" s="1262"/>
      <c r="J217" s="1262"/>
      <c r="K217" s="1262"/>
      <c r="L217" s="1262"/>
      <c r="M217" s="1262"/>
      <c r="N217" s="1262"/>
      <c r="O217" s="1262"/>
      <c r="P217" s="1262"/>
      <c r="Q217" s="1262"/>
      <c r="R217" s="1262"/>
      <c r="S217" s="1262"/>
      <c r="T217" s="1262"/>
      <c r="U217" s="1262"/>
      <c r="V217" s="1262"/>
      <c r="W217" s="1262"/>
      <c r="X217" s="1262"/>
      <c r="Y217" s="1262"/>
      <c r="Z217" s="1262"/>
      <c r="AA217" s="1262"/>
      <c r="AB217" s="1262"/>
      <c r="AC217" s="1262"/>
      <c r="AD217" s="1262"/>
      <c r="AE217" s="1262"/>
      <c r="AF217" s="1262"/>
      <c r="AG217" s="1262"/>
      <c r="AH217" s="1262"/>
      <c r="AI217" s="1262"/>
      <c r="AJ217" s="1262"/>
      <c r="AK217" s="1262"/>
      <c r="AL217" s="1262"/>
      <c r="AN217" s="58"/>
      <c r="AO217" s="58"/>
      <c r="AP217" s="12" t="s">
        <v>408</v>
      </c>
      <c r="BD217" s="61"/>
    </row>
    <row r="218" spans="1:59" ht="13.5" thickBot="1">
      <c r="A218" s="1263"/>
      <c r="B218" s="1263"/>
      <c r="C218" s="1263"/>
      <c r="D218" s="1263"/>
      <c r="E218" s="1263"/>
      <c r="F218" s="1263"/>
      <c r="G218" s="1263"/>
      <c r="H218" s="1263"/>
      <c r="I218" s="1263"/>
      <c r="J218" s="1263"/>
      <c r="K218" s="1263"/>
      <c r="L218" s="1263"/>
      <c r="M218" s="1263"/>
      <c r="N218" s="1263"/>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1412</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7" t="s">
        <v>583</v>
      </c>
      <c r="AT220" s="404">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3" t="s">
        <v>640</v>
      </c>
      <c r="AJ221" s="1103"/>
      <c r="AL221" s="58"/>
      <c r="AN221" s="58"/>
      <c r="AO221" s="397" t="s">
        <v>583</v>
      </c>
      <c r="AT221" s="404">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3" t="s">
        <v>590</v>
      </c>
      <c r="AJ222" s="1103"/>
      <c r="AL222" s="58"/>
      <c r="AM222" s="7"/>
      <c r="AN222" s="58"/>
      <c r="AO222" s="398" t="s">
        <v>583</v>
      </c>
      <c r="AT222" s="404">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3" t="s">
        <v>590</v>
      </c>
      <c r="AJ223" s="1103"/>
      <c r="AL223" s="58"/>
      <c r="AN223" s="58"/>
      <c r="AO223" s="398" t="s">
        <v>583</v>
      </c>
      <c r="AT223" s="404">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3" t="s">
        <v>640</v>
      </c>
      <c r="AJ224" s="1103"/>
      <c r="AL224" s="58"/>
      <c r="AN224" s="58"/>
      <c r="AO224" s="398" t="s">
        <v>583</v>
      </c>
      <c r="AT224" s="403">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399"/>
      <c r="AT225" s="402"/>
      <c r="BD225" s="61"/>
    </row>
    <row r="226" spans="1:59" ht="12.75">
      <c r="A226" s="50" t="s">
        <v>625</v>
      </c>
      <c r="B226" s="30"/>
      <c r="C226" s="50" t="s">
        <v>1413</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4">
        <f>IF(AND(AND($M$244="nonprofit",$M$252="nonprofit",$M$260="for profit")),2,0)</f>
        <v>0</v>
      </c>
      <c r="BD226" s="61"/>
    </row>
    <row r="227" spans="1:59" ht="12.75">
      <c r="D227" s="57" t="s">
        <v>515</v>
      </c>
      <c r="E227" s="57"/>
      <c r="F227" s="57"/>
      <c r="G227" s="57"/>
      <c r="H227" s="57"/>
      <c r="I227" s="57"/>
      <c r="J227" s="57"/>
      <c r="K227" s="7"/>
      <c r="M227" s="1510" t="str">
        <f>H16</f>
        <v>Archway EAH II, LP</v>
      </c>
      <c r="N227" s="1510"/>
      <c r="O227" s="1510"/>
      <c r="P227" s="1510"/>
      <c r="Q227" s="1510"/>
      <c r="R227" s="1510"/>
      <c r="S227" s="1510"/>
      <c r="T227" s="1510"/>
      <c r="U227" s="1510"/>
      <c r="V227" s="1510"/>
      <c r="W227" s="1510"/>
      <c r="X227" s="1510"/>
      <c r="Y227" s="1510"/>
      <c r="Z227" s="1510"/>
      <c r="AA227" s="1510"/>
      <c r="AB227" s="1510"/>
      <c r="AC227" s="1510"/>
      <c r="AD227" s="1510"/>
      <c r="AE227" s="1510"/>
      <c r="AF227" s="1510"/>
      <c r="AG227" s="1510"/>
      <c r="AH227" s="1510"/>
      <c r="AI227" s="1510"/>
      <c r="AJ227" s="1510"/>
      <c r="AK227" s="1510"/>
      <c r="AO227" s="344" t="s">
        <v>583</v>
      </c>
      <c r="AT227" s="404">
        <f>IF(AND(AND($M$244="nonprofit",$M$252="for profit",$M$260="nonprofit")),2,0)</f>
        <v>0</v>
      </c>
    </row>
    <row r="228" spans="1:59" ht="12.75">
      <c r="D228" s="57" t="s">
        <v>92</v>
      </c>
      <c r="E228" s="57"/>
      <c r="F228" s="57"/>
      <c r="G228" s="57"/>
      <c r="H228" s="57"/>
      <c r="I228" s="57"/>
      <c r="J228" s="57"/>
      <c r="K228" s="7"/>
      <c r="M228" s="1100" t="s">
        <v>1682</v>
      </c>
      <c r="N228" s="1222"/>
      <c r="O228" s="1222"/>
      <c r="P228" s="1222"/>
      <c r="Q228" s="1222"/>
      <c r="R228" s="1222"/>
      <c r="S228" s="1222"/>
      <c r="T228" s="1222"/>
      <c r="U228" s="1222"/>
      <c r="V228" s="1222"/>
      <c r="W228" s="1222"/>
      <c r="X228" s="1222"/>
      <c r="Y228" s="1222"/>
      <c r="Z228" s="1222"/>
      <c r="AA228" s="1222"/>
      <c r="AB228" s="1222"/>
      <c r="AC228" s="1222"/>
      <c r="AD228" s="1222"/>
      <c r="AE228" s="1222"/>
      <c r="AM228" s="7"/>
      <c r="AO228" s="344" t="s">
        <v>583</v>
      </c>
      <c r="AT228" s="403">
        <f>IF(AND(AND($M$244="for profit",$M$252="nonprofit",$M$260="nonprofit")),2,0)</f>
        <v>0</v>
      </c>
      <c r="BB228" s="61"/>
    </row>
    <row r="229" spans="1:59" ht="12.75">
      <c r="D229" s="57" t="s">
        <v>629</v>
      </c>
      <c r="E229" s="57"/>
      <c r="M229" s="1100" t="s">
        <v>1683</v>
      </c>
      <c r="N229" s="1222"/>
      <c r="O229" s="1222"/>
      <c r="P229" s="1222"/>
      <c r="Q229" s="1222"/>
      <c r="R229" s="1222"/>
      <c r="S229" s="1222"/>
      <c r="T229" s="1222"/>
      <c r="V229" s="59" t="s">
        <v>93</v>
      </c>
      <c r="W229" s="1214" t="s">
        <v>1684</v>
      </c>
      <c r="X229" s="1106"/>
      <c r="Y229" s="57" t="s">
        <v>632</v>
      </c>
      <c r="AC229" s="1222">
        <v>94901</v>
      </c>
      <c r="AD229" s="1222"/>
      <c r="AE229" s="1222"/>
      <c r="AO229" s="400"/>
      <c r="AT229" s="401"/>
    </row>
    <row r="230" spans="1:59" ht="12.75">
      <c r="D230" s="60" t="s">
        <v>94</v>
      </c>
      <c r="E230" s="7"/>
      <c r="F230" s="7"/>
      <c r="G230" s="7"/>
      <c r="H230" s="7"/>
      <c r="I230" s="7"/>
      <c r="J230" s="7"/>
      <c r="K230" s="29"/>
      <c r="M230" s="1100" t="s">
        <v>1685</v>
      </c>
      <c r="N230" s="1222"/>
      <c r="O230" s="1222"/>
      <c r="P230" s="1222"/>
      <c r="Q230" s="1222"/>
      <c r="R230" s="1222"/>
      <c r="S230" s="1222"/>
      <c r="T230" s="1222"/>
      <c r="U230" s="1222"/>
      <c r="V230" s="1222"/>
      <c r="W230" s="1222"/>
      <c r="X230" s="1222"/>
      <c r="Y230" s="1222"/>
      <c r="Z230" s="1222"/>
      <c r="AA230" s="1222"/>
      <c r="AB230" s="1222"/>
      <c r="AC230" s="1222"/>
      <c r="AD230" s="1222"/>
      <c r="AE230" s="1222"/>
      <c r="AI230" s="7"/>
      <c r="AJ230" s="7"/>
      <c r="AK230" s="7"/>
      <c r="AL230" s="7"/>
      <c r="AM230" s="7"/>
      <c r="AO230" s="398" t="s">
        <v>582</v>
      </c>
      <c r="AT230" s="404">
        <f>IF(AND(AND($M$244="nonprofit",$M$252="nonprofit",$M$260="(select one)")),1,0)</f>
        <v>0</v>
      </c>
    </row>
    <row r="231" spans="1:59" ht="12.75">
      <c r="D231" s="60" t="s">
        <v>95</v>
      </c>
      <c r="E231" s="7"/>
      <c r="F231" s="7"/>
      <c r="M231" s="1105">
        <v>4152958876</v>
      </c>
      <c r="N231" s="1105"/>
      <c r="O231" s="1105"/>
      <c r="P231" s="1105"/>
      <c r="Q231" s="1105"/>
      <c r="R231" s="1105"/>
      <c r="S231" s="7" t="s">
        <v>219</v>
      </c>
      <c r="T231" s="7"/>
      <c r="U231" s="1106"/>
      <c r="V231" s="1106"/>
      <c r="W231" s="1106"/>
      <c r="X231" s="7" t="s">
        <v>96</v>
      </c>
      <c r="Z231" s="1105">
        <v>4152958876</v>
      </c>
      <c r="AA231" s="1105"/>
      <c r="AB231" s="1105"/>
      <c r="AC231" s="1105"/>
      <c r="AD231" s="1105"/>
      <c r="AE231" s="1105"/>
      <c r="AO231" s="398" t="s">
        <v>582</v>
      </c>
      <c r="AT231" s="404">
        <f>IF(AND(AND($M$244="nonprofit",$M$252="nonprofit",$M$260="nonprofit")),1,0)</f>
        <v>0</v>
      </c>
    </row>
    <row r="232" spans="1:59" ht="12.75">
      <c r="D232" s="60" t="s">
        <v>97</v>
      </c>
      <c r="E232" s="7"/>
      <c r="F232" s="7"/>
      <c r="M232" s="1502" t="s">
        <v>1686</v>
      </c>
      <c r="N232" s="1502"/>
      <c r="O232" s="1502"/>
      <c r="P232" s="1502"/>
      <c r="Q232" s="1502"/>
      <c r="R232" s="1502"/>
      <c r="S232" s="1502"/>
      <c r="T232" s="1502"/>
      <c r="U232" s="1502"/>
      <c r="V232" s="1502"/>
      <c r="W232" s="1502"/>
      <c r="X232" s="1502"/>
      <c r="Y232" s="1502"/>
      <c r="Z232" s="1502"/>
      <c r="AA232" s="1502"/>
      <c r="AB232" s="1502"/>
      <c r="AC232" s="1502"/>
      <c r="AD232" s="1502"/>
      <c r="AE232" s="1502"/>
      <c r="AF232" s="7"/>
      <c r="AG232" s="7"/>
      <c r="AH232" s="7"/>
      <c r="AI232" s="7"/>
      <c r="AJ232" s="7"/>
      <c r="AK232" s="7"/>
      <c r="AL232" s="7"/>
      <c r="AO232" s="398" t="s">
        <v>582</v>
      </c>
      <c r="AT232" s="404">
        <f>IF(AND(AND($M$244="nonprofit",$M$252="(select one)",$M$260="(select one)")),1,0)</f>
        <v>1</v>
      </c>
      <c r="BA232" s="61"/>
    </row>
    <row r="233" spans="1:59" ht="12.75">
      <c r="A233" s="50" t="s">
        <v>635</v>
      </c>
      <c r="C233" s="37" t="s">
        <v>570</v>
      </c>
      <c r="M233" s="1123" t="s">
        <v>408</v>
      </c>
      <c r="N233" s="1123"/>
      <c r="O233" s="1123"/>
      <c r="P233" s="1123"/>
      <c r="Q233" s="1123"/>
      <c r="R233" s="1123"/>
      <c r="S233" s="1123"/>
      <c r="T233" s="1123"/>
      <c r="U233" s="402" t="s">
        <v>1001</v>
      </c>
      <c r="V233" s="335"/>
      <c r="W233" s="335"/>
      <c r="X233" s="335"/>
      <c r="Y233" s="335"/>
      <c r="Z233" s="335"/>
      <c r="AA233" s="1264" t="s">
        <v>1688</v>
      </c>
      <c r="AB233" s="1265"/>
      <c r="AC233" s="1265"/>
      <c r="AD233" s="1265"/>
      <c r="AE233" s="1265"/>
      <c r="AF233" s="1265"/>
      <c r="AG233" s="1265"/>
      <c r="AH233" s="1265"/>
      <c r="AI233" s="1265"/>
      <c r="AJ233" s="1265"/>
      <c r="AK233" s="1265"/>
      <c r="AL233" s="58"/>
      <c r="AO233" s="398" t="s">
        <v>968</v>
      </c>
      <c r="AT233" s="404">
        <f>IF(AND(AND($M$244="for profit",$M$252="for profit",$M$260="(select one)")),3,0)</f>
        <v>0</v>
      </c>
    </row>
    <row r="234" spans="1:59" ht="12.75">
      <c r="D234" s="12" t="s">
        <v>576</v>
      </c>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7"/>
      <c r="AG234" s="7"/>
      <c r="AH234" s="7"/>
      <c r="AI234" s="7"/>
      <c r="AJ234" s="7"/>
      <c r="AK234" s="58"/>
      <c r="AL234" s="58"/>
      <c r="AO234" s="398" t="s">
        <v>968</v>
      </c>
      <c r="AT234" s="404">
        <f>IF(AND(AND($M$244="for profit",$M$252="for profit",$M$260="for profit")),3,0)</f>
        <v>0</v>
      </c>
    </row>
    <row r="235" spans="1:59" ht="12.75">
      <c r="D235" s="60"/>
      <c r="K235" s="3"/>
      <c r="AO235" s="398" t="s">
        <v>968</v>
      </c>
      <c r="AT235" s="404">
        <f>IF(AND(AND($M$244="for profit",$M$252="(select one)",$M$260="(select one)")),3,0)</f>
        <v>0</v>
      </c>
    </row>
    <row r="236" spans="1:59" ht="12.75">
      <c r="A236" s="50" t="s">
        <v>638</v>
      </c>
      <c r="C236" s="50" t="s">
        <v>1420</v>
      </c>
      <c r="D236" s="60"/>
      <c r="K236" s="3"/>
      <c r="L236" s="14"/>
      <c r="M236" s="14"/>
      <c r="N236" s="14"/>
      <c r="AZ236" s="25"/>
      <c r="BA236" s="3"/>
      <c r="BB236" s="405"/>
      <c r="BC236" s="395"/>
      <c r="BD236" s="395"/>
      <c r="BE236" s="395"/>
      <c r="BF236" s="395"/>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518</v>
      </c>
      <c r="D238" s="57" t="s">
        <v>577</v>
      </c>
      <c r="E238" s="57"/>
      <c r="F238" s="57"/>
      <c r="G238" s="57"/>
      <c r="H238" s="57"/>
      <c r="I238" s="57"/>
      <c r="J238" s="57"/>
      <c r="K238" s="57"/>
      <c r="L238" s="7"/>
      <c r="M238" s="1504" t="s">
        <v>1689</v>
      </c>
      <c r="N238" s="1257"/>
      <c r="O238" s="1257"/>
      <c r="P238" s="1257"/>
      <c r="Q238" s="1257"/>
      <c r="R238" s="1257"/>
      <c r="S238" s="1257"/>
      <c r="T238" s="1257"/>
      <c r="U238" s="1257"/>
      <c r="V238" s="1257"/>
      <c r="W238" s="1257"/>
      <c r="X238" s="1257"/>
      <c r="Y238" s="1257"/>
      <c r="Z238" s="1257"/>
      <c r="AA238" s="1257"/>
      <c r="AB238" s="1257"/>
      <c r="AC238" s="1257"/>
      <c r="AD238" s="1257"/>
      <c r="AE238" s="1257"/>
      <c r="AF238" s="1257" t="s">
        <v>1690</v>
      </c>
      <c r="AG238" s="1257"/>
      <c r="AH238" s="1257"/>
      <c r="AI238" s="1257"/>
      <c r="AJ238" s="1257"/>
      <c r="AK238" s="1257"/>
      <c r="AT238" s="12">
        <v>1</v>
      </c>
      <c r="AU238" s="12" t="s">
        <v>579</v>
      </c>
      <c r="AZ238" s="25"/>
      <c r="BA238" s="3"/>
      <c r="BB238" s="3"/>
    </row>
    <row r="239" spans="1:59" ht="12.75">
      <c r="A239" s="29"/>
      <c r="B239" s="7"/>
      <c r="C239" s="7"/>
      <c r="D239" s="57" t="s">
        <v>92</v>
      </c>
      <c r="E239" s="57"/>
      <c r="F239" s="57"/>
      <c r="G239" s="57"/>
      <c r="H239" s="57"/>
      <c r="I239" s="57"/>
      <c r="J239" s="57"/>
      <c r="K239" s="57"/>
      <c r="L239" s="7"/>
      <c r="M239" s="1100" t="s">
        <v>1682</v>
      </c>
      <c r="N239" s="1222"/>
      <c r="O239" s="1222"/>
      <c r="P239" s="1222"/>
      <c r="Q239" s="1222"/>
      <c r="R239" s="1222"/>
      <c r="S239" s="1222"/>
      <c r="T239" s="1222"/>
      <c r="U239" s="1222"/>
      <c r="V239" s="1222"/>
      <c r="W239" s="1222"/>
      <c r="X239" s="1222"/>
      <c r="Y239" s="1222"/>
      <c r="Z239" s="1222"/>
      <c r="AA239" s="1222"/>
      <c r="AB239" s="1222"/>
      <c r="AC239" s="1222"/>
      <c r="AD239" s="1222"/>
      <c r="AE239" s="1222"/>
      <c r="AF239" s="58" t="s">
        <v>1416</v>
      </c>
      <c r="AG239" s="741"/>
      <c r="AH239" s="741"/>
      <c r="AI239" s="741"/>
      <c r="AJ239" s="741"/>
      <c r="AK239" s="741"/>
      <c r="AL239" s="7"/>
      <c r="AT239" s="12">
        <v>2</v>
      </c>
      <c r="AU239" s="12" t="s">
        <v>613</v>
      </c>
      <c r="BA239" s="3"/>
      <c r="BB239" s="396" t="str">
        <f>VLOOKUP(AT237,AT238:AU240,2,FALSE)</f>
        <v>Nonprofit</v>
      </c>
    </row>
    <row r="240" spans="1:59" ht="12.75">
      <c r="A240" s="29"/>
      <c r="B240" s="7"/>
      <c r="C240" s="7"/>
      <c r="D240" s="57" t="s">
        <v>629</v>
      </c>
      <c r="E240" s="57"/>
      <c r="M240" s="1100" t="s">
        <v>1683</v>
      </c>
      <c r="N240" s="1222"/>
      <c r="O240" s="1222"/>
      <c r="P240" s="1222"/>
      <c r="Q240" s="1222"/>
      <c r="R240" s="1222"/>
      <c r="S240" s="1222"/>
      <c r="T240" s="1222"/>
      <c r="V240" s="59" t="s">
        <v>93</v>
      </c>
      <c r="W240" s="1214" t="s">
        <v>1684</v>
      </c>
      <c r="X240" s="1106"/>
      <c r="Y240" s="57" t="s">
        <v>632</v>
      </c>
      <c r="AC240" s="1222">
        <v>90401</v>
      </c>
      <c r="AD240" s="1222"/>
      <c r="AE240" s="1222"/>
      <c r="AF240" s="58" t="s">
        <v>1417</v>
      </c>
      <c r="AG240" s="741"/>
      <c r="AH240" s="741"/>
      <c r="AI240" s="741"/>
      <c r="AJ240" s="741"/>
      <c r="AK240" s="741"/>
      <c r="AN240" s="12" t="s">
        <v>328</v>
      </c>
      <c r="AT240" s="12">
        <v>3</v>
      </c>
      <c r="AU240" s="12" t="s">
        <v>581</v>
      </c>
      <c r="BA240" s="405"/>
      <c r="BB240" s="39"/>
    </row>
    <row r="241" spans="1:53" ht="12.75">
      <c r="A241" s="29"/>
      <c r="B241" s="7"/>
      <c r="C241" s="7"/>
      <c r="D241" s="60" t="s">
        <v>94</v>
      </c>
      <c r="E241" s="7"/>
      <c r="F241" s="7"/>
      <c r="G241" s="7"/>
      <c r="H241" s="7"/>
      <c r="I241" s="7"/>
      <c r="J241" s="7"/>
      <c r="K241" s="7"/>
      <c r="L241" s="29"/>
      <c r="M241" s="1100" t="s">
        <v>1685</v>
      </c>
      <c r="N241" s="1222"/>
      <c r="O241" s="1222"/>
      <c r="P241" s="1222"/>
      <c r="Q241" s="1222"/>
      <c r="R241" s="1222"/>
      <c r="S241" s="1222"/>
      <c r="T241" s="1222"/>
      <c r="U241" s="1222"/>
      <c r="V241" s="1222"/>
      <c r="W241" s="1222"/>
      <c r="X241" s="1222"/>
      <c r="Y241" s="1222"/>
      <c r="Z241" s="1222"/>
      <c r="AA241" s="1222"/>
      <c r="AB241" s="1222"/>
      <c r="AC241" s="1222"/>
      <c r="AD241" s="1222"/>
      <c r="AE241" s="1222"/>
      <c r="AH241" s="1591">
        <v>0.01</v>
      </c>
      <c r="AI241" s="1591"/>
      <c r="AJ241" s="1591"/>
      <c r="AK241" s="1591"/>
      <c r="AL241" s="7"/>
      <c r="AN241" s="7" t="s">
        <v>295</v>
      </c>
      <c r="BA241" s="61"/>
    </row>
    <row r="242" spans="1:53" ht="12.75">
      <c r="A242" s="29"/>
      <c r="B242" s="7"/>
      <c r="C242" s="7"/>
      <c r="D242" s="60" t="s">
        <v>95</v>
      </c>
      <c r="E242" s="7"/>
      <c r="F242" s="7"/>
      <c r="M242" s="1105">
        <v>4152958876</v>
      </c>
      <c r="N242" s="1105"/>
      <c r="O242" s="1105"/>
      <c r="P242" s="1105"/>
      <c r="Q242" s="1105"/>
      <c r="R242" s="1105"/>
      <c r="S242" s="7" t="s">
        <v>219</v>
      </c>
      <c r="T242" s="7"/>
      <c r="U242" s="1106"/>
      <c r="V242" s="1106"/>
      <c r="W242" s="1106"/>
      <c r="X242" s="7" t="s">
        <v>96</v>
      </c>
      <c r="Z242" s="1105">
        <v>4152958876</v>
      </c>
      <c r="AA242" s="1105"/>
      <c r="AB242" s="1105"/>
      <c r="AC242" s="1105"/>
      <c r="AD242" s="1105"/>
      <c r="AE242" s="1105"/>
      <c r="AN242" s="7" t="s">
        <v>185</v>
      </c>
      <c r="BA242" s="61"/>
    </row>
    <row r="243" spans="1:53" ht="12.75">
      <c r="A243" s="29"/>
      <c r="B243" s="7"/>
      <c r="C243" s="7"/>
      <c r="D243" s="60" t="s">
        <v>97</v>
      </c>
      <c r="E243" s="7"/>
      <c r="F243" s="7"/>
      <c r="M243" s="1502" t="s">
        <v>1686</v>
      </c>
      <c r="N243" s="1502"/>
      <c r="O243" s="1502"/>
      <c r="P243" s="1502"/>
      <c r="Q243" s="1502"/>
      <c r="R243" s="1502"/>
      <c r="S243" s="1502"/>
      <c r="T243" s="1502"/>
      <c r="U243" s="1502"/>
      <c r="V243" s="1502"/>
      <c r="W243" s="1502"/>
      <c r="X243" s="1502"/>
      <c r="Y243" s="1502"/>
      <c r="Z243" s="1502"/>
      <c r="AA243" s="1502"/>
      <c r="AB243" s="1502"/>
      <c r="AC243" s="1502"/>
      <c r="AD243" s="1502"/>
      <c r="AE243" s="1502"/>
      <c r="AG243" s="7"/>
      <c r="AH243" s="7"/>
      <c r="AI243" s="7"/>
      <c r="AJ243" s="7"/>
      <c r="AK243" s="7"/>
      <c r="AL243" s="7"/>
      <c r="BA243" s="61"/>
    </row>
    <row r="244" spans="1:53" ht="12.75">
      <c r="A244" s="23"/>
      <c r="B244" s="7"/>
      <c r="C244" s="139"/>
      <c r="D244" s="60" t="s">
        <v>580</v>
      </c>
      <c r="E244" s="7"/>
      <c r="F244" s="7"/>
      <c r="G244" s="7"/>
      <c r="H244" s="7"/>
      <c r="I244" s="7"/>
      <c r="J244" s="7"/>
      <c r="K244" s="7"/>
      <c r="L244" s="7"/>
      <c r="M244" s="1123" t="s">
        <v>579</v>
      </c>
      <c r="N244" s="1123"/>
      <c r="O244" s="1123"/>
      <c r="P244" s="1123"/>
      <c r="Q244" s="1123"/>
      <c r="R244" s="1123"/>
      <c r="S244" s="1123"/>
      <c r="T244" s="1123"/>
      <c r="U244" s="402" t="s">
        <v>1001</v>
      </c>
      <c r="V244" s="335"/>
      <c r="W244" s="335"/>
      <c r="X244" s="335"/>
      <c r="Y244" s="335"/>
      <c r="Z244" s="335"/>
      <c r="AA244" s="1264" t="s">
        <v>1688</v>
      </c>
      <c r="AB244" s="1265"/>
      <c r="AC244" s="1265"/>
      <c r="AD244" s="1265"/>
      <c r="AE244" s="1265"/>
      <c r="AF244" s="1265"/>
      <c r="AG244" s="1265"/>
      <c r="AH244" s="1265"/>
      <c r="AI244" s="1265"/>
      <c r="AJ244" s="1265"/>
      <c r="AK244" s="126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1061</v>
      </c>
      <c r="E246" s="57"/>
      <c r="F246" s="57"/>
      <c r="G246" s="57"/>
      <c r="H246" s="57"/>
      <c r="I246" s="57"/>
      <c r="J246" s="57"/>
      <c r="K246" s="57"/>
      <c r="L246" s="7"/>
      <c r="M246" s="1257"/>
      <c r="N246" s="1257"/>
      <c r="O246" s="1257"/>
      <c r="P246" s="1257"/>
      <c r="Q246" s="1257"/>
      <c r="R246" s="1257"/>
      <c r="S246" s="1257"/>
      <c r="T246" s="1257"/>
      <c r="U246" s="1257"/>
      <c r="V246" s="1257"/>
      <c r="W246" s="1257"/>
      <c r="X246" s="1257"/>
      <c r="Y246" s="1257"/>
      <c r="Z246" s="1257"/>
      <c r="AA246" s="1257"/>
      <c r="AB246" s="1257"/>
      <c r="AC246" s="1257"/>
      <c r="AD246" s="1257"/>
      <c r="AE246" s="1257"/>
      <c r="AF246" s="1257" t="s">
        <v>328</v>
      </c>
      <c r="AG246" s="1257"/>
      <c r="AH246" s="1257"/>
      <c r="AI246" s="1257"/>
      <c r="AJ246" s="1257"/>
      <c r="AK246" s="1257"/>
      <c r="BA246" s="61"/>
    </row>
    <row r="247" spans="1:53" ht="12.75">
      <c r="A247" s="29"/>
      <c r="B247" s="7"/>
      <c r="C247" s="7"/>
      <c r="D247" s="57" t="s">
        <v>92</v>
      </c>
      <c r="E247" s="57"/>
      <c r="F247" s="57"/>
      <c r="G247" s="57"/>
      <c r="H247" s="57"/>
      <c r="I247" s="57"/>
      <c r="J247" s="57"/>
      <c r="K247" s="57"/>
      <c r="L247" s="7"/>
      <c r="M247" s="1222"/>
      <c r="N247" s="1222"/>
      <c r="O247" s="1222"/>
      <c r="P247" s="1222"/>
      <c r="Q247" s="1222"/>
      <c r="R247" s="1222"/>
      <c r="S247" s="1222"/>
      <c r="T247" s="1222"/>
      <c r="U247" s="1222"/>
      <c r="V247" s="1222"/>
      <c r="W247" s="1222"/>
      <c r="X247" s="1222"/>
      <c r="Y247" s="1222"/>
      <c r="Z247" s="1222"/>
      <c r="AA247" s="1222"/>
      <c r="AB247" s="1222"/>
      <c r="AC247" s="1222"/>
      <c r="AD247" s="1222"/>
      <c r="AE247" s="1222"/>
      <c r="AF247" s="58" t="s">
        <v>1416</v>
      </c>
      <c r="AG247" s="741"/>
      <c r="AH247" s="741"/>
      <c r="AI247" s="741"/>
      <c r="AJ247" s="741"/>
      <c r="AK247" s="741"/>
      <c r="AL247" s="7"/>
      <c r="BA247" s="61"/>
    </row>
    <row r="248" spans="1:53" ht="12.75">
      <c r="A248" s="29"/>
      <c r="B248" s="7"/>
      <c r="C248" s="7"/>
      <c r="D248" s="57" t="s">
        <v>629</v>
      </c>
      <c r="E248" s="57"/>
      <c r="M248" s="1222"/>
      <c r="N248" s="1222"/>
      <c r="O248" s="1222"/>
      <c r="P248" s="1222"/>
      <c r="Q248" s="1222"/>
      <c r="R248" s="1222"/>
      <c r="S248" s="1222"/>
      <c r="T248" s="1222"/>
      <c r="V248" s="59" t="s">
        <v>93</v>
      </c>
      <c r="W248" s="1106"/>
      <c r="X248" s="1106"/>
      <c r="Y248" s="57" t="s">
        <v>632</v>
      </c>
      <c r="AC248" s="1222"/>
      <c r="AD248" s="1222"/>
      <c r="AE248" s="1222"/>
      <c r="AF248" s="58" t="s">
        <v>1417</v>
      </c>
      <c r="AG248" s="741"/>
      <c r="AH248" s="741"/>
      <c r="AI248" s="741"/>
      <c r="AJ248" s="741"/>
      <c r="AK248" s="741"/>
    </row>
    <row r="249" spans="1:53" ht="12.75">
      <c r="A249" s="29"/>
      <c r="B249" s="7"/>
      <c r="C249" s="7"/>
      <c r="D249" s="60" t="s">
        <v>94</v>
      </c>
      <c r="E249" s="7"/>
      <c r="F249" s="7"/>
      <c r="G249" s="7"/>
      <c r="H249" s="7"/>
      <c r="I249" s="7"/>
      <c r="J249" s="7"/>
      <c r="K249" s="7"/>
      <c r="L249" s="29"/>
      <c r="M249" s="1222"/>
      <c r="N249" s="1222"/>
      <c r="O249" s="1222"/>
      <c r="P249" s="1222"/>
      <c r="Q249" s="1222"/>
      <c r="R249" s="1222"/>
      <c r="S249" s="1222"/>
      <c r="T249" s="1222"/>
      <c r="U249" s="1222"/>
      <c r="V249" s="1222"/>
      <c r="W249" s="1222"/>
      <c r="X249" s="1222"/>
      <c r="Y249" s="1222"/>
      <c r="Z249" s="1222"/>
      <c r="AA249" s="1222"/>
      <c r="AB249" s="1222"/>
      <c r="AC249" s="1222"/>
      <c r="AD249" s="1222"/>
      <c r="AE249" s="1222"/>
      <c r="AF249" s="741"/>
      <c r="AG249" s="741"/>
      <c r="AH249" s="1591"/>
      <c r="AI249" s="1591"/>
      <c r="AJ249" s="1591"/>
      <c r="AK249" s="1591"/>
      <c r="AL249" s="7"/>
      <c r="BA249" s="61"/>
    </row>
    <row r="250" spans="1:53" ht="12.75">
      <c r="A250" s="29"/>
      <c r="B250" s="7"/>
      <c r="C250" s="7"/>
      <c r="D250" s="60" t="s">
        <v>95</v>
      </c>
      <c r="E250" s="7"/>
      <c r="F250" s="7"/>
      <c r="M250" s="1105"/>
      <c r="N250" s="1105"/>
      <c r="O250" s="1105"/>
      <c r="P250" s="1105"/>
      <c r="Q250" s="1105"/>
      <c r="R250" s="1105"/>
      <c r="S250" s="7" t="s">
        <v>219</v>
      </c>
      <c r="T250" s="7"/>
      <c r="U250" s="1106"/>
      <c r="V250" s="1106"/>
      <c r="W250" s="1106"/>
      <c r="X250" s="7" t="s">
        <v>96</v>
      </c>
      <c r="Z250" s="1105"/>
      <c r="AA250" s="1105"/>
      <c r="AB250" s="1105"/>
      <c r="AC250" s="1105"/>
      <c r="AD250" s="1105"/>
      <c r="AE250" s="1105"/>
      <c r="BA250" s="61"/>
    </row>
    <row r="251" spans="1:53" ht="12.75" customHeight="1">
      <c r="A251" s="29"/>
      <c r="B251" s="7"/>
      <c r="C251" s="7"/>
      <c r="D251" s="60" t="s">
        <v>97</v>
      </c>
      <c r="E251" s="7"/>
      <c r="F251" s="7"/>
      <c r="M251" s="1502"/>
      <c r="N251" s="1502"/>
      <c r="O251" s="1502"/>
      <c r="P251" s="1502"/>
      <c r="Q251" s="1502"/>
      <c r="R251" s="1502"/>
      <c r="S251" s="1502"/>
      <c r="T251" s="1502"/>
      <c r="U251" s="1502"/>
      <c r="V251" s="1502"/>
      <c r="W251" s="1502"/>
      <c r="X251" s="1502"/>
      <c r="Y251" s="1502"/>
      <c r="Z251" s="1502"/>
      <c r="AA251" s="1502"/>
      <c r="AB251" s="1502"/>
      <c r="AC251" s="1502"/>
      <c r="AD251" s="1502"/>
      <c r="AE251" s="1502"/>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123" t="s">
        <v>328</v>
      </c>
      <c r="N252" s="1123"/>
      <c r="O252" s="1123"/>
      <c r="P252" s="1123"/>
      <c r="Q252" s="1123"/>
      <c r="R252" s="1123"/>
      <c r="S252" s="1123"/>
      <c r="T252" s="1123"/>
      <c r="U252" s="402" t="s">
        <v>1001</v>
      </c>
      <c r="V252" s="335"/>
      <c r="W252" s="335"/>
      <c r="X252" s="335"/>
      <c r="Y252" s="335"/>
      <c r="Z252" s="335"/>
      <c r="AA252" s="1265"/>
      <c r="AB252" s="1265"/>
      <c r="AC252" s="1265"/>
      <c r="AD252" s="1265"/>
      <c r="AE252" s="1265"/>
      <c r="AF252" s="1265"/>
      <c r="AG252" s="1265"/>
      <c r="AH252" s="1265"/>
      <c r="AI252" s="1265"/>
      <c r="AJ252" s="1265"/>
      <c r="AK252" s="126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967</v>
      </c>
      <c r="D254" s="57" t="s">
        <v>577</v>
      </c>
      <c r="E254" s="57"/>
      <c r="F254" s="57"/>
      <c r="G254" s="57"/>
      <c r="H254" s="57"/>
      <c r="I254" s="57"/>
      <c r="J254" s="57"/>
      <c r="K254" s="57"/>
      <c r="L254" s="7"/>
      <c r="M254" s="1257"/>
      <c r="N254" s="1257"/>
      <c r="O254" s="1257"/>
      <c r="P254" s="1257"/>
      <c r="Q254" s="1257"/>
      <c r="R254" s="1257"/>
      <c r="S254" s="1257"/>
      <c r="T254" s="1257"/>
      <c r="U254" s="1257"/>
      <c r="V254" s="1257"/>
      <c r="W254" s="1257"/>
      <c r="X254" s="1257"/>
      <c r="Y254" s="1257"/>
      <c r="Z254" s="1257"/>
      <c r="AA254" s="1257"/>
      <c r="AB254" s="1257"/>
      <c r="AC254" s="1257"/>
      <c r="AD254" s="1257"/>
      <c r="AE254" s="1257"/>
      <c r="AF254" s="1257" t="s">
        <v>328</v>
      </c>
      <c r="AG254" s="1257"/>
      <c r="AH254" s="1257"/>
      <c r="AI254" s="1257"/>
      <c r="AJ254" s="1257"/>
      <c r="AK254" s="1257"/>
      <c r="AL254" s="58"/>
      <c r="BA254" s="61"/>
    </row>
    <row r="255" spans="1:53" ht="12.75">
      <c r="A255" s="23"/>
      <c r="B255" s="7"/>
      <c r="C255" s="7"/>
      <c r="D255" s="57" t="s">
        <v>92</v>
      </c>
      <c r="E255" s="57"/>
      <c r="F255" s="57"/>
      <c r="G255" s="57"/>
      <c r="H255" s="57"/>
      <c r="I255" s="57"/>
      <c r="J255" s="57"/>
      <c r="K255" s="57"/>
      <c r="L255" s="7"/>
      <c r="M255" s="1222"/>
      <c r="N255" s="1222"/>
      <c r="O255" s="1222"/>
      <c r="P255" s="1222"/>
      <c r="Q255" s="1222"/>
      <c r="R255" s="1222"/>
      <c r="S255" s="1222"/>
      <c r="T255" s="1222"/>
      <c r="U255" s="1222"/>
      <c r="V255" s="1222"/>
      <c r="W255" s="1222"/>
      <c r="X255" s="1222"/>
      <c r="Y255" s="1222"/>
      <c r="Z255" s="1222"/>
      <c r="AA255" s="1222"/>
      <c r="AB255" s="1222"/>
      <c r="AC255" s="1222"/>
      <c r="AD255" s="1222"/>
      <c r="AE255" s="1222"/>
      <c r="AF255" s="58" t="s">
        <v>1416</v>
      </c>
      <c r="AG255" s="741"/>
      <c r="AH255" s="741"/>
      <c r="AI255" s="741"/>
      <c r="AJ255" s="741"/>
      <c r="AK255" s="741"/>
      <c r="AL255" s="58"/>
      <c r="BA255" s="61"/>
    </row>
    <row r="256" spans="1:53" ht="12.75">
      <c r="A256" s="23"/>
      <c r="B256" s="7"/>
      <c r="C256" s="7"/>
      <c r="D256" s="57" t="s">
        <v>629</v>
      </c>
      <c r="E256" s="57"/>
      <c r="M256" s="1222"/>
      <c r="N256" s="1222"/>
      <c r="O256" s="1222"/>
      <c r="P256" s="1222"/>
      <c r="Q256" s="1222"/>
      <c r="R256" s="1222"/>
      <c r="S256" s="1222"/>
      <c r="T256" s="1222"/>
      <c r="V256" s="59" t="s">
        <v>93</v>
      </c>
      <c r="W256" s="1106"/>
      <c r="X256" s="1106"/>
      <c r="Y256" s="57" t="s">
        <v>632</v>
      </c>
      <c r="AC256" s="1222"/>
      <c r="AD256" s="1222"/>
      <c r="AE256" s="1222"/>
      <c r="AF256" s="58" t="s">
        <v>1417</v>
      </c>
      <c r="AG256" s="741"/>
      <c r="AH256" s="741"/>
      <c r="AI256" s="741"/>
      <c r="AJ256" s="741"/>
      <c r="AK256" s="741"/>
      <c r="AL256" s="58"/>
      <c r="BA256" s="61"/>
    </row>
    <row r="257" spans="1:53" ht="12.75">
      <c r="A257" s="23"/>
      <c r="B257" s="7"/>
      <c r="C257" s="7"/>
      <c r="D257" s="60" t="s">
        <v>94</v>
      </c>
      <c r="E257" s="7"/>
      <c r="F257" s="7"/>
      <c r="G257" s="7"/>
      <c r="H257" s="7"/>
      <c r="I257" s="7"/>
      <c r="J257" s="7"/>
      <c r="K257" s="7"/>
      <c r="L257" s="29"/>
      <c r="M257" s="1222"/>
      <c r="N257" s="1222"/>
      <c r="O257" s="1222"/>
      <c r="P257" s="1222"/>
      <c r="Q257" s="1222"/>
      <c r="R257" s="1222"/>
      <c r="S257" s="1222"/>
      <c r="T257" s="1222"/>
      <c r="U257" s="1222"/>
      <c r="V257" s="1222"/>
      <c r="W257" s="1222"/>
      <c r="X257" s="1222"/>
      <c r="Y257" s="1222"/>
      <c r="Z257" s="1222"/>
      <c r="AA257" s="1222"/>
      <c r="AB257" s="1222"/>
      <c r="AC257" s="1222"/>
      <c r="AD257" s="1222"/>
      <c r="AE257" s="1222"/>
      <c r="AF257" s="741"/>
      <c r="AG257" s="741"/>
      <c r="AH257" s="1591"/>
      <c r="AI257" s="1591"/>
      <c r="AJ257" s="1591"/>
      <c r="AK257" s="1591"/>
      <c r="AL257" s="58"/>
      <c r="BA257" s="61"/>
    </row>
    <row r="258" spans="1:53" ht="12.75">
      <c r="A258" s="23"/>
      <c r="B258" s="7"/>
      <c r="C258" s="7"/>
      <c r="D258" s="60" t="s">
        <v>95</v>
      </c>
      <c r="E258" s="7"/>
      <c r="F258" s="7"/>
      <c r="M258" s="1105"/>
      <c r="N258" s="1105"/>
      <c r="O258" s="1105"/>
      <c r="P258" s="1105"/>
      <c r="Q258" s="1105"/>
      <c r="R258" s="1105"/>
      <c r="S258" s="7" t="s">
        <v>219</v>
      </c>
      <c r="T258" s="7"/>
      <c r="U258" s="1106"/>
      <c r="V258" s="1106"/>
      <c r="W258" s="1106"/>
      <c r="X258" s="7" t="s">
        <v>96</v>
      </c>
      <c r="Z258" s="1105"/>
      <c r="AA258" s="1105"/>
      <c r="AB258" s="1105"/>
      <c r="AC258" s="1105"/>
      <c r="AD258" s="1105"/>
      <c r="AE258" s="1105"/>
      <c r="AL258" s="58"/>
      <c r="BA258" s="61"/>
    </row>
    <row r="259" spans="1:53" ht="12.75">
      <c r="A259" s="23"/>
      <c r="B259" s="7"/>
      <c r="C259" s="7"/>
      <c r="D259" s="60" t="s">
        <v>97</v>
      </c>
      <c r="E259" s="7"/>
      <c r="F259" s="7"/>
      <c r="M259" s="1502"/>
      <c r="N259" s="1502"/>
      <c r="O259" s="1502"/>
      <c r="P259" s="1502"/>
      <c r="Q259" s="1502"/>
      <c r="R259" s="1502"/>
      <c r="S259" s="1502"/>
      <c r="T259" s="1502"/>
      <c r="U259" s="1502"/>
      <c r="V259" s="1502"/>
      <c r="W259" s="1502"/>
      <c r="X259" s="1502"/>
      <c r="Y259" s="1502"/>
      <c r="Z259" s="1502"/>
      <c r="AA259" s="1511"/>
      <c r="AB259" s="1511"/>
      <c r="AC259" s="1511"/>
      <c r="AD259" s="1511"/>
      <c r="AE259" s="1511"/>
      <c r="AG259" s="7"/>
      <c r="AH259" s="7"/>
      <c r="AI259" s="7"/>
      <c r="AJ259" s="7"/>
      <c r="AK259" s="7"/>
      <c r="AL259" s="58"/>
      <c r="BA259" s="61"/>
    </row>
    <row r="260" spans="1:53" ht="12.75">
      <c r="A260" s="23"/>
      <c r="B260" s="7"/>
      <c r="C260" s="139"/>
      <c r="D260" s="60" t="s">
        <v>580</v>
      </c>
      <c r="E260" s="7"/>
      <c r="F260" s="7"/>
      <c r="G260" s="7"/>
      <c r="H260" s="7"/>
      <c r="I260" s="7"/>
      <c r="J260" s="7"/>
      <c r="K260" s="7"/>
      <c r="L260" s="7"/>
      <c r="M260" s="1123" t="s">
        <v>328</v>
      </c>
      <c r="N260" s="1123"/>
      <c r="O260" s="1123"/>
      <c r="P260" s="1123"/>
      <c r="Q260" s="1123"/>
      <c r="R260" s="1123"/>
      <c r="S260" s="1123"/>
      <c r="T260" s="1123"/>
      <c r="U260" s="402" t="s">
        <v>1001</v>
      </c>
      <c r="V260" s="335"/>
      <c r="W260" s="335"/>
      <c r="X260" s="335"/>
      <c r="Y260" s="335"/>
      <c r="Z260" s="335"/>
      <c r="AA260" s="1512"/>
      <c r="AB260" s="1512"/>
      <c r="AC260" s="1512"/>
      <c r="AD260" s="1512"/>
      <c r="AE260" s="1512"/>
      <c r="AF260" s="1512"/>
      <c r="AG260" s="1512"/>
      <c r="AH260" s="1512"/>
      <c r="AI260" s="1512"/>
      <c r="AJ260" s="1512"/>
      <c r="AK260" s="151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506" t="str">
        <f>BB239</f>
        <v>Nonprofit</v>
      </c>
      <c r="U262" s="1506"/>
      <c r="V262" s="1506"/>
      <c r="W262" s="1506"/>
      <c r="X262" s="1506"/>
      <c r="Z262" s="495" t="s">
        <v>1060</v>
      </c>
      <c r="AA262" s="496"/>
      <c r="AB262" s="496"/>
      <c r="AC262" s="496"/>
      <c r="AD262" s="165"/>
      <c r="AE262" s="165"/>
      <c r="AF262" s="165"/>
      <c r="AG262" s="165"/>
      <c r="AH262" s="165"/>
      <c r="AI262" s="165"/>
      <c r="AJ262" s="165"/>
      <c r="AK262" s="497"/>
      <c r="AL262" s="94"/>
      <c r="BA262" s="61"/>
    </row>
    <row r="263" spans="1:53" ht="12.75">
      <c r="A263" s="50"/>
      <c r="B263" s="7"/>
      <c r="C263" s="50"/>
      <c r="I263" s="7"/>
      <c r="J263" s="7"/>
      <c r="K263" s="7"/>
      <c r="L263" s="7"/>
      <c r="M263" s="150"/>
      <c r="N263" s="150"/>
      <c r="O263" s="150"/>
      <c r="P263" s="150"/>
      <c r="Q263" s="150"/>
      <c r="T263" s="7"/>
      <c r="U263" s="7"/>
      <c r="V263" s="7"/>
      <c r="W263" s="62"/>
      <c r="Z263" s="498"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499" t="s">
        <v>1059</v>
      </c>
      <c r="AA264" s="80"/>
      <c r="AB264" s="80"/>
      <c r="AC264" s="80"/>
      <c r="AD264" s="80"/>
      <c r="AE264" s="80"/>
      <c r="AF264" s="163"/>
      <c r="AG264" s="163"/>
      <c r="AH264" s="163"/>
      <c r="AI264" s="163"/>
      <c r="AJ264" s="163"/>
      <c r="AK264" s="80"/>
      <c r="AL264" s="81"/>
      <c r="BA264" s="61"/>
    </row>
    <row r="265" spans="1:53" ht="12.75">
      <c r="A265" s="57"/>
      <c r="B265" s="63">
        <v>0</v>
      </c>
      <c r="D265" s="1222" t="s">
        <v>295</v>
      </c>
      <c r="E265" s="1222"/>
      <c r="F265" s="1222"/>
      <c r="G265" s="1222"/>
      <c r="H265" s="1222"/>
      <c r="J265" s="12" t="s">
        <v>294</v>
      </c>
      <c r="X265" s="1430"/>
      <c r="Y265" s="1430"/>
      <c r="Z265" s="1430"/>
      <c r="AA265" s="1430"/>
      <c r="AB265" s="1430"/>
      <c r="AC265" s="1430"/>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504" t="s">
        <v>1688</v>
      </c>
      <c r="M269" s="1257"/>
      <c r="N269" s="1257"/>
      <c r="O269" s="1257"/>
      <c r="P269" s="1257"/>
      <c r="Q269" s="1257"/>
      <c r="R269" s="1257"/>
      <c r="S269" s="1257"/>
      <c r="T269" s="1257"/>
      <c r="U269" s="1257"/>
      <c r="V269" s="1257"/>
      <c r="W269" s="1257"/>
      <c r="X269" s="1257"/>
      <c r="Y269" s="1257"/>
      <c r="Z269" s="1257"/>
      <c r="AA269" s="1257"/>
      <c r="AB269" s="1257"/>
      <c r="AC269" s="1257"/>
      <c r="AD269" s="1257"/>
      <c r="AE269" s="1257"/>
      <c r="AF269" s="1257"/>
      <c r="AG269" s="1257"/>
      <c r="AH269" s="1257"/>
      <c r="AI269" s="1257"/>
      <c r="AJ269" s="1257"/>
      <c r="AK269" s="58"/>
      <c r="AL269" s="58"/>
      <c r="BA269" s="61"/>
    </row>
    <row r="270" spans="1:53" ht="12.75" customHeight="1">
      <c r="D270" s="57" t="s">
        <v>92</v>
      </c>
      <c r="E270" s="57"/>
      <c r="F270" s="57"/>
      <c r="G270" s="57"/>
      <c r="H270" s="57"/>
      <c r="I270" s="57"/>
      <c r="J270" s="57"/>
      <c r="K270" s="7"/>
      <c r="L270" s="1100" t="s">
        <v>1691</v>
      </c>
      <c r="M270" s="1222"/>
      <c r="N270" s="1222"/>
      <c r="O270" s="1222"/>
      <c r="P270" s="1222"/>
      <c r="Q270" s="1222"/>
      <c r="R270" s="1222"/>
      <c r="S270" s="1222"/>
      <c r="T270" s="1222"/>
      <c r="U270" s="1222"/>
      <c r="V270" s="1222"/>
      <c r="W270" s="1222"/>
      <c r="X270" s="1222"/>
      <c r="Y270" s="1222"/>
      <c r="Z270" s="1222"/>
      <c r="AA270" s="1222"/>
      <c r="AB270" s="1222"/>
      <c r="AC270" s="1222"/>
      <c r="AD270" s="1222"/>
      <c r="AK270" s="58"/>
      <c r="AL270" s="58"/>
      <c r="BA270" s="61"/>
    </row>
    <row r="271" spans="1:53" ht="12.75">
      <c r="D271" s="57" t="s">
        <v>629</v>
      </c>
      <c r="E271" s="57"/>
      <c r="L271" s="1100" t="s">
        <v>1683</v>
      </c>
      <c r="M271" s="1222"/>
      <c r="N271" s="1222"/>
      <c r="O271" s="1222"/>
      <c r="P271" s="1222"/>
      <c r="Q271" s="1222"/>
      <c r="R271" s="1222"/>
      <c r="S271" s="1222"/>
      <c r="U271" s="59" t="s">
        <v>93</v>
      </c>
      <c r="V271" s="1214" t="s">
        <v>1684</v>
      </c>
      <c r="W271" s="1106"/>
      <c r="X271" s="57" t="s">
        <v>632</v>
      </c>
      <c r="AB271" s="1222">
        <v>90401</v>
      </c>
      <c r="AC271" s="1222"/>
      <c r="AD271" s="1222"/>
      <c r="AK271" s="58"/>
      <c r="AL271" s="58"/>
      <c r="BA271" s="61"/>
    </row>
    <row r="272" spans="1:53" ht="12.75">
      <c r="D272" s="60" t="s">
        <v>94</v>
      </c>
      <c r="E272" s="7"/>
      <c r="F272" s="7"/>
      <c r="G272" s="7"/>
      <c r="H272" s="7"/>
      <c r="I272" s="7"/>
      <c r="J272" s="7"/>
      <c r="K272" s="29"/>
      <c r="L272" s="1100" t="s">
        <v>1753</v>
      </c>
      <c r="M272" s="1222"/>
      <c r="N272" s="1222"/>
      <c r="O272" s="1222"/>
      <c r="P272" s="1222"/>
      <c r="Q272" s="1222"/>
      <c r="R272" s="1222"/>
      <c r="S272" s="1222"/>
      <c r="T272" s="1222"/>
      <c r="U272" s="1222"/>
      <c r="V272" s="1222"/>
      <c r="W272" s="1222"/>
      <c r="X272" s="1222"/>
      <c r="Y272" s="1222"/>
      <c r="Z272" s="1222"/>
      <c r="AA272" s="1222"/>
      <c r="AB272" s="1222"/>
      <c r="AC272" s="1222"/>
      <c r="AD272" s="1222"/>
      <c r="AI272" s="7"/>
      <c r="AJ272" s="7"/>
      <c r="AK272" s="58"/>
      <c r="AL272" s="58"/>
      <c r="BA272" s="61"/>
    </row>
    <row r="273" spans="1:53" ht="12.75">
      <c r="D273" s="60" t="s">
        <v>95</v>
      </c>
      <c r="E273" s="7"/>
      <c r="F273" s="7"/>
      <c r="L273" s="1105">
        <v>4152958854</v>
      </c>
      <c r="M273" s="1105"/>
      <c r="N273" s="1105"/>
      <c r="O273" s="1105"/>
      <c r="P273" s="1105"/>
      <c r="Q273" s="1105"/>
      <c r="R273" s="7" t="s">
        <v>219</v>
      </c>
      <c r="S273" s="7"/>
      <c r="T273" s="1106"/>
      <c r="U273" s="1106"/>
      <c r="V273" s="1106"/>
      <c r="W273" s="7" t="s">
        <v>96</v>
      </c>
      <c r="Y273" s="1105">
        <v>4152958854</v>
      </c>
      <c r="Z273" s="1105"/>
      <c r="AA273" s="1105"/>
      <c r="AB273" s="1105"/>
      <c r="AC273" s="1105"/>
      <c r="AD273" s="1105"/>
      <c r="BA273" s="61"/>
    </row>
    <row r="274" spans="1:53" ht="12.75">
      <c r="D274" s="60" t="s">
        <v>97</v>
      </c>
      <c r="E274" s="7"/>
      <c r="F274" s="7"/>
      <c r="L274" s="1502" t="s">
        <v>1754</v>
      </c>
      <c r="M274" s="1502"/>
      <c r="N274" s="1502"/>
      <c r="O274" s="1502"/>
      <c r="P274" s="1502"/>
      <c r="Q274" s="1502"/>
      <c r="R274" s="1502"/>
      <c r="S274" s="1502"/>
      <c r="T274" s="1502"/>
      <c r="U274" s="1502"/>
      <c r="V274" s="1502"/>
      <c r="W274" s="1502"/>
      <c r="X274" s="1502"/>
      <c r="Y274" s="1502"/>
      <c r="Z274" s="1502"/>
      <c r="AA274" s="1502"/>
      <c r="AB274" s="1502"/>
      <c r="AC274" s="1502"/>
      <c r="AD274" s="1502"/>
      <c r="AF274" s="7"/>
      <c r="AG274" s="7"/>
      <c r="AH274" s="7"/>
      <c r="AI274" s="7"/>
      <c r="AJ274" s="7"/>
      <c r="BA274" s="61"/>
    </row>
    <row r="275" spans="1:53" ht="12.75">
      <c r="D275" s="58" t="s">
        <v>672</v>
      </c>
      <c r="E275" s="58"/>
      <c r="F275" s="58"/>
      <c r="G275" s="58"/>
      <c r="H275" s="58"/>
      <c r="I275" s="58"/>
      <c r="L275" s="1214" t="s">
        <v>1755</v>
      </c>
      <c r="M275" s="1214"/>
      <c r="N275" s="1214"/>
      <c r="O275" s="1214"/>
      <c r="P275" s="1214"/>
      <c r="Q275" s="1214"/>
      <c r="R275" s="1214"/>
      <c r="S275" s="1214"/>
      <c r="T275" s="1214"/>
      <c r="U275" s="1214"/>
      <c r="V275" s="1214"/>
      <c r="W275" s="1214"/>
      <c r="X275" s="1214"/>
      <c r="Y275" s="1214"/>
      <c r="Z275" s="1214"/>
      <c r="AA275" s="1214"/>
      <c r="AB275" s="1214"/>
      <c r="AC275" s="1214"/>
      <c r="AD275" s="1214"/>
      <c r="AK275" s="58"/>
      <c r="AL275" s="58"/>
      <c r="BA275" s="61"/>
    </row>
    <row r="276" spans="1:53" ht="12.75">
      <c r="L276" s="35" t="s">
        <v>673</v>
      </c>
      <c r="BA276" s="61"/>
    </row>
    <row r="277" spans="1:53" ht="12.75">
      <c r="A277" s="1262" t="s">
        <v>586</v>
      </c>
      <c r="B277" s="1262"/>
      <c r="C277" s="1262"/>
      <c r="D277" s="1262"/>
      <c r="E277" s="1262"/>
      <c r="F277" s="1262"/>
      <c r="G277" s="1262"/>
      <c r="H277" s="1262"/>
      <c r="I277" s="1262"/>
      <c r="J277" s="1262"/>
      <c r="K277" s="1262"/>
      <c r="L277" s="1262"/>
      <c r="M277" s="1262"/>
      <c r="N277" s="1262"/>
      <c r="O277" s="1262"/>
      <c r="P277" s="1262"/>
      <c r="Q277" s="1262"/>
      <c r="R277" s="1262"/>
      <c r="S277" s="1262"/>
      <c r="T277" s="1262"/>
      <c r="U277" s="1262"/>
      <c r="V277" s="1262"/>
      <c r="W277" s="1262"/>
      <c r="X277" s="1262"/>
      <c r="Y277" s="1262"/>
      <c r="Z277" s="1262"/>
      <c r="AA277" s="1262"/>
      <c r="AB277" s="1262"/>
      <c r="AC277" s="1262"/>
      <c r="AD277" s="1262"/>
      <c r="AE277" s="1262"/>
      <c r="AF277" s="1262"/>
      <c r="AG277" s="1262"/>
      <c r="AH277" s="1262"/>
      <c r="AI277" s="1262"/>
      <c r="AJ277" s="1262"/>
      <c r="AK277" s="1262"/>
      <c r="AL277" s="1262"/>
      <c r="BA277" s="61"/>
    </row>
    <row r="278" spans="1:53" ht="13.5" thickBot="1">
      <c r="A278" s="1263"/>
      <c r="B278" s="1263"/>
      <c r="C278" s="1263"/>
      <c r="D278" s="1263"/>
      <c r="E278" s="1263"/>
      <c r="F278" s="1263"/>
      <c r="G278" s="1263"/>
      <c r="H278" s="1263"/>
      <c r="I278" s="1263"/>
      <c r="J278" s="1263"/>
      <c r="K278" s="1263"/>
      <c r="L278" s="1263"/>
      <c r="M278" s="1263"/>
      <c r="N278" s="1263"/>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100" t="s">
        <v>1692</v>
      </c>
      <c r="I282" s="1102"/>
      <c r="J282" s="1102"/>
      <c r="K282" s="1102"/>
      <c r="L282" s="1102"/>
      <c r="M282" s="1102"/>
      <c r="N282" s="1102"/>
      <c r="O282" s="1102"/>
      <c r="P282" s="1102"/>
      <c r="Q282" s="1102"/>
      <c r="R282" s="1102"/>
      <c r="T282" s="58" t="s">
        <v>614</v>
      </c>
      <c r="V282" s="58"/>
      <c r="W282" s="58"/>
      <c r="X282" s="58"/>
      <c r="Y282" s="58"/>
      <c r="AA282" s="1100" t="s">
        <v>1737</v>
      </c>
      <c r="AB282" s="1102"/>
      <c r="AC282" s="1102"/>
      <c r="AD282" s="1102"/>
      <c r="AE282" s="1102"/>
      <c r="AF282" s="1102"/>
      <c r="AG282" s="1102"/>
      <c r="AH282" s="1102"/>
      <c r="AI282" s="1102"/>
      <c r="AJ282" s="1102"/>
      <c r="AK282" s="1102"/>
      <c r="BA282" s="61"/>
    </row>
    <row r="283" spans="1:53" ht="12.75" customHeight="1">
      <c r="B283" s="58" t="s">
        <v>516</v>
      </c>
      <c r="C283" s="58"/>
      <c r="D283" s="58"/>
      <c r="E283" s="58"/>
      <c r="F283" s="58"/>
      <c r="H283" s="1214" t="s">
        <v>1682</v>
      </c>
      <c r="I283" s="1123"/>
      <c r="J283" s="1123"/>
      <c r="K283" s="1123"/>
      <c r="L283" s="1123"/>
      <c r="M283" s="1123"/>
      <c r="N283" s="1123"/>
      <c r="O283" s="1123"/>
      <c r="P283" s="1123"/>
      <c r="Q283" s="1123"/>
      <c r="R283" s="1123"/>
      <c r="T283" s="58" t="s">
        <v>516</v>
      </c>
      <c r="V283" s="58"/>
      <c r="W283" s="58"/>
      <c r="X283" s="58"/>
      <c r="Y283" s="58"/>
      <c r="AA283" s="1214" t="s">
        <v>1738</v>
      </c>
      <c r="AB283" s="1123"/>
      <c r="AC283" s="1123"/>
      <c r="AD283" s="1123"/>
      <c r="AE283" s="1123"/>
      <c r="AF283" s="1123"/>
      <c r="AG283" s="1123"/>
      <c r="AH283" s="1123"/>
      <c r="AI283" s="1123"/>
      <c r="AJ283" s="1123"/>
      <c r="AK283" s="1123"/>
      <c r="BA283" s="61"/>
    </row>
    <row r="284" spans="1:53" ht="12.75" customHeight="1">
      <c r="B284" s="58" t="s">
        <v>517</v>
      </c>
      <c r="C284" s="58"/>
      <c r="D284" s="58"/>
      <c r="E284" s="58"/>
      <c r="F284" s="58"/>
      <c r="H284" s="1214" t="s">
        <v>1693</v>
      </c>
      <c r="I284" s="1123"/>
      <c r="J284" s="1123"/>
      <c r="K284" s="1123"/>
      <c r="L284" s="1123"/>
      <c r="M284" s="1123"/>
      <c r="N284" s="1123"/>
      <c r="O284" s="1123"/>
      <c r="P284" s="1123"/>
      <c r="Q284" s="1123"/>
      <c r="R284" s="1123"/>
      <c r="T284" s="58" t="s">
        <v>81</v>
      </c>
      <c r="V284" s="58"/>
      <c r="W284" s="58"/>
      <c r="X284" s="58"/>
      <c r="Y284" s="58"/>
      <c r="AA284" s="1214" t="s">
        <v>1693</v>
      </c>
      <c r="AB284" s="1123"/>
      <c r="AC284" s="1123"/>
      <c r="AD284" s="1123"/>
      <c r="AE284" s="1123"/>
      <c r="AF284" s="1123"/>
      <c r="AG284" s="1123"/>
      <c r="AH284" s="1123"/>
      <c r="AI284" s="1123"/>
      <c r="AJ284" s="1123"/>
      <c r="AK284" s="1123"/>
      <c r="BA284" s="61"/>
    </row>
    <row r="285" spans="1:53" ht="12.75" customHeight="1">
      <c r="B285" s="58" t="s">
        <v>94</v>
      </c>
      <c r="C285" s="58"/>
      <c r="D285" s="58"/>
      <c r="E285" s="58"/>
      <c r="F285" s="58"/>
      <c r="H285" s="1214" t="s">
        <v>1685</v>
      </c>
      <c r="I285" s="1123"/>
      <c r="J285" s="1123"/>
      <c r="K285" s="1123"/>
      <c r="L285" s="1123"/>
      <c r="M285" s="1123"/>
      <c r="N285" s="1123"/>
      <c r="O285" s="1123"/>
      <c r="P285" s="1123"/>
      <c r="Q285" s="1123"/>
      <c r="R285" s="1123"/>
      <c r="T285" s="58" t="s">
        <v>94</v>
      </c>
      <c r="V285" s="58"/>
      <c r="W285" s="58"/>
      <c r="X285" s="58"/>
      <c r="Y285" s="58"/>
      <c r="AA285" s="1214" t="s">
        <v>1739</v>
      </c>
      <c r="AB285" s="1123"/>
      <c r="AC285" s="1123"/>
      <c r="AD285" s="1123"/>
      <c r="AE285" s="1123"/>
      <c r="AF285" s="1123"/>
      <c r="AG285" s="1123"/>
      <c r="AH285" s="1123"/>
      <c r="AI285" s="1123"/>
      <c r="AJ285" s="1123"/>
      <c r="AK285" s="1123"/>
      <c r="BA285" s="61"/>
    </row>
    <row r="286" spans="1:53" ht="12.75" customHeight="1">
      <c r="B286" s="58" t="s">
        <v>95</v>
      </c>
      <c r="C286" s="58"/>
      <c r="D286" s="58"/>
      <c r="E286" s="58"/>
      <c r="F286" s="58"/>
      <c r="G286" s="58"/>
      <c r="H286" s="1124">
        <v>4152958876</v>
      </c>
      <c r="I286" s="1124"/>
      <c r="J286" s="1124"/>
      <c r="K286" s="1124"/>
      <c r="L286" s="1124"/>
      <c r="M286" s="1124"/>
      <c r="N286" s="7" t="s">
        <v>219</v>
      </c>
      <c r="O286" s="7"/>
      <c r="P286" s="1222"/>
      <c r="Q286" s="1222"/>
      <c r="R286" s="1222"/>
      <c r="S286" s="58"/>
      <c r="T286" s="58" t="s">
        <v>95</v>
      </c>
      <c r="V286" s="58"/>
      <c r="W286" s="58"/>
      <c r="X286" s="58"/>
      <c r="Y286" s="58"/>
      <c r="AA286" s="1124">
        <v>4154725770</v>
      </c>
      <c r="AB286" s="1124"/>
      <c r="AC286" s="1124"/>
      <c r="AD286" s="1124"/>
      <c r="AE286" s="1124"/>
      <c r="AF286" s="1124"/>
      <c r="AG286" s="7" t="s">
        <v>219</v>
      </c>
      <c r="AH286" s="7"/>
      <c r="AI286" s="1222">
        <v>1</v>
      </c>
      <c r="AJ286" s="1222"/>
      <c r="AK286" s="1222"/>
      <c r="BA286" s="61"/>
    </row>
    <row r="287" spans="1:53" ht="12.75">
      <c r="B287" s="58" t="s">
        <v>96</v>
      </c>
      <c r="C287" s="58"/>
      <c r="D287" s="58"/>
      <c r="E287" s="58"/>
      <c r="F287" s="58"/>
      <c r="G287" s="58"/>
      <c r="H287" s="1105">
        <v>4152958876</v>
      </c>
      <c r="I287" s="1105"/>
      <c r="J287" s="1105"/>
      <c r="K287" s="1105"/>
      <c r="L287" s="1105"/>
      <c r="M287" s="1105"/>
      <c r="N287" s="60"/>
      <c r="O287" s="60"/>
      <c r="P287" s="62"/>
      <c r="Q287" s="62"/>
      <c r="R287" s="62"/>
      <c r="S287" s="58"/>
      <c r="T287" s="58" t="s">
        <v>96</v>
      </c>
      <c r="V287" s="58"/>
      <c r="W287" s="58"/>
      <c r="X287" s="58"/>
      <c r="Y287" s="58"/>
      <c r="AA287" s="1105"/>
      <c r="AB287" s="1105"/>
      <c r="AC287" s="1105"/>
      <c r="AD287" s="1105"/>
      <c r="AE287" s="1105"/>
      <c r="AF287" s="1105"/>
      <c r="AG287" s="60"/>
      <c r="AH287" s="60"/>
      <c r="AI287" s="62"/>
      <c r="AJ287" s="62"/>
      <c r="AK287" s="62"/>
      <c r="BA287" s="61"/>
    </row>
    <row r="288" spans="1:53" ht="12.75">
      <c r="B288" s="58" t="s">
        <v>82</v>
      </c>
      <c r="C288" s="58"/>
      <c r="D288" s="58"/>
      <c r="E288" s="58"/>
      <c r="F288" s="58"/>
      <c r="G288" s="58"/>
      <c r="H288" s="1214" t="s">
        <v>1686</v>
      </c>
      <c r="I288" s="1123"/>
      <c r="J288" s="1123"/>
      <c r="K288" s="1123"/>
      <c r="L288" s="1123"/>
      <c r="M288" s="1123"/>
      <c r="N288" s="1102"/>
      <c r="O288" s="1102"/>
      <c r="P288" s="1102"/>
      <c r="Q288" s="1102"/>
      <c r="R288" s="1102"/>
      <c r="S288" s="58"/>
      <c r="T288" s="58" t="s">
        <v>82</v>
      </c>
      <c r="V288" s="58"/>
      <c r="W288" s="58"/>
      <c r="X288" s="58"/>
      <c r="Y288" s="58"/>
      <c r="AA288" s="1214" t="s">
        <v>1740</v>
      </c>
      <c r="AB288" s="1123"/>
      <c r="AC288" s="1123"/>
      <c r="AD288" s="1123"/>
      <c r="AE288" s="1123"/>
      <c r="AF288" s="1123"/>
      <c r="AG288" s="1102"/>
      <c r="AH288" s="1102"/>
      <c r="AI288" s="1102"/>
      <c r="AJ288" s="1102"/>
      <c r="AK288" s="110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00" t="s">
        <v>1694</v>
      </c>
      <c r="I290" s="1102"/>
      <c r="J290" s="1102"/>
      <c r="K290" s="1102"/>
      <c r="L290" s="1102"/>
      <c r="M290" s="1102"/>
      <c r="N290" s="1102"/>
      <c r="O290" s="1102"/>
      <c r="P290" s="1102"/>
      <c r="Q290" s="1102"/>
      <c r="R290" s="1102"/>
      <c r="T290" s="58" t="s">
        <v>387</v>
      </c>
      <c r="V290" s="58"/>
      <c r="W290" s="58"/>
      <c r="X290" s="58"/>
      <c r="Y290" s="58"/>
      <c r="AA290" s="1100" t="s">
        <v>1741</v>
      </c>
      <c r="AB290" s="1102"/>
      <c r="AC290" s="1102"/>
      <c r="AD290" s="1102"/>
      <c r="AE290" s="1102"/>
      <c r="AF290" s="1102"/>
      <c r="AG290" s="1102"/>
      <c r="AH290" s="1102"/>
      <c r="AI290" s="1102"/>
      <c r="AJ290" s="1102"/>
      <c r="AK290" s="1102"/>
      <c r="BA290" s="61"/>
    </row>
    <row r="291" spans="2:53" ht="12.75">
      <c r="B291" s="58" t="s">
        <v>516</v>
      </c>
      <c r="C291" s="58"/>
      <c r="D291" s="58"/>
      <c r="E291" s="58"/>
      <c r="F291" s="58"/>
      <c r="H291" s="1214" t="s">
        <v>1695</v>
      </c>
      <c r="I291" s="1123"/>
      <c r="J291" s="1123"/>
      <c r="K291" s="1123"/>
      <c r="L291" s="1123"/>
      <c r="M291" s="1123"/>
      <c r="N291" s="1123"/>
      <c r="O291" s="1123"/>
      <c r="P291" s="1123"/>
      <c r="Q291" s="1123"/>
      <c r="R291" s="1123"/>
      <c r="T291" s="58" t="s">
        <v>516</v>
      </c>
      <c r="V291" s="58"/>
      <c r="W291" s="58"/>
      <c r="X291" s="58"/>
      <c r="Y291" s="58"/>
      <c r="AA291" s="1214" t="s">
        <v>1742</v>
      </c>
      <c r="AB291" s="1123"/>
      <c r="AC291" s="1123"/>
      <c r="AD291" s="1123"/>
      <c r="AE291" s="1123"/>
      <c r="AF291" s="1123"/>
      <c r="AG291" s="1123"/>
      <c r="AH291" s="1123"/>
      <c r="AI291" s="1123"/>
      <c r="AJ291" s="1123"/>
      <c r="AK291" s="1123"/>
      <c r="BA291" s="61"/>
    </row>
    <row r="292" spans="2:53" ht="12.75">
      <c r="B292" s="58" t="s">
        <v>517</v>
      </c>
      <c r="C292" s="58"/>
      <c r="D292" s="58"/>
      <c r="E292" s="58"/>
      <c r="F292" s="58"/>
      <c r="H292" s="1214" t="s">
        <v>1696</v>
      </c>
      <c r="I292" s="1123"/>
      <c r="J292" s="1123"/>
      <c r="K292" s="1123"/>
      <c r="L292" s="1123"/>
      <c r="M292" s="1123"/>
      <c r="N292" s="1123"/>
      <c r="O292" s="1123"/>
      <c r="P292" s="1123"/>
      <c r="Q292" s="1123"/>
      <c r="R292" s="1123"/>
      <c r="T292" s="58" t="s">
        <v>81</v>
      </c>
      <c r="V292" s="58"/>
      <c r="W292" s="58"/>
      <c r="X292" s="58"/>
      <c r="Y292" s="58"/>
      <c r="AA292" s="1214" t="s">
        <v>1743</v>
      </c>
      <c r="AB292" s="1123"/>
      <c r="AC292" s="1123"/>
      <c r="AD292" s="1123"/>
      <c r="AE292" s="1123"/>
      <c r="AF292" s="1123"/>
      <c r="AG292" s="1123"/>
      <c r="AH292" s="1123"/>
      <c r="AI292" s="1123"/>
      <c r="AJ292" s="1123"/>
      <c r="AK292" s="1123"/>
      <c r="BA292" s="61"/>
    </row>
    <row r="293" spans="2:53" ht="12.75" customHeight="1">
      <c r="B293" s="58" t="s">
        <v>94</v>
      </c>
      <c r="C293" s="58"/>
      <c r="D293" s="58"/>
      <c r="E293" s="58"/>
      <c r="F293" s="58"/>
      <c r="H293" s="1214" t="s">
        <v>1697</v>
      </c>
      <c r="I293" s="1123"/>
      <c r="J293" s="1123"/>
      <c r="K293" s="1123"/>
      <c r="L293" s="1123"/>
      <c r="M293" s="1123"/>
      <c r="N293" s="1123"/>
      <c r="O293" s="1123"/>
      <c r="P293" s="1123"/>
      <c r="Q293" s="1123"/>
      <c r="R293" s="1123"/>
      <c r="T293" s="58" t="s">
        <v>94</v>
      </c>
      <c r="V293" s="58"/>
      <c r="W293" s="58"/>
      <c r="X293" s="58"/>
      <c r="Y293" s="58"/>
      <c r="AA293" s="1214" t="s">
        <v>1746</v>
      </c>
      <c r="AB293" s="1123"/>
      <c r="AC293" s="1123"/>
      <c r="AD293" s="1123"/>
      <c r="AE293" s="1123"/>
      <c r="AF293" s="1123"/>
      <c r="AG293" s="1123"/>
      <c r="AH293" s="1123"/>
      <c r="AI293" s="1123"/>
      <c r="AJ293" s="1123"/>
      <c r="AK293" s="1123"/>
      <c r="BA293" s="61"/>
    </row>
    <row r="294" spans="2:53" ht="12.75" customHeight="1">
      <c r="B294" s="58" t="s">
        <v>95</v>
      </c>
      <c r="C294" s="58"/>
      <c r="D294" s="58"/>
      <c r="E294" s="58"/>
      <c r="F294" s="58"/>
      <c r="G294" s="58"/>
      <c r="H294" s="1124">
        <v>2132398029</v>
      </c>
      <c r="I294" s="1124"/>
      <c r="J294" s="1124"/>
      <c r="K294" s="1124"/>
      <c r="L294" s="1124"/>
      <c r="M294" s="1124"/>
      <c r="N294" s="7" t="s">
        <v>219</v>
      </c>
      <c r="O294" s="7"/>
      <c r="P294" s="1222"/>
      <c r="Q294" s="1222"/>
      <c r="R294" s="1222"/>
      <c r="S294" s="58"/>
      <c r="T294" s="58" t="s">
        <v>95</v>
      </c>
      <c r="V294" s="58"/>
      <c r="W294" s="58"/>
      <c r="X294" s="58"/>
      <c r="Y294" s="58"/>
      <c r="AA294" s="1315" t="s">
        <v>1744</v>
      </c>
      <c r="AB294" s="1124"/>
      <c r="AC294" s="1124"/>
      <c r="AD294" s="1124"/>
      <c r="AE294" s="1124"/>
      <c r="AF294" s="1124"/>
      <c r="AG294" s="7" t="s">
        <v>219</v>
      </c>
      <c r="AH294" s="7"/>
      <c r="AI294" s="1222"/>
      <c r="AJ294" s="1222"/>
      <c r="AK294" s="1222"/>
      <c r="BA294" s="61"/>
    </row>
    <row r="295" spans="2:53" ht="12.75" customHeight="1">
      <c r="B295" s="58" t="s">
        <v>96</v>
      </c>
      <c r="C295" s="58"/>
      <c r="D295" s="58"/>
      <c r="E295" s="58"/>
      <c r="F295" s="58"/>
      <c r="G295" s="58"/>
      <c r="H295" s="1428" t="s">
        <v>1704</v>
      </c>
      <c r="I295" s="1105"/>
      <c r="J295" s="1105"/>
      <c r="K295" s="1105"/>
      <c r="L295" s="1105"/>
      <c r="M295" s="1105"/>
      <c r="N295" s="60"/>
      <c r="O295" s="60"/>
      <c r="P295" s="62"/>
      <c r="Q295" s="62"/>
      <c r="R295" s="62"/>
      <c r="S295" s="58"/>
      <c r="T295" s="58" t="s">
        <v>96</v>
      </c>
      <c r="V295" s="58"/>
      <c r="W295" s="58"/>
      <c r="X295" s="58"/>
      <c r="Y295" s="58"/>
      <c r="AA295" s="1105"/>
      <c r="AB295" s="1105"/>
      <c r="AC295" s="1105"/>
      <c r="AD295" s="1105"/>
      <c r="AE295" s="1105"/>
      <c r="AF295" s="1105"/>
      <c r="AG295" s="60"/>
      <c r="AH295" s="60"/>
      <c r="AI295" s="62"/>
      <c r="AJ295" s="62"/>
      <c r="AK295" s="62"/>
      <c r="BA295" s="61"/>
    </row>
    <row r="296" spans="2:53" ht="12.75" customHeight="1">
      <c r="B296" s="58" t="s">
        <v>82</v>
      </c>
      <c r="C296" s="58"/>
      <c r="D296" s="58"/>
      <c r="E296" s="58"/>
      <c r="F296" s="58"/>
      <c r="G296" s="58"/>
      <c r="H296" s="1214" t="s">
        <v>1698</v>
      </c>
      <c r="I296" s="1123"/>
      <c r="J296" s="1123"/>
      <c r="K296" s="1123"/>
      <c r="L296" s="1123"/>
      <c r="M296" s="1123"/>
      <c r="N296" s="1102"/>
      <c r="O296" s="1102"/>
      <c r="P296" s="1102"/>
      <c r="Q296" s="1102"/>
      <c r="R296" s="1102"/>
      <c r="S296" s="58"/>
      <c r="T296" s="58" t="s">
        <v>82</v>
      </c>
      <c r="V296" s="58"/>
      <c r="W296" s="58"/>
      <c r="X296" s="58"/>
      <c r="Y296" s="58"/>
      <c r="AA296" s="1214" t="s">
        <v>1745</v>
      </c>
      <c r="AB296" s="1123"/>
      <c r="AC296" s="1123"/>
      <c r="AD296" s="1123"/>
      <c r="AE296" s="1123"/>
      <c r="AF296" s="1123"/>
      <c r="AG296" s="1102"/>
      <c r="AH296" s="1102"/>
      <c r="AI296" s="1102"/>
      <c r="AJ296" s="1102"/>
      <c r="AK296" s="1102"/>
      <c r="BA296" s="61"/>
    </row>
    <row r="297" spans="2:53" ht="12.75">
      <c r="BA297" s="61"/>
    </row>
    <row r="298" spans="2:53" ht="12.75">
      <c r="B298" s="58" t="s">
        <v>83</v>
      </c>
      <c r="C298" s="58"/>
      <c r="D298" s="58"/>
      <c r="E298" s="58"/>
      <c r="F298" s="58"/>
      <c r="H298" s="1100" t="s">
        <v>1694</v>
      </c>
      <c r="I298" s="1102"/>
      <c r="J298" s="1102"/>
      <c r="K298" s="1102"/>
      <c r="L298" s="1102"/>
      <c r="M298" s="1102"/>
      <c r="N298" s="1102"/>
      <c r="O298" s="1102"/>
      <c r="P298" s="1102"/>
      <c r="Q298" s="1102"/>
      <c r="R298" s="1102"/>
      <c r="T298" s="7" t="s">
        <v>969</v>
      </c>
      <c r="V298" s="58"/>
      <c r="W298" s="58"/>
      <c r="X298" s="58"/>
      <c r="Y298" s="58"/>
      <c r="AA298" s="1100" t="s">
        <v>1747</v>
      </c>
      <c r="AB298" s="1102"/>
      <c r="AC298" s="1102"/>
      <c r="AD298" s="1102"/>
      <c r="AE298" s="1102"/>
      <c r="AF298" s="1102"/>
      <c r="AG298" s="1102"/>
      <c r="AH298" s="1102"/>
      <c r="AI298" s="1102"/>
      <c r="AJ298" s="1102"/>
      <c r="AK298" s="1102"/>
      <c r="BA298" s="61"/>
    </row>
    <row r="299" spans="2:53" ht="12.75">
      <c r="B299" s="58" t="s">
        <v>516</v>
      </c>
      <c r="C299" s="58"/>
      <c r="D299" s="58"/>
      <c r="E299" s="58"/>
      <c r="F299" s="58"/>
      <c r="H299" s="1214" t="s">
        <v>1695</v>
      </c>
      <c r="I299" s="1123"/>
      <c r="J299" s="1123"/>
      <c r="K299" s="1123"/>
      <c r="L299" s="1123"/>
      <c r="M299" s="1123"/>
      <c r="N299" s="1123"/>
      <c r="O299" s="1123"/>
      <c r="P299" s="1123"/>
      <c r="Q299" s="1123"/>
      <c r="R299" s="1123"/>
      <c r="T299" s="58" t="s">
        <v>516</v>
      </c>
      <c r="V299" s="58"/>
      <c r="W299" s="58"/>
      <c r="X299" s="58"/>
      <c r="Y299" s="58"/>
      <c r="AA299" s="1214" t="s">
        <v>1750</v>
      </c>
      <c r="AB299" s="1123"/>
      <c r="AC299" s="1123"/>
      <c r="AD299" s="1123"/>
      <c r="AE299" s="1123"/>
      <c r="AF299" s="1123"/>
      <c r="AG299" s="1123"/>
      <c r="AH299" s="1123"/>
      <c r="AI299" s="1123"/>
      <c r="AJ299" s="1123"/>
      <c r="AK299" s="1123"/>
      <c r="BA299" s="61"/>
    </row>
    <row r="300" spans="2:53" ht="12.75">
      <c r="B300" s="58" t="s">
        <v>517</v>
      </c>
      <c r="C300" s="58"/>
      <c r="D300" s="58"/>
      <c r="E300" s="58"/>
      <c r="F300" s="58"/>
      <c r="H300" s="1214" t="s">
        <v>1696</v>
      </c>
      <c r="I300" s="1123"/>
      <c r="J300" s="1123"/>
      <c r="K300" s="1123"/>
      <c r="L300" s="1123"/>
      <c r="M300" s="1123"/>
      <c r="N300" s="1123"/>
      <c r="O300" s="1123"/>
      <c r="P300" s="1123"/>
      <c r="Q300" s="1123"/>
      <c r="R300" s="1123"/>
      <c r="T300" s="58" t="s">
        <v>81</v>
      </c>
      <c r="V300" s="58"/>
      <c r="W300" s="58"/>
      <c r="X300" s="58"/>
      <c r="Y300" s="58"/>
      <c r="AA300" s="1214" t="s">
        <v>1751</v>
      </c>
      <c r="AB300" s="1123"/>
      <c r="AC300" s="1123"/>
      <c r="AD300" s="1123"/>
      <c r="AE300" s="1123"/>
      <c r="AF300" s="1123"/>
      <c r="AG300" s="1123"/>
      <c r="AH300" s="1123"/>
      <c r="AI300" s="1123"/>
      <c r="AJ300" s="1123"/>
      <c r="AK300" s="1123"/>
      <c r="BA300" s="61"/>
    </row>
    <row r="301" spans="2:53" ht="12.75">
      <c r="B301" s="58" t="s">
        <v>94</v>
      </c>
      <c r="C301" s="58"/>
      <c r="D301" s="58"/>
      <c r="E301" s="58"/>
      <c r="F301" s="58"/>
      <c r="H301" s="1214" t="s">
        <v>1697</v>
      </c>
      <c r="I301" s="1123"/>
      <c r="J301" s="1123"/>
      <c r="K301" s="1123"/>
      <c r="L301" s="1123"/>
      <c r="M301" s="1123"/>
      <c r="N301" s="1123"/>
      <c r="O301" s="1123"/>
      <c r="P301" s="1123"/>
      <c r="Q301" s="1123"/>
      <c r="R301" s="1123"/>
      <c r="T301" s="58" t="s">
        <v>94</v>
      </c>
      <c r="V301" s="58"/>
      <c r="W301" s="58"/>
      <c r="X301" s="58"/>
      <c r="Y301" s="58"/>
      <c r="AA301" s="1214" t="s">
        <v>1752</v>
      </c>
      <c r="AB301" s="1123"/>
      <c r="AC301" s="1123"/>
      <c r="AD301" s="1123"/>
      <c r="AE301" s="1123"/>
      <c r="AF301" s="1123"/>
      <c r="AG301" s="1123"/>
      <c r="AH301" s="1123"/>
      <c r="AI301" s="1123"/>
      <c r="AJ301" s="1123"/>
      <c r="AK301" s="1123"/>
      <c r="BA301" s="61"/>
    </row>
    <row r="302" spans="2:53" ht="12.75">
      <c r="B302" s="58" t="s">
        <v>95</v>
      </c>
      <c r="C302" s="58"/>
      <c r="D302" s="58"/>
      <c r="E302" s="58"/>
      <c r="F302" s="58"/>
      <c r="G302" s="58"/>
      <c r="H302" s="1124">
        <v>2132398029</v>
      </c>
      <c r="I302" s="1124"/>
      <c r="J302" s="1124"/>
      <c r="K302" s="1124"/>
      <c r="L302" s="1124"/>
      <c r="M302" s="1124"/>
      <c r="N302" s="7" t="s">
        <v>219</v>
      </c>
      <c r="O302" s="7"/>
      <c r="P302" s="1222"/>
      <c r="Q302" s="1222"/>
      <c r="R302" s="1222"/>
      <c r="S302" s="58"/>
      <c r="T302" s="58" t="s">
        <v>95</v>
      </c>
      <c r="V302" s="58"/>
      <c r="W302" s="58"/>
      <c r="X302" s="58"/>
      <c r="Y302" s="58"/>
      <c r="AA302" s="1315" t="s">
        <v>1748</v>
      </c>
      <c r="AB302" s="1124"/>
      <c r="AC302" s="1124"/>
      <c r="AD302" s="1124"/>
      <c r="AE302" s="1124"/>
      <c r="AF302" s="1124"/>
      <c r="AG302" s="7" t="s">
        <v>219</v>
      </c>
      <c r="AH302" s="7"/>
      <c r="AI302" s="1222">
        <v>103</v>
      </c>
      <c r="AJ302" s="1222"/>
      <c r="AK302" s="1222"/>
      <c r="BA302" s="61"/>
    </row>
    <row r="303" spans="2:53" ht="12.75">
      <c r="B303" s="58" t="s">
        <v>96</v>
      </c>
      <c r="C303" s="58"/>
      <c r="D303" s="58"/>
      <c r="E303" s="58"/>
      <c r="F303" s="58"/>
      <c r="G303" s="58"/>
      <c r="H303" s="1428" t="s">
        <v>1704</v>
      </c>
      <c r="I303" s="1105"/>
      <c r="J303" s="1105"/>
      <c r="K303" s="1105"/>
      <c r="L303" s="1105"/>
      <c r="M303" s="1105"/>
      <c r="N303" s="60"/>
      <c r="O303" s="60"/>
      <c r="P303" s="62"/>
      <c r="Q303" s="62"/>
      <c r="R303" s="62"/>
      <c r="S303" s="58"/>
      <c r="T303" s="58" t="s">
        <v>96</v>
      </c>
      <c r="V303" s="58"/>
      <c r="W303" s="58"/>
      <c r="X303" s="58"/>
      <c r="Y303" s="58"/>
      <c r="AA303" s="1105"/>
      <c r="AB303" s="1105"/>
      <c r="AC303" s="1105"/>
      <c r="AD303" s="1105"/>
      <c r="AE303" s="1105"/>
      <c r="AF303" s="1105"/>
      <c r="AG303" s="60"/>
      <c r="AH303" s="60"/>
      <c r="AI303" s="62"/>
      <c r="AJ303" s="62"/>
      <c r="AK303" s="62"/>
      <c r="BA303" s="61"/>
    </row>
    <row r="304" spans="2:53" ht="12.75">
      <c r="B304" s="58" t="s">
        <v>82</v>
      </c>
      <c r="C304" s="58"/>
      <c r="D304" s="58"/>
      <c r="E304" s="58"/>
      <c r="F304" s="58"/>
      <c r="G304" s="58"/>
      <c r="H304" s="1214" t="s">
        <v>1698</v>
      </c>
      <c r="I304" s="1123"/>
      <c r="J304" s="1123"/>
      <c r="K304" s="1123"/>
      <c r="L304" s="1123"/>
      <c r="M304" s="1123"/>
      <c r="N304" s="1102"/>
      <c r="O304" s="1102"/>
      <c r="P304" s="1102"/>
      <c r="Q304" s="1102"/>
      <c r="R304" s="1102"/>
      <c r="S304" s="58"/>
      <c r="T304" s="58" t="s">
        <v>82</v>
      </c>
      <c r="V304" s="58"/>
      <c r="W304" s="58"/>
      <c r="X304" s="58"/>
      <c r="Y304" s="58"/>
      <c r="AA304" s="1214" t="s">
        <v>1749</v>
      </c>
      <c r="AB304" s="1123"/>
      <c r="AC304" s="1123"/>
      <c r="AD304" s="1123"/>
      <c r="AE304" s="1123"/>
      <c r="AF304" s="1123"/>
      <c r="AG304" s="1102"/>
      <c r="AH304" s="1102"/>
      <c r="AI304" s="1102"/>
      <c r="AJ304" s="1102"/>
      <c r="AK304" s="110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1002</v>
      </c>
      <c r="C306" s="58"/>
      <c r="D306" s="58"/>
      <c r="E306" s="58"/>
      <c r="F306" s="58"/>
      <c r="H306" s="1102" t="s">
        <v>1699</v>
      </c>
      <c r="I306" s="1102"/>
      <c r="J306" s="1102"/>
      <c r="K306" s="1102"/>
      <c r="L306" s="1102"/>
      <c r="M306" s="1102"/>
      <c r="N306" s="1102"/>
      <c r="O306" s="1102"/>
      <c r="P306" s="1102"/>
      <c r="Q306" s="1102"/>
      <c r="R306" s="1102"/>
      <c r="S306" s="58"/>
      <c r="T306" s="58" t="s">
        <v>388</v>
      </c>
      <c r="V306" s="58"/>
      <c r="W306" s="58"/>
      <c r="X306" s="58"/>
      <c r="Y306" s="58"/>
      <c r="AA306" s="1100" t="s">
        <v>1716</v>
      </c>
      <c r="AB306" s="1102"/>
      <c r="AC306" s="1102"/>
      <c r="AD306" s="1102"/>
      <c r="AE306" s="1102"/>
      <c r="AF306" s="1102"/>
      <c r="AG306" s="1102"/>
      <c r="AH306" s="1102"/>
      <c r="AI306" s="1102"/>
      <c r="AJ306" s="1102"/>
      <c r="AK306" s="1102"/>
      <c r="BA306" s="61"/>
    </row>
    <row r="307" spans="1:53" ht="12.75">
      <c r="B307" s="58" t="s">
        <v>516</v>
      </c>
      <c r="C307" s="58"/>
      <c r="D307" s="58"/>
      <c r="E307" s="58"/>
      <c r="F307" s="58"/>
      <c r="H307" s="1123" t="s">
        <v>1700</v>
      </c>
      <c r="I307" s="1123"/>
      <c r="J307" s="1123"/>
      <c r="K307" s="1123"/>
      <c r="L307" s="1123"/>
      <c r="M307" s="1123"/>
      <c r="N307" s="1123"/>
      <c r="O307" s="1123"/>
      <c r="P307" s="1123"/>
      <c r="Q307" s="1123"/>
      <c r="R307" s="1123"/>
      <c r="S307" s="58"/>
      <c r="T307" s="58" t="s">
        <v>516</v>
      </c>
      <c r="V307" s="58"/>
      <c r="W307" s="58"/>
      <c r="X307" s="58"/>
      <c r="Y307" s="58"/>
      <c r="AA307" s="1123"/>
      <c r="AB307" s="1123"/>
      <c r="AC307" s="1123"/>
      <c r="AD307" s="1123"/>
      <c r="AE307" s="1123"/>
      <c r="AF307" s="1123"/>
      <c r="AG307" s="1123"/>
      <c r="AH307" s="1123"/>
      <c r="AI307" s="1123"/>
      <c r="AJ307" s="1123"/>
      <c r="AK307" s="1123"/>
      <c r="BA307" s="61"/>
    </row>
    <row r="308" spans="1:53" ht="12.75">
      <c r="B308" s="58" t="s">
        <v>517</v>
      </c>
      <c r="C308" s="58"/>
      <c r="D308" s="58"/>
      <c r="E308" s="58"/>
      <c r="F308" s="58"/>
      <c r="H308" s="1123" t="s">
        <v>1701</v>
      </c>
      <c r="I308" s="1123"/>
      <c r="J308" s="1123"/>
      <c r="K308" s="1123"/>
      <c r="L308" s="1123"/>
      <c r="M308" s="1123"/>
      <c r="N308" s="1123"/>
      <c r="O308" s="1123"/>
      <c r="P308" s="1123"/>
      <c r="Q308" s="1123"/>
      <c r="R308" s="1123"/>
      <c r="S308" s="58"/>
      <c r="T308" s="58" t="s">
        <v>81</v>
      </c>
      <c r="V308" s="58"/>
      <c r="W308" s="58"/>
      <c r="X308" s="58"/>
      <c r="Y308" s="58"/>
      <c r="AA308" s="1123"/>
      <c r="AB308" s="1123"/>
      <c r="AC308" s="1123"/>
      <c r="AD308" s="1123"/>
      <c r="AE308" s="1123"/>
      <c r="AF308" s="1123"/>
      <c r="AG308" s="1123"/>
      <c r="AH308" s="1123"/>
      <c r="AI308" s="1123"/>
      <c r="AJ308" s="1123"/>
      <c r="AK308" s="1123"/>
      <c r="BA308" s="61"/>
    </row>
    <row r="309" spans="1:53" ht="12.75">
      <c r="B309" s="58" t="s">
        <v>94</v>
      </c>
      <c r="C309" s="58"/>
      <c r="D309" s="58"/>
      <c r="E309" s="58"/>
      <c r="F309" s="58"/>
      <c r="H309" s="1123" t="s">
        <v>1702</v>
      </c>
      <c r="I309" s="1123"/>
      <c r="J309" s="1123"/>
      <c r="K309" s="1123"/>
      <c r="L309" s="1123"/>
      <c r="M309" s="1123"/>
      <c r="N309" s="1123"/>
      <c r="O309" s="1123"/>
      <c r="P309" s="1123"/>
      <c r="Q309" s="1123"/>
      <c r="R309" s="1123"/>
      <c r="S309" s="58"/>
      <c r="T309" s="58" t="s">
        <v>94</v>
      </c>
      <c r="V309" s="58"/>
      <c r="W309" s="58"/>
      <c r="X309" s="58"/>
      <c r="Y309" s="58"/>
      <c r="AA309" s="1123"/>
      <c r="AB309" s="1123"/>
      <c r="AC309" s="1123"/>
      <c r="AD309" s="1123"/>
      <c r="AE309" s="1123"/>
      <c r="AF309" s="1123"/>
      <c r="AG309" s="1123"/>
      <c r="AH309" s="1123"/>
      <c r="AI309" s="1123"/>
      <c r="AJ309" s="1123"/>
      <c r="AK309" s="1123"/>
      <c r="BA309" s="61"/>
    </row>
    <row r="310" spans="1:53" ht="12.75">
      <c r="B310" s="58" t="s">
        <v>95</v>
      </c>
      <c r="C310" s="58"/>
      <c r="D310" s="58"/>
      <c r="E310" s="58"/>
      <c r="F310" s="58"/>
      <c r="G310" s="58"/>
      <c r="H310" s="1124">
        <v>9253762195</v>
      </c>
      <c r="I310" s="1124"/>
      <c r="J310" s="1124"/>
      <c r="K310" s="1124"/>
      <c r="L310" s="1124"/>
      <c r="M310" s="1124"/>
      <c r="N310" s="7" t="s">
        <v>219</v>
      </c>
      <c r="O310" s="7"/>
      <c r="P310" s="1222">
        <f>[7]Application!P310</f>
        <v>0</v>
      </c>
      <c r="Q310" s="1222"/>
      <c r="R310" s="1222"/>
      <c r="S310" s="58"/>
      <c r="T310" s="58" t="s">
        <v>95</v>
      </c>
      <c r="V310" s="58"/>
      <c r="W310" s="58"/>
      <c r="X310" s="58"/>
      <c r="Y310" s="58"/>
      <c r="AA310" s="1124"/>
      <c r="AB310" s="1124"/>
      <c r="AC310" s="1124"/>
      <c r="AD310" s="1124"/>
      <c r="AE310" s="1124"/>
      <c r="AF310" s="1124"/>
      <c r="AG310" s="7" t="s">
        <v>219</v>
      </c>
      <c r="AH310" s="7"/>
      <c r="AI310" s="1222"/>
      <c r="AJ310" s="1222"/>
      <c r="AK310" s="1222"/>
      <c r="BA310" s="61"/>
    </row>
    <row r="311" spans="1:53" ht="12.75">
      <c r="B311" s="58" t="s">
        <v>96</v>
      </c>
      <c r="C311" s="58"/>
      <c r="D311" s="58"/>
      <c r="E311" s="58"/>
      <c r="F311" s="58"/>
      <c r="G311" s="58"/>
      <c r="H311" s="1105">
        <v>9253762096</v>
      </c>
      <c r="I311" s="1105"/>
      <c r="J311" s="1105"/>
      <c r="K311" s="1105"/>
      <c r="L311" s="1105"/>
      <c r="M311" s="1105"/>
      <c r="N311" s="60"/>
      <c r="O311" s="60"/>
      <c r="P311" s="62"/>
      <c r="Q311" s="62"/>
      <c r="R311" s="62"/>
      <c r="S311" s="58"/>
      <c r="T311" s="58" t="s">
        <v>96</v>
      </c>
      <c r="V311" s="58"/>
      <c r="W311" s="58"/>
      <c r="X311" s="58"/>
      <c r="Y311" s="58"/>
      <c r="AA311" s="1105"/>
      <c r="AB311" s="1105"/>
      <c r="AC311" s="1105"/>
      <c r="AD311" s="1105"/>
      <c r="AE311" s="1105"/>
      <c r="AF311" s="1105"/>
      <c r="AG311" s="60"/>
      <c r="AH311" s="60"/>
      <c r="AI311" s="62"/>
      <c r="AJ311" s="62"/>
      <c r="AK311" s="62"/>
      <c r="BA311" s="61"/>
    </row>
    <row r="312" spans="1:53" ht="12.75">
      <c r="B312" s="58" t="s">
        <v>82</v>
      </c>
      <c r="C312" s="58"/>
      <c r="D312" s="58"/>
      <c r="E312" s="58"/>
      <c r="F312" s="58"/>
      <c r="G312" s="58"/>
      <c r="H312" s="1123" t="s">
        <v>1703</v>
      </c>
      <c r="I312" s="1123"/>
      <c r="J312" s="1123"/>
      <c r="K312" s="1123"/>
      <c r="L312" s="1123"/>
      <c r="M312" s="1123"/>
      <c r="N312" s="1102"/>
      <c r="O312" s="1102"/>
      <c r="P312" s="1102"/>
      <c r="Q312" s="1102"/>
      <c r="R312" s="1102"/>
      <c r="S312" s="58"/>
      <c r="T312" s="58" t="s">
        <v>82</v>
      </c>
      <c r="V312" s="58"/>
      <c r="W312" s="58"/>
      <c r="X312" s="58"/>
      <c r="Y312" s="58"/>
      <c r="AA312" s="1123"/>
      <c r="AB312" s="1123"/>
      <c r="AC312" s="1123"/>
      <c r="AD312" s="1123"/>
      <c r="AE312" s="1123"/>
      <c r="AF312" s="1123"/>
      <c r="AG312" s="1102"/>
      <c r="AH312" s="1102"/>
      <c r="AI312" s="1102"/>
      <c r="AJ312" s="1102"/>
      <c r="AK312" s="1102"/>
      <c r="BA312" s="61"/>
    </row>
    <row r="313" spans="1:53" ht="12.75">
      <c r="BA313" s="61"/>
    </row>
    <row r="314" spans="1:53" ht="12.75">
      <c r="B314" s="7" t="s">
        <v>1003</v>
      </c>
      <c r="C314" s="58"/>
      <c r="D314" s="58"/>
      <c r="E314" s="58"/>
      <c r="F314" s="58"/>
      <c r="H314" s="1102" t="s">
        <v>1705</v>
      </c>
      <c r="I314" s="1102"/>
      <c r="J314" s="1102"/>
      <c r="K314" s="1102"/>
      <c r="L314" s="1102"/>
      <c r="M314" s="1102"/>
      <c r="N314" s="1102"/>
      <c r="O314" s="1102"/>
      <c r="P314" s="1102"/>
      <c r="Q314" s="1102"/>
      <c r="R314" s="1102"/>
      <c r="T314" s="58" t="s">
        <v>389</v>
      </c>
      <c r="V314" s="58"/>
      <c r="W314" s="58"/>
      <c r="X314" s="58"/>
      <c r="Y314" s="58"/>
      <c r="AA314" s="1102" t="s">
        <v>1709</v>
      </c>
      <c r="AB314" s="1102"/>
      <c r="AC314" s="1102"/>
      <c r="AD314" s="1102"/>
      <c r="AE314" s="1102"/>
      <c r="AF314" s="1102"/>
      <c r="AG314" s="1102"/>
      <c r="AH314" s="1102"/>
      <c r="AI314" s="1102"/>
      <c r="AJ314" s="1102"/>
      <c r="AK314" s="1102"/>
      <c r="BA314" s="61"/>
    </row>
    <row r="315" spans="1:53" ht="12.75" customHeight="1">
      <c r="B315" s="58" t="s">
        <v>516</v>
      </c>
      <c r="C315" s="58"/>
      <c r="D315" s="58"/>
      <c r="E315" s="58"/>
      <c r="F315" s="58"/>
      <c r="H315" s="1123" t="s">
        <v>1706</v>
      </c>
      <c r="I315" s="1123"/>
      <c r="J315" s="1123"/>
      <c r="K315" s="1123"/>
      <c r="L315" s="1123"/>
      <c r="M315" s="1123"/>
      <c r="N315" s="1123"/>
      <c r="O315" s="1123"/>
      <c r="P315" s="1123"/>
      <c r="Q315" s="1123"/>
      <c r="R315" s="1123"/>
      <c r="T315" s="58" t="s">
        <v>516</v>
      </c>
      <c r="V315" s="58"/>
      <c r="W315" s="58"/>
      <c r="X315" s="58"/>
      <c r="Y315" s="58"/>
      <c r="AA315" s="1123" t="s">
        <v>1710</v>
      </c>
      <c r="AB315" s="1123"/>
      <c r="AC315" s="1123"/>
      <c r="AD315" s="1123"/>
      <c r="AE315" s="1123"/>
      <c r="AF315" s="1123"/>
      <c r="AG315" s="1123"/>
      <c r="AH315" s="1123"/>
      <c r="AI315" s="1123"/>
      <c r="AJ315" s="1123"/>
      <c r="AK315" s="1123"/>
      <c r="BA315" s="61"/>
    </row>
    <row r="316" spans="1:53" ht="12.75">
      <c r="B316" s="58" t="s">
        <v>517</v>
      </c>
      <c r="C316" s="58"/>
      <c r="D316" s="58"/>
      <c r="E316" s="58"/>
      <c r="F316" s="58"/>
      <c r="H316" s="1123" t="s">
        <v>1707</v>
      </c>
      <c r="I316" s="1123"/>
      <c r="J316" s="1123"/>
      <c r="K316" s="1123"/>
      <c r="L316" s="1123"/>
      <c r="M316" s="1123"/>
      <c r="N316" s="1123"/>
      <c r="O316" s="1123"/>
      <c r="P316" s="1123"/>
      <c r="Q316" s="1123"/>
      <c r="R316" s="1123"/>
      <c r="T316" s="58" t="s">
        <v>81</v>
      </c>
      <c r="V316" s="58"/>
      <c r="W316" s="58"/>
      <c r="X316" s="58"/>
      <c r="Y316" s="58"/>
      <c r="AA316" s="1123" t="s">
        <v>1711</v>
      </c>
      <c r="AB316" s="1123"/>
      <c r="AC316" s="1123"/>
      <c r="AD316" s="1123"/>
      <c r="AE316" s="1123"/>
      <c r="AF316" s="1123"/>
      <c r="AG316" s="1123"/>
      <c r="AH316" s="1123"/>
      <c r="AI316" s="1123"/>
      <c r="AJ316" s="1123"/>
      <c r="AK316" s="1123"/>
      <c r="BA316" s="61"/>
    </row>
    <row r="317" spans="1:53" ht="12.75" customHeight="1">
      <c r="A317" s="39"/>
      <c r="B317" s="58" t="s">
        <v>94</v>
      </c>
      <c r="C317" s="58"/>
      <c r="D317" s="58"/>
      <c r="E317" s="58"/>
      <c r="F317" s="58"/>
      <c r="H317" s="1123" t="s">
        <v>1789</v>
      </c>
      <c r="I317" s="1123"/>
      <c r="J317" s="1123"/>
      <c r="K317" s="1123"/>
      <c r="L317" s="1123"/>
      <c r="M317" s="1123"/>
      <c r="N317" s="1123"/>
      <c r="O317" s="1123"/>
      <c r="P317" s="1123"/>
      <c r="Q317" s="1123"/>
      <c r="R317" s="1123"/>
      <c r="T317" s="58" t="s">
        <v>94</v>
      </c>
      <c r="V317" s="58"/>
      <c r="W317" s="58"/>
      <c r="X317" s="58"/>
      <c r="Y317" s="58"/>
      <c r="AA317" s="1123" t="s">
        <v>1712</v>
      </c>
      <c r="AB317" s="1123"/>
      <c r="AC317" s="1123"/>
      <c r="AD317" s="1123"/>
      <c r="AE317" s="1123"/>
      <c r="AF317" s="1123"/>
      <c r="AG317" s="1123"/>
      <c r="AH317" s="1123"/>
      <c r="AI317" s="1123"/>
      <c r="AJ317" s="1123"/>
      <c r="AK317" s="1123"/>
      <c r="AL317" s="39"/>
    </row>
    <row r="318" spans="1:53" ht="12.75">
      <c r="A318" s="39"/>
      <c r="B318" s="58" t="s">
        <v>95</v>
      </c>
      <c r="C318" s="58"/>
      <c r="D318" s="58"/>
      <c r="E318" s="58"/>
      <c r="F318" s="58"/>
      <c r="G318" s="58"/>
      <c r="H318" s="1315" t="s">
        <v>1790</v>
      </c>
      <c r="I318" s="1124"/>
      <c r="J318" s="1124"/>
      <c r="K318" s="1124"/>
      <c r="L318" s="1124"/>
      <c r="M318" s="1124"/>
      <c r="N318" s="7" t="s">
        <v>219</v>
      </c>
      <c r="O318" s="7"/>
      <c r="P318" s="1100" t="s">
        <v>1791</v>
      </c>
      <c r="Q318" s="1222"/>
      <c r="R318" s="1222"/>
      <c r="S318" s="58"/>
      <c r="T318" s="58" t="s">
        <v>95</v>
      </c>
      <c r="V318" s="58"/>
      <c r="W318" s="58"/>
      <c r="X318" s="58"/>
      <c r="Y318" s="58"/>
      <c r="AA318" s="1124" t="s">
        <v>1713</v>
      </c>
      <c r="AB318" s="1124"/>
      <c r="AC318" s="1124"/>
      <c r="AD318" s="1124"/>
      <c r="AE318" s="1124"/>
      <c r="AF318" s="1124"/>
      <c r="AG318" s="7" t="s">
        <v>219</v>
      </c>
      <c r="AH318" s="7"/>
      <c r="AI318" s="1222">
        <f>[7]Application!AI318</f>
        <v>0</v>
      </c>
      <c r="AJ318" s="1222"/>
      <c r="AK318" s="1222"/>
      <c r="AL318" s="39"/>
    </row>
    <row r="319" spans="1:53" ht="12.75">
      <c r="A319" s="39"/>
      <c r="B319" s="58" t="s">
        <v>96</v>
      </c>
      <c r="C319" s="58"/>
      <c r="D319" s="58"/>
      <c r="E319" s="58"/>
      <c r="F319" s="58"/>
      <c r="G319" s="58"/>
      <c r="H319" s="1105" t="s">
        <v>1708</v>
      </c>
      <c r="I319" s="1105"/>
      <c r="J319" s="1105"/>
      <c r="K319" s="1105"/>
      <c r="L319" s="1105"/>
      <c r="M319" s="1105"/>
      <c r="N319" s="60"/>
      <c r="O319" s="60"/>
      <c r="P319" s="62"/>
      <c r="Q319" s="62"/>
      <c r="R319" s="62"/>
      <c r="S319" s="58"/>
      <c r="T319" s="58" t="s">
        <v>96</v>
      </c>
      <c r="V319" s="58"/>
      <c r="W319" s="58"/>
      <c r="X319" s="58"/>
      <c r="Y319" s="58"/>
      <c r="AA319" s="1105" t="s">
        <v>1714</v>
      </c>
      <c r="AB319" s="1105"/>
      <c r="AC319" s="1105"/>
      <c r="AD319" s="1105"/>
      <c r="AE319" s="1105"/>
      <c r="AF319" s="1105"/>
      <c r="AG319" s="60"/>
      <c r="AH319" s="60"/>
      <c r="AI319" s="62"/>
      <c r="AJ319" s="62"/>
      <c r="AK319" s="62"/>
      <c r="AL319" s="39"/>
    </row>
    <row r="320" spans="1:53" ht="12.75">
      <c r="A320" s="39"/>
      <c r="B320" s="58" t="s">
        <v>82</v>
      </c>
      <c r="C320" s="58"/>
      <c r="D320" s="58"/>
      <c r="E320" s="58"/>
      <c r="F320" s="58"/>
      <c r="G320" s="58"/>
      <c r="H320" s="1123" t="s">
        <v>1792</v>
      </c>
      <c r="I320" s="1123"/>
      <c r="J320" s="1123"/>
      <c r="K320" s="1123"/>
      <c r="L320" s="1123"/>
      <c r="M320" s="1123"/>
      <c r="N320" s="1102"/>
      <c r="O320" s="1102"/>
      <c r="P320" s="1102"/>
      <c r="Q320" s="1102"/>
      <c r="R320" s="1102"/>
      <c r="S320" s="58"/>
      <c r="T320" s="58" t="s">
        <v>82</v>
      </c>
      <c r="V320" s="58"/>
      <c r="W320" s="58"/>
      <c r="X320" s="58"/>
      <c r="Y320" s="58"/>
      <c r="AA320" s="1123" t="s">
        <v>1715</v>
      </c>
      <c r="AB320" s="1123"/>
      <c r="AC320" s="1123"/>
      <c r="AD320" s="1123"/>
      <c r="AE320" s="1123"/>
      <c r="AF320" s="1123"/>
      <c r="AG320" s="1102"/>
      <c r="AH320" s="1102"/>
      <c r="AI320" s="1102"/>
      <c r="AJ320" s="1102"/>
      <c r="AK320" s="110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02" t="s">
        <v>1723</v>
      </c>
      <c r="I322" s="1102"/>
      <c r="J322" s="1102"/>
      <c r="K322" s="1102"/>
      <c r="L322" s="1102"/>
      <c r="M322" s="1102"/>
      <c r="N322" s="1102"/>
      <c r="O322" s="1102"/>
      <c r="P322" s="1102"/>
      <c r="Q322" s="1102"/>
      <c r="R322" s="1102"/>
      <c r="T322" s="58" t="s">
        <v>391</v>
      </c>
      <c r="V322" s="58"/>
      <c r="W322" s="58"/>
      <c r="X322" s="58"/>
      <c r="Y322" s="58"/>
      <c r="AA322" s="1100" t="s">
        <v>1717</v>
      </c>
      <c r="AB322" s="1102"/>
      <c r="AC322" s="1102"/>
      <c r="AD322" s="1102"/>
      <c r="AE322" s="1102"/>
      <c r="AF322" s="1102"/>
      <c r="AG322" s="1102"/>
      <c r="AH322" s="1102"/>
      <c r="AI322" s="1102"/>
      <c r="AJ322" s="1102"/>
      <c r="AK322" s="1102"/>
      <c r="AL322" s="39"/>
    </row>
    <row r="323" spans="1:53" ht="12.75">
      <c r="A323" s="39"/>
      <c r="B323" s="58" t="s">
        <v>516</v>
      </c>
      <c r="C323" s="58"/>
      <c r="D323" s="58"/>
      <c r="E323" s="58"/>
      <c r="F323" s="58"/>
      <c r="H323" s="1123" t="s">
        <v>1724</v>
      </c>
      <c r="I323" s="1123"/>
      <c r="J323" s="1123"/>
      <c r="K323" s="1123"/>
      <c r="L323" s="1123"/>
      <c r="M323" s="1123"/>
      <c r="N323" s="1123"/>
      <c r="O323" s="1123"/>
      <c r="P323" s="1123"/>
      <c r="Q323" s="1123"/>
      <c r="R323" s="1123"/>
      <c r="T323" s="58" t="s">
        <v>516</v>
      </c>
      <c r="V323" s="58"/>
      <c r="W323" s="58"/>
      <c r="X323" s="58"/>
      <c r="Y323" s="58"/>
      <c r="AA323" s="1123"/>
      <c r="AB323" s="1123"/>
      <c r="AC323" s="1123"/>
      <c r="AD323" s="1123"/>
      <c r="AE323" s="1123"/>
      <c r="AF323" s="1123"/>
      <c r="AG323" s="1123"/>
      <c r="AH323" s="1123"/>
      <c r="AI323" s="1123"/>
      <c r="AJ323" s="1123"/>
      <c r="AK323" s="1123"/>
      <c r="AL323" s="39"/>
    </row>
    <row r="324" spans="1:53" ht="12.75" customHeight="1">
      <c r="A324" s="39"/>
      <c r="B324" s="58" t="s">
        <v>517</v>
      </c>
      <c r="C324" s="58"/>
      <c r="D324" s="58"/>
      <c r="E324" s="58"/>
      <c r="F324" s="58"/>
      <c r="H324" s="1123" t="s">
        <v>1725</v>
      </c>
      <c r="I324" s="1123"/>
      <c r="J324" s="1123"/>
      <c r="K324" s="1123"/>
      <c r="L324" s="1123"/>
      <c r="M324" s="1123"/>
      <c r="N324" s="1123"/>
      <c r="O324" s="1123"/>
      <c r="P324" s="1123"/>
      <c r="Q324" s="1123"/>
      <c r="R324" s="1123"/>
      <c r="T324" s="58" t="s">
        <v>81</v>
      </c>
      <c r="V324" s="58"/>
      <c r="W324" s="58"/>
      <c r="X324" s="58"/>
      <c r="Y324" s="58"/>
      <c r="AA324" s="1123"/>
      <c r="AB324" s="1123"/>
      <c r="AC324" s="1123"/>
      <c r="AD324" s="1123"/>
      <c r="AE324" s="1123"/>
      <c r="AF324" s="1123"/>
      <c r="AG324" s="1123"/>
      <c r="AH324" s="1123"/>
      <c r="AI324" s="1123"/>
      <c r="AJ324" s="1123"/>
      <c r="AK324" s="1123"/>
      <c r="AL324" s="39"/>
    </row>
    <row r="325" spans="1:53" ht="12.75">
      <c r="A325" s="39"/>
      <c r="B325" s="58" t="s">
        <v>94</v>
      </c>
      <c r="C325" s="58"/>
      <c r="D325" s="58"/>
      <c r="E325" s="58"/>
      <c r="F325" s="58"/>
      <c r="H325" s="1123" t="s">
        <v>1726</v>
      </c>
      <c r="I325" s="1123"/>
      <c r="J325" s="1123"/>
      <c r="K325" s="1123"/>
      <c r="L325" s="1123"/>
      <c r="M325" s="1123"/>
      <c r="N325" s="1123"/>
      <c r="O325" s="1123"/>
      <c r="P325" s="1123"/>
      <c r="Q325" s="1123"/>
      <c r="R325" s="1123"/>
      <c r="T325" s="58" t="s">
        <v>94</v>
      </c>
      <c r="V325" s="58"/>
      <c r="W325" s="58"/>
      <c r="X325" s="58"/>
      <c r="Y325" s="58"/>
      <c r="AA325" s="1123"/>
      <c r="AB325" s="1123"/>
      <c r="AC325" s="1123"/>
      <c r="AD325" s="1123"/>
      <c r="AE325" s="1123"/>
      <c r="AF325" s="1123"/>
      <c r="AG325" s="1123"/>
      <c r="AH325" s="1123"/>
      <c r="AI325" s="1123"/>
      <c r="AJ325" s="1123"/>
      <c r="AK325" s="1123"/>
      <c r="AL325" s="39"/>
    </row>
    <row r="326" spans="1:53" ht="12.75">
      <c r="A326" s="39"/>
      <c r="B326" s="58" t="s">
        <v>95</v>
      </c>
      <c r="C326" s="58"/>
      <c r="D326" s="58"/>
      <c r="E326" s="58"/>
      <c r="F326" s="58"/>
      <c r="G326" s="58"/>
      <c r="H326" s="1124" t="s">
        <v>1727</v>
      </c>
      <c r="I326" s="1124"/>
      <c r="J326" s="1124"/>
      <c r="K326" s="1124"/>
      <c r="L326" s="1124"/>
      <c r="M326" s="1124"/>
      <c r="N326" s="7" t="s">
        <v>219</v>
      </c>
      <c r="O326" s="7"/>
      <c r="P326" s="1222">
        <f>[7]Application!P326</f>
        <v>0</v>
      </c>
      <c r="Q326" s="1222"/>
      <c r="R326" s="1222"/>
      <c r="S326" s="58"/>
      <c r="T326" s="58" t="s">
        <v>95</v>
      </c>
      <c r="V326" s="58"/>
      <c r="W326" s="58"/>
      <c r="X326" s="58"/>
      <c r="Y326" s="58"/>
      <c r="AA326" s="1124"/>
      <c r="AB326" s="1124"/>
      <c r="AC326" s="1124"/>
      <c r="AD326" s="1124"/>
      <c r="AE326" s="1124"/>
      <c r="AF326" s="1124"/>
      <c r="AG326" s="7" t="s">
        <v>219</v>
      </c>
      <c r="AH326" s="7"/>
      <c r="AI326" s="1222"/>
      <c r="AJ326" s="1222"/>
      <c r="AK326" s="1222"/>
      <c r="AL326" s="39"/>
    </row>
    <row r="327" spans="1:53" ht="12.75" customHeight="1">
      <c r="A327" s="39"/>
      <c r="B327" s="58" t="s">
        <v>96</v>
      </c>
      <c r="C327" s="58"/>
      <c r="D327" s="58"/>
      <c r="E327" s="58"/>
      <c r="F327" s="58"/>
      <c r="G327" s="58"/>
      <c r="H327" s="1105" t="s">
        <v>1728</v>
      </c>
      <c r="I327" s="1105"/>
      <c r="J327" s="1105"/>
      <c r="K327" s="1105"/>
      <c r="L327" s="1105"/>
      <c r="M327" s="1105"/>
      <c r="N327" s="60"/>
      <c r="O327" s="60"/>
      <c r="P327" s="62"/>
      <c r="Q327" s="62"/>
      <c r="R327" s="62"/>
      <c r="S327" s="58"/>
      <c r="T327" s="58" t="s">
        <v>96</v>
      </c>
      <c r="V327" s="58"/>
      <c r="W327" s="58"/>
      <c r="X327" s="58"/>
      <c r="Y327" s="58"/>
      <c r="AA327" s="1105"/>
      <c r="AB327" s="1105"/>
      <c r="AC327" s="1105"/>
      <c r="AD327" s="1105"/>
      <c r="AE327" s="1105"/>
      <c r="AF327" s="1105"/>
      <c r="AG327" s="60"/>
      <c r="AH327" s="60"/>
      <c r="AI327" s="62"/>
      <c r="AJ327" s="62"/>
      <c r="AK327" s="62"/>
      <c r="AL327" s="39"/>
    </row>
    <row r="328" spans="1:53" ht="12.75" customHeight="1">
      <c r="A328" s="39"/>
      <c r="B328" s="58" t="s">
        <v>82</v>
      </c>
      <c r="C328" s="58"/>
      <c r="D328" s="58"/>
      <c r="E328" s="58"/>
      <c r="F328" s="58"/>
      <c r="G328" s="58"/>
      <c r="H328" s="1123" t="s">
        <v>1729</v>
      </c>
      <c r="I328" s="1123"/>
      <c r="J328" s="1123"/>
      <c r="K328" s="1123"/>
      <c r="L328" s="1123"/>
      <c r="M328" s="1123"/>
      <c r="N328" s="1102"/>
      <c r="O328" s="1102"/>
      <c r="P328" s="1102"/>
      <c r="Q328" s="1102"/>
      <c r="R328" s="1102"/>
      <c r="S328" s="58"/>
      <c r="T328" s="58" t="s">
        <v>82</v>
      </c>
      <c r="V328" s="58"/>
      <c r="W328" s="58"/>
      <c r="X328" s="58"/>
      <c r="Y328" s="58"/>
      <c r="AA328" s="1123"/>
      <c r="AB328" s="1123"/>
      <c r="AC328" s="1123"/>
      <c r="AD328" s="1123"/>
      <c r="AE328" s="1123"/>
      <c r="AF328" s="1123"/>
      <c r="AG328" s="1102"/>
      <c r="AH328" s="1102"/>
      <c r="AI328" s="1102"/>
      <c r="AJ328" s="1102"/>
      <c r="AK328" s="110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02" t="s">
        <v>1730</v>
      </c>
      <c r="I330" s="1102"/>
      <c r="J330" s="1102"/>
      <c r="K330" s="1102"/>
      <c r="L330" s="1102"/>
      <c r="M330" s="1102"/>
      <c r="N330" s="1102"/>
      <c r="O330" s="1102"/>
      <c r="P330" s="1102"/>
      <c r="Q330" s="1102"/>
      <c r="R330" s="1102"/>
      <c r="T330" s="420" t="s">
        <v>978</v>
      </c>
      <c r="V330" s="58"/>
      <c r="W330" s="58"/>
      <c r="X330" s="58"/>
      <c r="Y330" s="58"/>
      <c r="AA330" s="1102" t="s">
        <v>1718</v>
      </c>
      <c r="AB330" s="1102"/>
      <c r="AC330" s="1102"/>
      <c r="AD330" s="1102"/>
      <c r="AE330" s="1102"/>
      <c r="AF330" s="1102"/>
      <c r="AG330" s="1102"/>
      <c r="AH330" s="1102"/>
      <c r="AI330" s="1102"/>
      <c r="AJ330" s="1102"/>
      <c r="AK330" s="1102"/>
      <c r="AL330" s="39"/>
    </row>
    <row r="331" spans="1:53" ht="12.75" customHeight="1">
      <c r="B331" s="58" t="s">
        <v>516</v>
      </c>
      <c r="C331" s="248"/>
      <c r="D331" s="248"/>
      <c r="E331" s="248"/>
      <c r="F331" s="248"/>
      <c r="G331" s="3"/>
      <c r="H331" s="1123" t="s">
        <v>1731</v>
      </c>
      <c r="I331" s="1123"/>
      <c r="J331" s="1123"/>
      <c r="K331" s="1123"/>
      <c r="L331" s="1123"/>
      <c r="M331" s="1123"/>
      <c r="N331" s="1123"/>
      <c r="O331" s="1123"/>
      <c r="P331" s="1123"/>
      <c r="Q331" s="1123"/>
      <c r="R331" s="1123"/>
      <c r="T331" s="58" t="s">
        <v>516</v>
      </c>
      <c r="V331" s="58"/>
      <c r="W331" s="58"/>
      <c r="X331" s="58"/>
      <c r="Y331" s="58"/>
      <c r="AA331" s="1123" t="s">
        <v>1682</v>
      </c>
      <c r="AB331" s="1123"/>
      <c r="AC331" s="1123"/>
      <c r="AD331" s="1123"/>
      <c r="AE331" s="1123"/>
      <c r="AF331" s="1123"/>
      <c r="AG331" s="1123"/>
      <c r="AH331" s="1123"/>
      <c r="AI331" s="1123"/>
      <c r="AJ331" s="1123"/>
      <c r="AK331" s="1123"/>
      <c r="AL331" s="39"/>
    </row>
    <row r="332" spans="1:53" ht="12.75" customHeight="1">
      <c r="B332" s="58" t="s">
        <v>81</v>
      </c>
      <c r="C332" s="248"/>
      <c r="D332" s="248"/>
      <c r="E332" s="248"/>
      <c r="F332" s="248"/>
      <c r="G332" s="3"/>
      <c r="H332" s="1123" t="s">
        <v>1732</v>
      </c>
      <c r="I332" s="1123"/>
      <c r="J332" s="1123"/>
      <c r="K332" s="1123"/>
      <c r="L332" s="1123"/>
      <c r="M332" s="1123"/>
      <c r="N332" s="1123"/>
      <c r="O332" s="1123"/>
      <c r="P332" s="1123"/>
      <c r="Q332" s="1123"/>
      <c r="R332" s="1123"/>
      <c r="T332" s="58" t="s">
        <v>81</v>
      </c>
      <c r="V332" s="58"/>
      <c r="W332" s="58"/>
      <c r="X332" s="58"/>
      <c r="Y332" s="58"/>
      <c r="AA332" s="1123" t="s">
        <v>1719</v>
      </c>
      <c r="AB332" s="1123"/>
      <c r="AC332" s="1123"/>
      <c r="AD332" s="1123"/>
      <c r="AE332" s="1123"/>
      <c r="AF332" s="1123"/>
      <c r="AG332" s="1123"/>
      <c r="AH332" s="1123"/>
      <c r="AI332" s="1123"/>
      <c r="AJ332" s="1123"/>
      <c r="AK332" s="1123"/>
      <c r="AL332" s="39"/>
    </row>
    <row r="333" spans="1:53" ht="12.75">
      <c r="A333" s="39"/>
      <c r="B333" s="58" t="s">
        <v>94</v>
      </c>
      <c r="C333" s="248"/>
      <c r="D333" s="248"/>
      <c r="E333" s="248"/>
      <c r="F333" s="248"/>
      <c r="G333" s="248"/>
      <c r="H333" s="1123" t="s">
        <v>1733</v>
      </c>
      <c r="I333" s="1123"/>
      <c r="J333" s="1123"/>
      <c r="K333" s="1123"/>
      <c r="L333" s="1123"/>
      <c r="M333" s="1123"/>
      <c r="N333" s="1123"/>
      <c r="O333" s="1123"/>
      <c r="P333" s="1123"/>
      <c r="Q333" s="1123"/>
      <c r="R333" s="1123"/>
      <c r="T333" s="58" t="s">
        <v>94</v>
      </c>
      <c r="V333" s="58"/>
      <c r="W333" s="58"/>
      <c r="X333" s="58"/>
      <c r="Y333" s="58"/>
      <c r="AA333" s="1123" t="s">
        <v>1720</v>
      </c>
      <c r="AB333" s="1123"/>
      <c r="AC333" s="1123"/>
      <c r="AD333" s="1123"/>
      <c r="AE333" s="1123"/>
      <c r="AF333" s="1123"/>
      <c r="AG333" s="1123"/>
      <c r="AH333" s="1123"/>
      <c r="AI333" s="1123"/>
      <c r="AJ333" s="1123"/>
      <c r="AK333" s="1123"/>
      <c r="AL333" s="39"/>
    </row>
    <row r="334" spans="1:53" ht="12.75">
      <c r="A334" s="39"/>
      <c r="B334" s="58" t="s">
        <v>95</v>
      </c>
      <c r="C334" s="248"/>
      <c r="D334" s="248"/>
      <c r="E334" s="248"/>
      <c r="F334" s="248"/>
      <c r="G334" s="248"/>
      <c r="H334" s="1124" t="s">
        <v>1734</v>
      </c>
      <c r="I334" s="1124"/>
      <c r="J334" s="1124"/>
      <c r="K334" s="1124"/>
      <c r="L334" s="1124"/>
      <c r="M334" s="1124"/>
      <c r="N334" s="7" t="s">
        <v>219</v>
      </c>
      <c r="O334" s="7"/>
      <c r="P334" s="1222">
        <f>[7]Application!P334</f>
        <v>0</v>
      </c>
      <c r="Q334" s="1222"/>
      <c r="R334" s="1222"/>
      <c r="S334" s="58"/>
      <c r="T334" s="58" t="s">
        <v>95</v>
      </c>
      <c r="V334" s="58"/>
      <c r="W334" s="58"/>
      <c r="X334" s="58"/>
      <c r="Y334" s="58"/>
      <c r="AA334" s="1124" t="s">
        <v>1721</v>
      </c>
      <c r="AB334" s="1124"/>
      <c r="AC334" s="1124"/>
      <c r="AD334" s="1124"/>
      <c r="AE334" s="1124"/>
      <c r="AF334" s="1124"/>
      <c r="AG334" s="7" t="s">
        <v>219</v>
      </c>
      <c r="AH334" s="7"/>
      <c r="AI334" s="1222">
        <f>[7]Application!AI334</f>
        <v>0</v>
      </c>
      <c r="AJ334" s="1222"/>
      <c r="AK334" s="1222"/>
      <c r="AL334" s="39"/>
    </row>
    <row r="335" spans="1:53" ht="12.75" customHeight="1">
      <c r="A335" s="39"/>
      <c r="B335" s="58" t="s">
        <v>96</v>
      </c>
      <c r="C335" s="248"/>
      <c r="D335" s="248"/>
      <c r="E335" s="248"/>
      <c r="F335" s="248"/>
      <c r="G335" s="248"/>
      <c r="H335" s="1105" t="s">
        <v>1735</v>
      </c>
      <c r="I335" s="1105"/>
      <c r="J335" s="1105"/>
      <c r="K335" s="1105"/>
      <c r="L335" s="1105"/>
      <c r="M335" s="1105"/>
      <c r="N335" s="60"/>
      <c r="O335" s="60"/>
      <c r="P335" s="62"/>
      <c r="Q335" s="62"/>
      <c r="R335" s="62"/>
      <c r="S335" s="58"/>
      <c r="T335" s="58" t="s">
        <v>96</v>
      </c>
      <c r="V335" s="58"/>
      <c r="W335" s="58"/>
      <c r="X335" s="58"/>
      <c r="Y335" s="58"/>
      <c r="AA335" s="1105" t="s">
        <v>1721</v>
      </c>
      <c r="AB335" s="1105"/>
      <c r="AC335" s="1105"/>
      <c r="AD335" s="1105"/>
      <c r="AE335" s="1105"/>
      <c r="AF335" s="1105"/>
      <c r="AG335" s="60"/>
      <c r="AH335" s="60"/>
      <c r="AI335" s="62"/>
      <c r="AJ335" s="62"/>
      <c r="AK335" s="62"/>
      <c r="AL335" s="39"/>
    </row>
    <row r="336" spans="1:53" ht="12.75">
      <c r="A336" s="39"/>
      <c r="B336" s="58" t="s">
        <v>82</v>
      </c>
      <c r="C336" s="245"/>
      <c r="D336" s="245"/>
      <c r="E336" s="245"/>
      <c r="F336" s="245"/>
      <c r="G336" s="245"/>
      <c r="H336" s="1123" t="s">
        <v>1736</v>
      </c>
      <c r="I336" s="1123"/>
      <c r="J336" s="1123"/>
      <c r="K336" s="1123"/>
      <c r="L336" s="1123"/>
      <c r="M336" s="1123"/>
      <c r="N336" s="1102"/>
      <c r="O336" s="1102"/>
      <c r="P336" s="1102"/>
      <c r="Q336" s="1102"/>
      <c r="R336" s="1102"/>
      <c r="S336" s="58"/>
      <c r="T336" s="58" t="s">
        <v>82</v>
      </c>
      <c r="V336" s="58"/>
      <c r="W336" s="58"/>
      <c r="X336" s="58"/>
      <c r="Y336" s="58"/>
      <c r="AA336" s="1123" t="s">
        <v>1722</v>
      </c>
      <c r="AB336" s="1123"/>
      <c r="AC336" s="1123"/>
      <c r="AD336" s="1123"/>
      <c r="AE336" s="1123"/>
      <c r="AF336" s="1123"/>
      <c r="AG336" s="1102"/>
      <c r="AH336" s="1102"/>
      <c r="AI336" s="1102"/>
      <c r="AJ336" s="1102"/>
      <c r="AK336" s="1102"/>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1"/>
      <c r="D338" s="421"/>
      <c r="E338" s="421"/>
      <c r="F338" s="421"/>
      <c r="G338" s="88"/>
      <c r="H338" s="88"/>
      <c r="I338" s="420" t="s">
        <v>979</v>
      </c>
      <c r="P338" s="1102"/>
      <c r="Q338" s="1102"/>
      <c r="R338" s="1102"/>
      <c r="S338" s="1102"/>
      <c r="T338" s="1102"/>
      <c r="U338" s="1102"/>
      <c r="V338" s="1102"/>
      <c r="W338" s="1102"/>
      <c r="X338" s="1102"/>
      <c r="Y338" s="1102"/>
      <c r="Z338" s="1102"/>
      <c r="AA338" s="1102"/>
      <c r="AB338" s="1102"/>
      <c r="AC338" s="1102"/>
      <c r="AD338" s="1102"/>
      <c r="AE338" s="1102"/>
      <c r="AF338" s="88"/>
      <c r="AG338" s="88"/>
      <c r="AH338" s="88"/>
      <c r="AI338" s="88"/>
      <c r="AJ338" s="88"/>
      <c r="AK338" s="88"/>
      <c r="AL338" s="39"/>
      <c r="BA338" s="12" t="s">
        <v>590</v>
      </c>
    </row>
    <row r="339" spans="1:53" ht="12.75">
      <c r="A339" s="3"/>
      <c r="B339" s="60"/>
      <c r="C339" s="60"/>
      <c r="D339" s="60"/>
      <c r="E339" s="60"/>
      <c r="F339" s="60"/>
      <c r="G339" s="3"/>
      <c r="H339" s="88"/>
      <c r="I339" s="7" t="s">
        <v>516</v>
      </c>
      <c r="P339" s="1123"/>
      <c r="Q339" s="1123"/>
      <c r="R339" s="1123"/>
      <c r="S339" s="1123"/>
      <c r="T339" s="1123"/>
      <c r="U339" s="1123"/>
      <c r="V339" s="1123"/>
      <c r="W339" s="1123"/>
      <c r="X339" s="1123"/>
      <c r="Y339" s="1123"/>
      <c r="Z339" s="1123"/>
      <c r="AA339" s="1123"/>
      <c r="AB339" s="1123"/>
      <c r="AC339" s="1123"/>
      <c r="AD339" s="1123"/>
      <c r="AE339" s="1123"/>
      <c r="AF339" s="88"/>
      <c r="AG339" s="88"/>
      <c r="AH339" s="88"/>
      <c r="AI339" s="88"/>
      <c r="AJ339" s="88"/>
      <c r="AK339" s="88"/>
      <c r="AL339" s="39"/>
    </row>
    <row r="340" spans="1:53" ht="12.75">
      <c r="A340" s="3"/>
      <c r="B340" s="60"/>
      <c r="C340" s="60"/>
      <c r="D340" s="60"/>
      <c r="E340" s="60"/>
      <c r="F340" s="60"/>
      <c r="G340" s="3"/>
      <c r="H340" s="88"/>
      <c r="I340" s="7" t="s">
        <v>81</v>
      </c>
      <c r="P340" s="1123"/>
      <c r="Q340" s="1123"/>
      <c r="R340" s="1123"/>
      <c r="S340" s="1123"/>
      <c r="T340" s="1123"/>
      <c r="U340" s="1123"/>
      <c r="V340" s="1123"/>
      <c r="W340" s="1123"/>
      <c r="X340" s="1123"/>
      <c r="Y340" s="1123"/>
      <c r="Z340" s="1123"/>
      <c r="AA340" s="1123"/>
      <c r="AB340" s="1123"/>
      <c r="AC340" s="1123"/>
      <c r="AD340" s="1123"/>
      <c r="AE340" s="1123"/>
      <c r="AF340" s="88"/>
      <c r="AG340" s="88"/>
      <c r="AH340" s="88"/>
      <c r="AI340" s="88"/>
      <c r="AJ340" s="88"/>
      <c r="AK340" s="88"/>
      <c r="AL340" s="39"/>
    </row>
    <row r="341" spans="1:53" ht="12.75" customHeight="1">
      <c r="A341" s="3"/>
      <c r="B341" s="60"/>
      <c r="C341" s="60"/>
      <c r="D341" s="60"/>
      <c r="E341" s="60"/>
      <c r="F341" s="60"/>
      <c r="G341" s="60"/>
      <c r="H341" s="88"/>
      <c r="I341" s="7" t="s">
        <v>94</v>
      </c>
      <c r="P341" s="1123"/>
      <c r="Q341" s="1123"/>
      <c r="R341" s="1123"/>
      <c r="S341" s="1123"/>
      <c r="T341" s="1123"/>
      <c r="U341" s="1123"/>
      <c r="V341" s="1123"/>
      <c r="W341" s="1123"/>
      <c r="X341" s="1123"/>
      <c r="Y341" s="1123"/>
      <c r="Z341" s="1123"/>
      <c r="AA341" s="1123"/>
      <c r="AB341" s="1123"/>
      <c r="AC341" s="1123"/>
      <c r="AD341" s="1123"/>
      <c r="AE341" s="1123"/>
      <c r="AF341" s="88"/>
      <c r="AG341" s="88"/>
      <c r="AH341" s="88"/>
      <c r="AI341" s="88"/>
      <c r="AJ341" s="88"/>
      <c r="AK341" s="88"/>
      <c r="AL341" s="39"/>
    </row>
    <row r="342" spans="1:53" ht="12.75">
      <c r="A342" s="3"/>
      <c r="B342" s="60"/>
      <c r="C342" s="60"/>
      <c r="D342" s="60"/>
      <c r="E342" s="60"/>
      <c r="F342" s="60"/>
      <c r="G342" s="60"/>
      <c r="H342" s="480"/>
      <c r="I342" s="7" t="s">
        <v>95</v>
      </c>
      <c r="P342" s="1105"/>
      <c r="Q342" s="1105"/>
      <c r="R342" s="1105"/>
      <c r="S342" s="1105"/>
      <c r="T342" s="1105"/>
      <c r="U342" s="1105"/>
      <c r="V342" s="1105"/>
      <c r="W342" s="1105"/>
      <c r="X342" s="1105"/>
      <c r="Y342" s="1105"/>
      <c r="Z342" s="1105"/>
      <c r="AA342" s="7" t="s">
        <v>219</v>
      </c>
      <c r="AB342" s="7"/>
      <c r="AC342" s="1106"/>
      <c r="AD342" s="1106"/>
      <c r="AE342" s="1106"/>
      <c r="AF342" s="480"/>
      <c r="AG342" s="60"/>
      <c r="AH342" s="60"/>
      <c r="AI342" s="421"/>
      <c r="AJ342" s="421"/>
      <c r="AK342" s="421"/>
      <c r="AL342" s="39"/>
    </row>
    <row r="343" spans="1:53" ht="12.75" customHeight="1">
      <c r="A343" s="3"/>
      <c r="B343" s="60"/>
      <c r="C343" s="60"/>
      <c r="D343" s="60"/>
      <c r="E343" s="60"/>
      <c r="F343" s="60"/>
      <c r="G343" s="60"/>
      <c r="H343" s="480"/>
      <c r="I343" s="7" t="s">
        <v>96</v>
      </c>
      <c r="P343" s="1105"/>
      <c r="Q343" s="1105"/>
      <c r="R343" s="1105"/>
      <c r="S343" s="1105"/>
      <c r="T343" s="1105"/>
      <c r="U343" s="1105"/>
      <c r="V343" s="1105"/>
      <c r="W343" s="1105"/>
      <c r="X343" s="1105"/>
      <c r="Y343" s="1105"/>
      <c r="Z343" s="1105"/>
      <c r="AF343" s="480"/>
      <c r="AG343" s="60"/>
      <c r="AH343" s="60"/>
      <c r="AI343" s="62"/>
      <c r="AJ343" s="62"/>
      <c r="AK343" s="62"/>
      <c r="AL343" s="39"/>
    </row>
    <row r="344" spans="1:53" ht="12.75">
      <c r="A344" s="3"/>
      <c r="B344" s="60"/>
      <c r="C344" s="421"/>
      <c r="D344" s="421"/>
      <c r="E344" s="421"/>
      <c r="F344" s="421"/>
      <c r="G344" s="421"/>
      <c r="H344" s="88"/>
      <c r="I344" s="7" t="s">
        <v>82</v>
      </c>
      <c r="P344" s="1102"/>
      <c r="Q344" s="1102"/>
      <c r="R344" s="1102"/>
      <c r="S344" s="1102"/>
      <c r="T344" s="1102"/>
      <c r="U344" s="1102"/>
      <c r="V344" s="1102"/>
      <c r="W344" s="1102"/>
      <c r="X344" s="1102"/>
      <c r="Y344" s="1102"/>
      <c r="Z344" s="1102"/>
      <c r="AA344" s="1102"/>
      <c r="AB344" s="1102"/>
      <c r="AC344" s="1102"/>
      <c r="AD344" s="1102"/>
      <c r="AE344" s="110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2" t="s">
        <v>587</v>
      </c>
      <c r="B346" s="1262"/>
      <c r="C346" s="1262"/>
      <c r="D346" s="1262"/>
      <c r="E346" s="1262"/>
      <c r="F346" s="1262"/>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c r="AL346" s="1262"/>
    </row>
    <row r="347" spans="1:53" ht="12.75" customHeight="1" thickBot="1">
      <c r="A347" s="1263"/>
      <c r="B347" s="1263"/>
      <c r="C347" s="1263"/>
      <c r="D347" s="1263"/>
      <c r="E347" s="126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03" t="s">
        <v>590</v>
      </c>
      <c r="N350" s="1103"/>
      <c r="P350" s="12" t="s">
        <v>597</v>
      </c>
      <c r="AJ350" s="1103" t="s">
        <v>721</v>
      </c>
      <c r="AK350" s="1103"/>
    </row>
    <row r="351" spans="1:53" ht="12.75" customHeight="1">
      <c r="D351" s="7" t="s">
        <v>952</v>
      </c>
      <c r="R351" s="12" t="s">
        <v>598</v>
      </c>
      <c r="AJ351" s="1103" t="s">
        <v>640</v>
      </c>
      <c r="AK351" s="1103"/>
    </row>
    <row r="352" spans="1:53" ht="12.75" customHeight="1">
      <c r="D352" s="12" t="s">
        <v>764</v>
      </c>
      <c r="M352" s="1103" t="s">
        <v>640</v>
      </c>
      <c r="N352" s="1103"/>
      <c r="P352" s="7" t="s">
        <v>949</v>
      </c>
      <c r="AJ352" s="1103" t="s">
        <v>640</v>
      </c>
      <c r="AK352" s="1103"/>
    </row>
    <row r="353" spans="1:34" ht="12.75" customHeight="1">
      <c r="D353" s="12" t="s">
        <v>765</v>
      </c>
      <c r="M353" s="1103" t="s">
        <v>640</v>
      </c>
      <c r="N353" s="1103"/>
      <c r="Q353" s="7" t="s">
        <v>951</v>
      </c>
    </row>
    <row r="354" spans="1:34" ht="12.75" customHeight="1">
      <c r="Q354" s="7" t="s">
        <v>950</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3" t="s">
        <v>640</v>
      </c>
      <c r="O358" s="1103"/>
      <c r="P358" s="69"/>
      <c r="Q358" s="69"/>
      <c r="R358" s="69"/>
      <c r="S358" s="69"/>
      <c r="T358" s="69"/>
      <c r="U358" s="69"/>
      <c r="V358" s="69"/>
      <c r="W358" s="69"/>
      <c r="X358" s="69"/>
      <c r="Y358" s="70"/>
      <c r="Z358" s="70"/>
      <c r="AC358" s="69"/>
      <c r="AD358" s="69"/>
      <c r="AE358" s="69"/>
    </row>
    <row r="359" spans="1:34" ht="12.75" customHeight="1">
      <c r="E359" s="12" t="s">
        <v>394</v>
      </c>
      <c r="Y359" s="1103" t="s">
        <v>640</v>
      </c>
      <c r="Z359" s="1103"/>
    </row>
    <row r="360" spans="1:34" ht="12.75" customHeight="1">
      <c r="D360" s="7" t="s">
        <v>1089</v>
      </c>
      <c r="Q360" s="1102" t="s">
        <v>640</v>
      </c>
      <c r="R360" s="1102"/>
      <c r="S360" s="1102"/>
      <c r="T360" s="1102"/>
      <c r="U360" s="1102"/>
      <c r="V360" s="1102"/>
      <c r="W360" s="1102"/>
      <c r="X360" s="1102"/>
      <c r="Y360" s="1102"/>
      <c r="Z360" s="1102"/>
      <c r="AA360" s="1102"/>
      <c r="AB360" s="1102"/>
      <c r="AC360" s="1102"/>
      <c r="AD360" s="1102"/>
      <c r="AE360" s="1102"/>
      <c r="AF360" s="1102"/>
      <c r="AG360" s="1102"/>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3" t="s">
        <v>640</v>
      </c>
      <c r="K362" s="1103"/>
      <c r="L362" s="69"/>
      <c r="M362" s="69"/>
      <c r="N362" s="69"/>
      <c r="O362" s="69"/>
      <c r="P362" s="69"/>
      <c r="Q362" s="69"/>
      <c r="R362" s="69"/>
      <c r="S362" s="69"/>
      <c r="T362" s="69"/>
      <c r="U362" s="69"/>
      <c r="V362" s="69"/>
      <c r="W362" s="69"/>
      <c r="X362" s="69"/>
      <c r="Y362" s="69"/>
      <c r="Z362" s="69"/>
      <c r="AC362" s="69"/>
      <c r="AD362" s="69"/>
      <c r="AE362" s="69"/>
    </row>
    <row r="363" spans="1:34" ht="12.75" customHeight="1">
      <c r="E363" s="1218" t="s">
        <v>766</v>
      </c>
      <c r="F363" s="1218"/>
      <c r="G363" s="1218"/>
      <c r="H363" s="1218"/>
      <c r="I363" s="1218"/>
      <c r="J363" s="1218"/>
      <c r="K363" s="1218"/>
      <c r="L363" s="1218"/>
      <c r="M363" s="1218"/>
      <c r="N363" s="1218"/>
      <c r="O363" s="1218"/>
      <c r="P363" s="1218"/>
      <c r="Q363" s="1218"/>
      <c r="R363" s="1218"/>
      <c r="S363" s="1218"/>
      <c r="T363" s="1218"/>
      <c r="U363" s="1218"/>
      <c r="V363" s="1218"/>
      <c r="W363" s="1218"/>
      <c r="X363" s="1218"/>
      <c r="Y363" s="1218"/>
      <c r="Z363" s="1218"/>
      <c r="AA363" s="1218"/>
      <c r="AB363" s="1218"/>
      <c r="AC363" s="1218"/>
      <c r="AD363" s="1218"/>
      <c r="AE363" s="1218"/>
      <c r="AF363" s="1218"/>
      <c r="AG363" s="1218"/>
      <c r="AH363" s="1218"/>
    </row>
    <row r="364" spans="1:34" ht="12.75" customHeight="1">
      <c r="E364" s="1218"/>
      <c r="F364" s="1218"/>
      <c r="G364" s="1218"/>
      <c r="H364" s="1218"/>
      <c r="I364" s="1218"/>
      <c r="J364" s="1218"/>
      <c r="K364" s="1218"/>
      <c r="L364" s="1218"/>
      <c r="M364" s="1218"/>
      <c r="N364" s="1218"/>
      <c r="O364" s="1218"/>
      <c r="P364" s="1218"/>
      <c r="Q364" s="1218"/>
      <c r="R364" s="1218"/>
      <c r="S364" s="1218"/>
      <c r="T364" s="1218"/>
      <c r="U364" s="1218"/>
      <c r="V364" s="1218"/>
      <c r="W364" s="1218"/>
      <c r="X364" s="1218"/>
      <c r="Y364" s="1218"/>
      <c r="Z364" s="1218"/>
      <c r="AA364" s="1218"/>
      <c r="AB364" s="1218"/>
      <c r="AC364" s="1218"/>
      <c r="AD364" s="1218"/>
      <c r="AE364" s="1218"/>
      <c r="AF364" s="1218"/>
      <c r="AG364" s="1218"/>
      <c r="AH364" s="1218"/>
    </row>
    <row r="365" spans="1:34" ht="12.75" customHeight="1">
      <c r="E365" s="7" t="s">
        <v>491</v>
      </c>
      <c r="F365" s="7"/>
      <c r="G365" s="7"/>
      <c r="H365" s="7"/>
      <c r="I365" s="7"/>
      <c r="J365" s="7"/>
      <c r="K365" s="7"/>
      <c r="L365" s="7"/>
      <c r="N365" s="1422"/>
      <c r="O365" s="1422"/>
      <c r="P365" s="1422"/>
      <c r="Q365" s="1422"/>
      <c r="R365" s="7"/>
      <c r="U365" s="7" t="s">
        <v>492</v>
      </c>
      <c r="V365" s="7"/>
      <c r="W365" s="7"/>
      <c r="X365" s="7"/>
      <c r="Y365" s="7"/>
      <c r="Z365" s="7"/>
      <c r="AA365" s="7"/>
      <c r="AB365" s="7"/>
      <c r="AC365" s="1422"/>
      <c r="AD365" s="1422"/>
      <c r="AE365" s="1422"/>
      <c r="AF365" s="1422"/>
    </row>
    <row r="366" spans="1:34" ht="12.75" customHeight="1">
      <c r="E366" s="7" t="s">
        <v>493</v>
      </c>
      <c r="F366" s="7"/>
      <c r="G366" s="7"/>
      <c r="H366" s="7"/>
      <c r="I366" s="7"/>
      <c r="J366" s="7"/>
      <c r="K366" s="7"/>
      <c r="L366" s="7"/>
      <c r="N366" s="1422"/>
      <c r="O366" s="1422"/>
      <c r="P366" s="1422"/>
      <c r="Q366" s="1422"/>
      <c r="R366" s="7"/>
      <c r="U366" s="7" t="s">
        <v>0</v>
      </c>
      <c r="V366" s="7"/>
      <c r="W366" s="7"/>
      <c r="X366" s="7"/>
      <c r="Y366" s="7"/>
      <c r="Z366" s="7"/>
      <c r="AA366" s="7"/>
      <c r="AB366" s="7"/>
      <c r="AC366" s="1422"/>
      <c r="AD366" s="1422"/>
      <c r="AE366" s="1422"/>
      <c r="AF366" s="1422"/>
    </row>
    <row r="367" spans="1:34" ht="12.75" customHeight="1">
      <c r="E367" s="7" t="s">
        <v>1</v>
      </c>
      <c r="F367" s="7"/>
      <c r="G367" s="7"/>
      <c r="H367" s="7"/>
      <c r="I367" s="7"/>
      <c r="J367" s="7"/>
      <c r="K367" s="7"/>
      <c r="L367" s="7"/>
      <c r="N367" s="1422"/>
      <c r="O367" s="1422"/>
      <c r="P367" s="1422"/>
      <c r="Q367" s="1422"/>
      <c r="R367" s="7"/>
      <c r="V367" s="7"/>
      <c r="W367" s="7"/>
      <c r="X367" s="7"/>
      <c r="Y367" s="7"/>
      <c r="Z367" s="7"/>
      <c r="AA367" s="7"/>
      <c r="AB367" s="7"/>
    </row>
    <row r="368" spans="1:34" ht="12.75" customHeight="1">
      <c r="E368" s="7" t="s">
        <v>2</v>
      </c>
      <c r="F368" s="7"/>
      <c r="G368" s="7"/>
      <c r="H368" s="7"/>
      <c r="I368" s="7"/>
      <c r="J368" s="7"/>
      <c r="K368" s="7"/>
      <c r="L368" s="7"/>
      <c r="N368" s="1584"/>
      <c r="O368" s="1584"/>
      <c r="P368" s="1584"/>
      <c r="Q368" s="1584"/>
      <c r="R368" s="1584"/>
      <c r="S368" s="1584"/>
      <c r="T368" s="1584"/>
      <c r="U368" s="1584"/>
      <c r="V368" s="1584"/>
      <c r="W368" s="1584"/>
      <c r="X368" s="1584"/>
      <c r="Y368" s="1584"/>
      <c r="Z368" s="1584"/>
      <c r="AA368" s="1584"/>
      <c r="AB368" s="1584"/>
      <c r="AC368" s="1584"/>
      <c r="AD368" s="1584"/>
      <c r="AE368" s="1584"/>
      <c r="AF368" s="1584"/>
    </row>
    <row r="369" spans="1:38" ht="12.75" customHeight="1">
      <c r="E369" s="7"/>
      <c r="F369" s="7"/>
      <c r="G369" s="7"/>
      <c r="H369" s="7"/>
      <c r="I369" s="7"/>
      <c r="J369" s="7"/>
      <c r="K369" s="7"/>
      <c r="L369" s="7"/>
      <c r="N369" s="1585"/>
      <c r="O369" s="1585"/>
      <c r="P369" s="1585"/>
      <c r="Q369" s="1585"/>
      <c r="R369" s="1585"/>
      <c r="S369" s="1585"/>
      <c r="T369" s="1585"/>
      <c r="U369" s="1585"/>
      <c r="V369" s="1585"/>
      <c r="W369" s="1585"/>
      <c r="X369" s="1585"/>
      <c r="Y369" s="1585"/>
      <c r="Z369" s="1585"/>
      <c r="AA369" s="1585"/>
      <c r="AB369" s="1585"/>
      <c r="AC369" s="1585"/>
      <c r="AD369" s="1585"/>
      <c r="AE369" s="1585"/>
      <c r="AF369" s="1585"/>
    </row>
    <row r="370" spans="1:38" ht="12.75" customHeight="1">
      <c r="E370" s="7"/>
      <c r="F370" s="7"/>
      <c r="G370" s="7"/>
      <c r="H370" s="7"/>
      <c r="I370" s="7"/>
      <c r="J370" s="7"/>
      <c r="K370" s="7"/>
      <c r="L370" s="7"/>
    </row>
    <row r="371" spans="1:38" ht="12.75" customHeight="1">
      <c r="D371" s="50" t="s">
        <v>1081</v>
      </c>
      <c r="E371" s="50"/>
      <c r="F371" s="7"/>
      <c r="G371" s="7"/>
      <c r="H371" s="7"/>
      <c r="I371" s="7"/>
      <c r="J371" s="7"/>
      <c r="K371" s="7"/>
      <c r="L371" s="7"/>
    </row>
    <row r="372" spans="1:38" ht="12.75" customHeight="1">
      <c r="E372" s="7" t="s">
        <v>1083</v>
      </c>
      <c r="F372" s="7"/>
      <c r="G372" s="7"/>
      <c r="H372" s="7"/>
      <c r="I372" s="7"/>
      <c r="J372" s="7"/>
      <c r="K372" s="7"/>
      <c r="L372" s="7"/>
      <c r="N372" s="25" t="s">
        <v>325</v>
      </c>
      <c r="P372" s="25"/>
      <c r="Q372" s="25" t="s">
        <v>326</v>
      </c>
      <c r="S372" s="1125"/>
      <c r="T372" s="1125"/>
      <c r="U372" s="4" t="s">
        <v>327</v>
      </c>
      <c r="V372" s="1125"/>
      <c r="W372" s="1125"/>
      <c r="Y372" s="25" t="s">
        <v>325</v>
      </c>
      <c r="AA372" s="25"/>
      <c r="AB372" s="25" t="s">
        <v>326</v>
      </c>
      <c r="AD372" s="1125"/>
      <c r="AE372" s="1125"/>
      <c r="AF372" s="4" t="s">
        <v>327</v>
      </c>
      <c r="AG372" s="1125"/>
      <c r="AH372" s="1125"/>
    </row>
    <row r="373" spans="1:38" ht="12.75" customHeight="1">
      <c r="E373" s="7" t="s">
        <v>1124</v>
      </c>
      <c r="F373" s="7"/>
      <c r="G373" s="7"/>
      <c r="H373" s="7"/>
      <c r="I373" s="7"/>
      <c r="J373" s="7"/>
      <c r="K373" s="7"/>
      <c r="L373" s="7"/>
      <c r="N373" s="1125"/>
      <c r="O373" s="1125"/>
      <c r="P373" s="1125"/>
    </row>
    <row r="374" spans="1:38" ht="12.75" customHeight="1">
      <c r="E374" s="397" t="s">
        <v>1126</v>
      </c>
      <c r="F374" s="7"/>
      <c r="G374" s="7"/>
      <c r="H374" s="7"/>
      <c r="I374" s="7"/>
      <c r="J374" s="7"/>
      <c r="K374" s="7"/>
      <c r="L374" s="7"/>
      <c r="AG374" s="1121" t="s">
        <v>640</v>
      </c>
      <c r="AH374" s="1121"/>
    </row>
    <row r="375" spans="1:38" ht="12.75" customHeight="1">
      <c r="E375" s="7"/>
      <c r="F375" s="7"/>
      <c r="G375" s="7" t="s">
        <v>1147</v>
      </c>
      <c r="H375" s="7"/>
      <c r="I375" s="7"/>
      <c r="J375" s="7"/>
      <c r="K375" s="7"/>
      <c r="L375" s="7"/>
      <c r="AG375" s="1121" t="s">
        <v>640</v>
      </c>
      <c r="AH375" s="1121"/>
    </row>
    <row r="376" spans="1:38" ht="12.75" customHeight="1">
      <c r="E376" s="7"/>
      <c r="F376" s="7"/>
      <c r="G376" s="528" t="s">
        <v>1127</v>
      </c>
      <c r="H376" s="7"/>
      <c r="I376" s="7"/>
      <c r="J376" s="7"/>
      <c r="K376" s="7"/>
      <c r="L376" s="7"/>
      <c r="V376" s="1103" t="s">
        <v>640</v>
      </c>
      <c r="W376" s="1103"/>
      <c r="Y376" s="35" t="s">
        <v>1091</v>
      </c>
    </row>
    <row r="377" spans="1:38" ht="12.75" customHeight="1">
      <c r="E377" s="7" t="s">
        <v>1092</v>
      </c>
      <c r="F377" s="7"/>
      <c r="G377" s="7"/>
      <c r="H377" s="7"/>
      <c r="I377" s="7"/>
      <c r="J377" s="7"/>
      <c r="K377" s="7"/>
      <c r="L377" s="7"/>
      <c r="V377" s="1103" t="s">
        <v>640</v>
      </c>
      <c r="W377" s="1103"/>
      <c r="Y377" s="7" t="s">
        <v>1093</v>
      </c>
    </row>
    <row r="378" spans="1:38" ht="12.75" customHeight="1"/>
    <row r="379" spans="1:38" ht="12.75" customHeight="1">
      <c r="A379" s="50" t="s">
        <v>84</v>
      </c>
      <c r="B379" s="50"/>
    </row>
    <row r="380" spans="1:38" ht="12.75" customHeight="1">
      <c r="D380" s="12" t="s">
        <v>462</v>
      </c>
      <c r="J380" s="1100" t="s">
        <v>1672</v>
      </c>
      <c r="K380" s="1102"/>
      <c r="L380" s="1102"/>
      <c r="M380" s="1102"/>
      <c r="N380" s="1102"/>
      <c r="O380" s="1102"/>
      <c r="P380" s="1102"/>
      <c r="Q380" s="1102"/>
      <c r="R380" s="1102"/>
      <c r="S380" s="1102"/>
      <c r="T380" s="1102"/>
      <c r="U380" s="1102"/>
      <c r="V380" s="14" t="s">
        <v>90</v>
      </c>
      <c r="W380" s="14"/>
      <c r="X380" s="14"/>
      <c r="Y380" s="14"/>
      <c r="Z380" s="14"/>
      <c r="AA380" s="14"/>
      <c r="AB380" s="14"/>
      <c r="AC380" s="1100" t="s">
        <v>1762</v>
      </c>
      <c r="AD380" s="1102"/>
      <c r="AE380" s="1102"/>
      <c r="AF380" s="1102"/>
      <c r="AG380" s="1102"/>
      <c r="AH380" s="1102"/>
      <c r="AI380" s="1102"/>
      <c r="AJ380" s="1102"/>
    </row>
    <row r="381" spans="1:38" ht="12.75" customHeight="1">
      <c r="A381" s="741"/>
      <c r="B381" s="741"/>
      <c r="C381" s="741"/>
      <c r="D381" s="58" t="s">
        <v>1419</v>
      </c>
      <c r="E381" s="741"/>
      <c r="F381" s="741"/>
      <c r="G381" s="741"/>
      <c r="H381" s="741"/>
      <c r="I381" s="741"/>
      <c r="J381" s="1214" t="s">
        <v>1762</v>
      </c>
      <c r="K381" s="1123"/>
      <c r="L381" s="1123"/>
      <c r="M381" s="1123"/>
      <c r="N381" s="1123"/>
      <c r="O381" s="1123"/>
      <c r="P381" s="1123"/>
      <c r="Q381" s="1123"/>
      <c r="R381" s="1123"/>
      <c r="S381" s="1123"/>
      <c r="T381" s="1123"/>
      <c r="U381" s="1123"/>
      <c r="V381" s="58" t="s">
        <v>1419</v>
      </c>
      <c r="W381" s="14"/>
      <c r="X381" s="14"/>
      <c r="Y381" s="14"/>
      <c r="Z381" s="14"/>
      <c r="AA381" s="14"/>
      <c r="AB381" s="14"/>
      <c r="AC381" s="1100" t="s">
        <v>1673</v>
      </c>
      <c r="AD381" s="1102"/>
      <c r="AE381" s="1102"/>
      <c r="AF381" s="1102"/>
      <c r="AG381" s="1102"/>
      <c r="AH381" s="1102"/>
      <c r="AI381" s="1102"/>
      <c r="AJ381" s="1102"/>
      <c r="AK381" s="741"/>
      <c r="AL381" s="741"/>
    </row>
    <row r="382" spans="1:38" ht="12.75" customHeight="1">
      <c r="A382" s="741"/>
      <c r="B382" s="741"/>
      <c r="C382" s="741"/>
      <c r="D382" s="58" t="s">
        <v>476</v>
      </c>
      <c r="E382" s="741"/>
      <c r="F382" s="741"/>
      <c r="G382" s="741"/>
      <c r="H382" s="741"/>
      <c r="I382" s="741"/>
      <c r="J382" s="1214" t="s">
        <v>1763</v>
      </c>
      <c r="K382" s="1123"/>
      <c r="L382" s="1123"/>
      <c r="M382" s="1123"/>
      <c r="N382" s="1123"/>
      <c r="O382" s="1123"/>
      <c r="P382" s="1123"/>
      <c r="Q382" s="1123"/>
      <c r="R382" s="1123"/>
      <c r="S382" s="1123"/>
      <c r="T382" s="1123"/>
      <c r="U382" s="1123"/>
      <c r="V382" s="58" t="s">
        <v>476</v>
      </c>
      <c r="W382" s="14"/>
      <c r="X382" s="14"/>
      <c r="Y382" s="14"/>
      <c r="Z382" s="14"/>
      <c r="AA382" s="14"/>
      <c r="AB382" s="14"/>
      <c r="AC382" s="1100" t="s">
        <v>1763</v>
      </c>
      <c r="AD382" s="1102"/>
      <c r="AE382" s="1102"/>
      <c r="AF382" s="1102"/>
      <c r="AG382" s="1102"/>
      <c r="AH382" s="1102"/>
      <c r="AI382" s="1102"/>
      <c r="AJ382" s="1102"/>
      <c r="AK382" s="741"/>
      <c r="AL382" s="741"/>
    </row>
    <row r="383" spans="1:38" ht="12.75" customHeight="1">
      <c r="A383" s="741"/>
      <c r="B383" s="741"/>
      <c r="C383" s="741"/>
      <c r="D383" s="494" t="s">
        <v>1415</v>
      </c>
      <c r="E383" s="741"/>
      <c r="F383" s="741"/>
      <c r="G383" s="741"/>
      <c r="H383" s="741"/>
      <c r="I383" s="88"/>
      <c r="J383" s="1592" t="s">
        <v>1764</v>
      </c>
      <c r="K383" s="1227"/>
      <c r="L383" s="1227"/>
      <c r="M383" s="1227"/>
      <c r="N383" s="1227"/>
      <c r="O383" s="1227"/>
      <c r="P383" s="1227"/>
      <c r="Q383" s="1227"/>
      <c r="R383" s="1227"/>
      <c r="S383" s="1227"/>
      <c r="T383" s="1227"/>
      <c r="U383" s="1227"/>
      <c r="V383" s="1102"/>
      <c r="W383" s="1102"/>
      <c r="X383" s="1102"/>
      <c r="Y383" s="1102"/>
      <c r="Z383" s="1102"/>
      <c r="AA383" s="1102"/>
      <c r="AB383" s="1102"/>
      <c r="AC383" s="1102"/>
      <c r="AD383" s="1102"/>
      <c r="AE383" s="1102"/>
      <c r="AF383" s="1102"/>
      <c r="AG383" s="1102"/>
      <c r="AH383" s="1102"/>
      <c r="AI383" s="1102"/>
      <c r="AJ383" s="1102"/>
      <c r="AK383" s="741"/>
      <c r="AL383" s="741"/>
    </row>
    <row r="384" spans="1:38" ht="12.75" customHeight="1">
      <c r="D384" s="12" t="s">
        <v>4</v>
      </c>
      <c r="Q384" s="1555">
        <v>43502</v>
      </c>
      <c r="R384" s="1555"/>
      <c r="S384" s="1555"/>
      <c r="T384" s="1555"/>
      <c r="U384" s="1555"/>
      <c r="V384" s="12" t="s">
        <v>330</v>
      </c>
      <c r="AI384" s="1103" t="s">
        <v>721</v>
      </c>
      <c r="AJ384" s="1103"/>
    </row>
    <row r="385" spans="1:38" ht="12.75" customHeight="1">
      <c r="D385" s="12" t="s">
        <v>5</v>
      </c>
      <c r="Q385" s="1216" t="s">
        <v>1717</v>
      </c>
      <c r="R385" s="1217"/>
      <c r="S385" s="1217"/>
      <c r="T385" s="1217"/>
      <c r="U385" s="1217"/>
      <c r="W385" s="33" t="s">
        <v>80</v>
      </c>
      <c r="AG385" s="1553"/>
      <c r="AH385" s="1553"/>
      <c r="AI385" s="1553"/>
      <c r="AJ385" s="1553"/>
    </row>
    <row r="386" spans="1:38" ht="12.75" customHeight="1">
      <c r="D386" s="12" t="s">
        <v>461</v>
      </c>
      <c r="Q386" s="1583">
        <v>1381000</v>
      </c>
      <c r="R386" s="1583"/>
      <c r="S386" s="1583"/>
      <c r="T386" s="1583"/>
      <c r="U386" s="1583"/>
      <c r="V386" s="58" t="s">
        <v>1418</v>
      </c>
      <c r="AG386" s="1554">
        <v>44256</v>
      </c>
      <c r="AH386" s="1554"/>
      <c r="AI386" s="1554"/>
      <c r="AJ386" s="1554"/>
    </row>
    <row r="387" spans="1:38" ht="12.75" customHeight="1">
      <c r="D387" s="12" t="s">
        <v>95</v>
      </c>
      <c r="I387" s="1315" t="s">
        <v>1676</v>
      </c>
      <c r="J387" s="1124"/>
      <c r="K387" s="1124"/>
      <c r="L387" s="1124"/>
      <c r="M387" s="1124"/>
      <c r="N387" s="1124"/>
      <c r="Q387" s="57" t="s">
        <v>219</v>
      </c>
      <c r="S387" s="1580"/>
      <c r="T387" s="1580"/>
      <c r="U387" s="1580"/>
      <c r="V387" s="12" t="s">
        <v>79</v>
      </c>
      <c r="AI387" s="1103" t="s">
        <v>721</v>
      </c>
      <c r="AJ387" s="1103"/>
    </row>
    <row r="388" spans="1:38" ht="12.75">
      <c r="D388" s="12" t="s">
        <v>331</v>
      </c>
      <c r="Q388" s="1190"/>
      <c r="R388" s="1190"/>
      <c r="S388" s="1190"/>
      <c r="T388" s="1190"/>
      <c r="U388" s="1190"/>
      <c r="V388" s="12" t="s">
        <v>332</v>
      </c>
      <c r="AG388" s="1553"/>
      <c r="AH388" s="1553"/>
      <c r="AI388" s="1553"/>
      <c r="AJ388" s="1553"/>
    </row>
    <row r="389" spans="1:38" ht="12.75">
      <c r="D389" s="12" t="s">
        <v>333</v>
      </c>
      <c r="Q389" s="1552"/>
      <c r="R389" s="1552"/>
      <c r="S389" s="1552"/>
      <c r="T389" s="1552"/>
      <c r="U389" s="1552"/>
      <c r="V389" s="741" t="s">
        <v>1395</v>
      </c>
      <c r="AG389" s="1553">
        <v>0</v>
      </c>
      <c r="AH389" s="1553"/>
      <c r="AI389" s="1553"/>
      <c r="AJ389" s="1553"/>
    </row>
    <row r="390" spans="1:38" ht="12.75">
      <c r="D390" s="741" t="s">
        <v>1394</v>
      </c>
      <c r="V390" s="741"/>
      <c r="AG390" s="1553">
        <v>0</v>
      </c>
      <c r="AH390" s="1553"/>
      <c r="AI390" s="1553"/>
      <c r="AJ390" s="155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0"/>
      <c r="AH391" s="770"/>
      <c r="AI391" s="770"/>
      <c r="AJ391" s="770"/>
      <c r="AK391" s="39"/>
      <c r="AL391" s="39"/>
    </row>
    <row r="392" spans="1:38" ht="12.75" customHeight="1">
      <c r="A392" s="50" t="s">
        <v>638</v>
      </c>
      <c r="B392" s="50"/>
      <c r="C392" s="50" t="s">
        <v>118</v>
      </c>
    </row>
    <row r="393" spans="1:38" ht="12.75">
      <c r="B393" s="50"/>
      <c r="C393" s="50"/>
      <c r="D393" s="50" t="s">
        <v>1457</v>
      </c>
      <c r="I393" s="1100" t="s">
        <v>1756</v>
      </c>
      <c r="J393" s="1100"/>
      <c r="K393" s="1100"/>
      <c r="L393" s="1100"/>
      <c r="M393" s="1100"/>
      <c r="N393" s="1100"/>
      <c r="O393" s="1100"/>
      <c r="P393" s="1100"/>
      <c r="Q393" s="1100"/>
      <c r="R393" s="1100"/>
      <c r="S393" s="1100"/>
      <c r="T393" s="1100"/>
      <c r="U393" s="1100"/>
      <c r="V393" s="1100"/>
      <c r="W393" s="1100"/>
      <c r="X393" s="1100"/>
      <c r="Y393" s="1100"/>
      <c r="Z393" s="1100"/>
      <c r="AA393" s="1100"/>
      <c r="AB393" s="1100"/>
      <c r="AC393" s="1100"/>
      <c r="AD393" s="1100"/>
      <c r="AE393" s="1100"/>
    </row>
    <row r="394" spans="1:38" ht="12.75" customHeight="1">
      <c r="C394" s="25"/>
      <c r="D394" s="25"/>
      <c r="E394" s="12" t="s">
        <v>113</v>
      </c>
      <c r="F394" s="25"/>
      <c r="G394" s="25"/>
      <c r="H394" s="25"/>
      <c r="I394" s="25"/>
      <c r="J394" s="25"/>
      <c r="K394" s="25"/>
      <c r="L394" s="25"/>
      <c r="M394" s="25"/>
      <c r="N394" s="25"/>
      <c r="O394" s="25"/>
      <c r="P394" s="741"/>
      <c r="Q394" s="741"/>
      <c r="R394" s="1103" t="s">
        <v>640</v>
      </c>
      <c r="S394" s="1103"/>
      <c r="T394" s="12" t="s">
        <v>618</v>
      </c>
      <c r="U394" s="741"/>
      <c r="V394" s="741"/>
      <c r="W394" s="741"/>
      <c r="X394" s="741"/>
      <c r="Y394" s="741"/>
      <c r="Z394" s="741"/>
      <c r="AA394" s="741"/>
      <c r="AB394" s="741"/>
      <c r="AC394" s="741"/>
      <c r="AD394" s="1422">
        <v>0</v>
      </c>
      <c r="AE394" s="1422"/>
      <c r="AF394" s="741"/>
    </row>
    <row r="395" spans="1:38" ht="12.75" customHeight="1">
      <c r="C395" s="25"/>
      <c r="E395" s="12" t="s">
        <v>114</v>
      </c>
      <c r="F395" s="741"/>
      <c r="G395" s="741"/>
      <c r="H395" s="741"/>
      <c r="I395" s="741"/>
      <c r="J395" s="741"/>
      <c r="K395" s="741"/>
      <c r="L395" s="741"/>
      <c r="M395" s="741"/>
      <c r="N395" s="25"/>
      <c r="O395" s="25"/>
      <c r="P395" s="741"/>
      <c r="Q395" s="741"/>
      <c r="R395" s="1103" t="s">
        <v>640</v>
      </c>
      <c r="S395" s="1103"/>
      <c r="T395" s="12" t="s">
        <v>618</v>
      </c>
      <c r="U395" s="741"/>
      <c r="V395" s="741"/>
      <c r="W395" s="741"/>
      <c r="X395" s="741"/>
      <c r="Y395" s="741"/>
      <c r="Z395" s="741"/>
      <c r="AA395" s="741"/>
      <c r="AB395" s="741"/>
      <c r="AC395" s="741"/>
      <c r="AD395" s="1422">
        <v>0</v>
      </c>
      <c r="AE395" s="1422"/>
      <c r="AF395" s="741"/>
    </row>
    <row r="396" spans="1:38" ht="12.75" customHeight="1">
      <c r="C396" s="25"/>
      <c r="E396" s="12" t="s">
        <v>115</v>
      </c>
      <c r="F396" s="741"/>
      <c r="G396" s="741"/>
      <c r="H396" s="741"/>
      <c r="I396" s="741"/>
      <c r="J396" s="741"/>
      <c r="K396" s="741"/>
      <c r="L396" s="741"/>
      <c r="M396" s="741"/>
      <c r="N396" s="25"/>
      <c r="O396" s="25"/>
      <c r="P396" s="741"/>
      <c r="Q396" s="741"/>
      <c r="R396" s="741"/>
      <c r="S396" s="1103" t="s">
        <v>640</v>
      </c>
      <c r="T396" s="1103"/>
      <c r="U396" s="741"/>
      <c r="V396" s="741"/>
      <c r="W396" s="741"/>
      <c r="X396" s="741"/>
      <c r="Y396" s="741"/>
      <c r="Z396" s="741"/>
      <c r="AA396" s="741"/>
      <c r="AB396" s="741"/>
      <c r="AC396" s="741"/>
      <c r="AD396" s="741"/>
      <c r="AE396" s="741"/>
      <c r="AF396" s="741"/>
    </row>
    <row r="397" spans="1:38" ht="12.75" customHeight="1">
      <c r="E397" s="12" t="s">
        <v>176</v>
      </c>
      <c r="F397" s="741"/>
      <c r="G397" s="741"/>
      <c r="H397" s="1578" t="s">
        <v>356</v>
      </c>
      <c r="I397" s="1578"/>
      <c r="J397" s="1578"/>
      <c r="K397" s="1578"/>
      <c r="L397" s="1578"/>
      <c r="M397" s="1578"/>
      <c r="N397" s="1578"/>
      <c r="O397" s="1578"/>
      <c r="P397" s="1578"/>
      <c r="Q397" s="1578"/>
      <c r="R397" s="1578"/>
      <c r="S397" s="1578"/>
      <c r="T397" s="1578"/>
      <c r="U397" s="1578"/>
      <c r="V397" s="1578"/>
      <c r="W397" s="1578"/>
      <c r="X397" s="1578"/>
      <c r="Y397" s="1578"/>
      <c r="Z397" s="1578"/>
      <c r="AA397" s="1578"/>
      <c r="AB397" s="1578"/>
      <c r="AC397" s="1578"/>
      <c r="AD397" s="1578"/>
      <c r="AE397" s="1578"/>
      <c r="AF397" s="741"/>
    </row>
    <row r="398" spans="1:38" ht="12.75" customHeight="1">
      <c r="E398" s="25"/>
      <c r="F398" s="741"/>
      <c r="G398" s="741"/>
      <c r="H398" s="1579"/>
      <c r="I398" s="1579"/>
      <c r="J398" s="1579"/>
      <c r="K398" s="1579"/>
      <c r="L398" s="1579"/>
      <c r="M398" s="1579"/>
      <c r="N398" s="1579"/>
      <c r="O398" s="1579"/>
      <c r="P398" s="1579"/>
      <c r="Q398" s="1579"/>
      <c r="R398" s="1579"/>
      <c r="S398" s="1579"/>
      <c r="T398" s="1579"/>
      <c r="U398" s="1579"/>
      <c r="V398" s="1579"/>
      <c r="W398" s="1579"/>
      <c r="X398" s="1579"/>
      <c r="Y398" s="1579"/>
      <c r="Z398" s="1579"/>
      <c r="AA398" s="1579"/>
      <c r="AB398" s="1579"/>
      <c r="AC398" s="1579"/>
      <c r="AD398" s="1579"/>
      <c r="AE398" s="1579"/>
      <c r="AF398" s="741"/>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1063</v>
      </c>
    </row>
    <row r="406" spans="1:36" ht="12.75" customHeight="1">
      <c r="E406" s="1125"/>
      <c r="F406" s="1125"/>
      <c r="G406" s="1125"/>
      <c r="H406" s="23" t="s">
        <v>122</v>
      </c>
      <c r="I406" s="1125"/>
      <c r="J406" s="1125"/>
      <c r="K406" s="1125"/>
      <c r="L406" s="12" t="s">
        <v>123</v>
      </c>
      <c r="N406" s="144" t="s">
        <v>624</v>
      </c>
      <c r="P406" s="1122">
        <v>3.17</v>
      </c>
      <c r="Q406" s="1122"/>
      <c r="R406" s="1122"/>
      <c r="S406" s="12" t="s">
        <v>124</v>
      </c>
      <c r="W406" s="1582">
        <f>IF(E406&gt;0,(E406*I406),(P406*43560))</f>
        <v>138085.19999999998</v>
      </c>
      <c r="X406" s="1582"/>
      <c r="Y406" s="1582"/>
      <c r="Z406" s="12" t="s">
        <v>125</v>
      </c>
      <c r="AF406" s="1122">
        <f>AG424/P406</f>
        <v>23.343848580441641</v>
      </c>
      <c r="AG406" s="1122"/>
      <c r="AH406" s="1122"/>
    </row>
    <row r="407" spans="1:36" ht="12.75">
      <c r="E407" s="12" t="s">
        <v>56</v>
      </c>
    </row>
    <row r="408" spans="1:36" ht="12.75">
      <c r="E408" s="1586"/>
      <c r="F408" s="1586"/>
      <c r="G408" s="1586"/>
      <c r="H408" s="1586"/>
      <c r="I408" s="1586"/>
      <c r="J408" s="1586"/>
      <c r="K408" s="1586"/>
      <c r="L408" s="1586"/>
      <c r="M408" s="1586"/>
      <c r="N408" s="1586"/>
      <c r="O408" s="1586"/>
      <c r="P408" s="1586"/>
      <c r="Q408" s="1586"/>
      <c r="R408" s="1586"/>
      <c r="S408" s="1586"/>
      <c r="T408" s="1586"/>
      <c r="U408" s="1586"/>
      <c r="V408" s="1586"/>
      <c r="W408" s="1586"/>
      <c r="X408" s="1586"/>
      <c r="Y408" s="1586"/>
      <c r="Z408" s="1586"/>
      <c r="AA408" s="1586"/>
      <c r="AB408" s="1586"/>
      <c r="AC408" s="1586"/>
      <c r="AD408" s="1586"/>
      <c r="AE408" s="1586"/>
      <c r="AF408" s="1586"/>
      <c r="AG408" s="1586"/>
      <c r="AH408" s="1586"/>
      <c r="AI408" s="1586"/>
      <c r="AJ408" s="1586"/>
    </row>
    <row r="409" spans="1:36" ht="12.75"/>
    <row r="410" spans="1:36" ht="12.75">
      <c r="A410" s="50" t="s">
        <v>641</v>
      </c>
      <c r="B410" s="50"/>
      <c r="C410" s="50"/>
      <c r="D410" s="50" t="s">
        <v>127</v>
      </c>
    </row>
    <row r="411" spans="1:36" ht="12.75">
      <c r="E411" s="12" t="s">
        <v>128</v>
      </c>
      <c r="P411" s="1103">
        <v>9</v>
      </c>
      <c r="Q411" s="1103"/>
      <c r="S411" s="12" t="s">
        <v>202</v>
      </c>
      <c r="AE411" s="1103">
        <v>9</v>
      </c>
      <c r="AF411" s="1103"/>
    </row>
    <row r="412" spans="1:36" ht="12.75">
      <c r="E412" s="12" t="s">
        <v>203</v>
      </c>
      <c r="P412" s="1587">
        <v>1</v>
      </c>
      <c r="Q412" s="1103"/>
      <c r="S412" s="12" t="s">
        <v>138</v>
      </c>
      <c r="AE412" s="1103" t="s">
        <v>640</v>
      </c>
      <c r="AF412" s="1103"/>
    </row>
    <row r="413" spans="1:36" ht="12.75" customHeight="1">
      <c r="F413" s="67" t="s">
        <v>139</v>
      </c>
    </row>
    <row r="414" spans="1:36" ht="12.75" customHeight="1">
      <c r="F414" s="1321" t="s">
        <v>1757</v>
      </c>
      <c r="G414" s="1322"/>
      <c r="H414" s="1322"/>
      <c r="I414" s="1322"/>
      <c r="J414" s="1322"/>
      <c r="K414" s="1322"/>
      <c r="L414" s="1322"/>
      <c r="M414" s="1322"/>
      <c r="N414" s="1322"/>
      <c r="O414" s="1322"/>
      <c r="P414" s="1322"/>
      <c r="Q414" s="1322"/>
      <c r="R414" s="1322"/>
      <c r="S414" s="1322"/>
      <c r="T414" s="1322"/>
      <c r="U414" s="1322"/>
      <c r="V414" s="1322"/>
      <c r="W414" s="1322"/>
      <c r="X414" s="1322"/>
      <c r="Y414" s="1322"/>
      <c r="Z414" s="1322"/>
      <c r="AA414" s="1322"/>
      <c r="AB414" s="1322"/>
      <c r="AC414" s="1322"/>
      <c r="AD414" s="1322"/>
      <c r="AE414" s="1322"/>
      <c r="AF414" s="1322"/>
      <c r="AG414" s="1322"/>
      <c r="AH414" s="1322"/>
    </row>
    <row r="415" spans="1:36" ht="12.75" customHeight="1">
      <c r="F415" s="1323"/>
      <c r="G415" s="1323"/>
      <c r="H415" s="1323"/>
      <c r="I415" s="1323"/>
      <c r="J415" s="1323"/>
      <c r="K415" s="1323"/>
      <c r="L415" s="1323"/>
      <c r="M415" s="1323"/>
      <c r="N415" s="1323"/>
      <c r="O415" s="1323"/>
      <c r="P415" s="1323"/>
      <c r="Q415" s="1323"/>
      <c r="R415" s="1323"/>
      <c r="S415" s="1323"/>
      <c r="T415" s="1323"/>
      <c r="U415" s="1323"/>
      <c r="V415" s="1323"/>
      <c r="W415" s="1323"/>
      <c r="X415" s="1323"/>
      <c r="Y415" s="1323"/>
      <c r="Z415" s="1323"/>
      <c r="AA415" s="1323"/>
      <c r="AB415" s="1323"/>
      <c r="AC415" s="1323"/>
      <c r="AD415" s="1323"/>
      <c r="AE415" s="1323"/>
      <c r="AF415" s="1323"/>
      <c r="AG415" s="1323"/>
      <c r="AH415" s="1323"/>
    </row>
    <row r="416" spans="1:36" ht="12.75" customHeight="1">
      <c r="E416" s="12" t="s">
        <v>657</v>
      </c>
      <c r="N416" s="39"/>
      <c r="O416" s="39"/>
      <c r="P416" s="243"/>
      <c r="Q416" s="1103" t="s">
        <v>590</v>
      </c>
      <c r="R416" s="1103"/>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03" t="s">
        <v>640</v>
      </c>
      <c r="AG417" s="1593"/>
    </row>
    <row r="418" spans="1:96" ht="12.75" customHeight="1">
      <c r="S418" s="25"/>
      <c r="T418" s="25"/>
    </row>
    <row r="419" spans="1:96" ht="12.75" customHeight="1">
      <c r="A419" s="50"/>
      <c r="B419" s="50"/>
      <c r="C419" s="50"/>
      <c r="E419" s="7" t="s">
        <v>329</v>
      </c>
      <c r="Z419" s="1103" t="s">
        <v>721</v>
      </c>
      <c r="AA419" s="110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03" t="s">
        <v>640</v>
      </c>
      <c r="AA421" s="1103"/>
    </row>
    <row r="422" spans="1:96" ht="12.75" customHeight="1"/>
    <row r="423" spans="1:96" ht="12.75" customHeight="1">
      <c r="A423" s="50" t="s">
        <v>512</v>
      </c>
      <c r="B423" s="50"/>
      <c r="C423" s="50"/>
      <c r="D423" s="50" t="s">
        <v>841</v>
      </c>
      <c r="AF423" s="80"/>
    </row>
    <row r="424" spans="1:96" ht="12.75" customHeight="1">
      <c r="D424" s="1163"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538"/>
      <c r="AG424" s="1535">
        <v>74</v>
      </c>
      <c r="AH424" s="1535"/>
      <c r="AI424" s="1535"/>
      <c r="AJ424" s="1535"/>
    </row>
    <row r="425" spans="1:96" ht="12.75" customHeight="1">
      <c r="D425" s="1514" t="s">
        <v>1487</v>
      </c>
      <c r="E425" s="1515"/>
      <c r="F425" s="1515"/>
      <c r="G425" s="1515"/>
      <c r="H425" s="1515"/>
      <c r="I425" s="1515"/>
      <c r="J425" s="1515"/>
      <c r="K425" s="1515"/>
      <c r="L425" s="1515"/>
      <c r="M425" s="1515"/>
      <c r="N425" s="1515"/>
      <c r="O425" s="1515"/>
      <c r="P425" s="1515"/>
      <c r="Q425" s="1515"/>
      <c r="R425" s="1515"/>
      <c r="S425" s="1515"/>
      <c r="T425" s="1515"/>
      <c r="U425" s="1515"/>
      <c r="V425" s="1515"/>
      <c r="W425" s="1515"/>
      <c r="X425" s="1515"/>
      <c r="Y425" s="1515"/>
      <c r="Z425" s="1515"/>
      <c r="AA425" s="1515"/>
      <c r="AB425" s="1515"/>
      <c r="AC425" s="1515"/>
      <c r="AD425" s="1515"/>
      <c r="AE425" s="1515"/>
      <c r="AF425" s="1516"/>
      <c r="AG425" s="1542">
        <v>0</v>
      </c>
      <c r="AH425" s="1174"/>
      <c r="AI425" s="1174"/>
      <c r="AJ425" s="1174"/>
    </row>
    <row r="426" spans="1:96" ht="12.75" customHeight="1">
      <c r="D426" s="1514" t="s">
        <v>1181</v>
      </c>
      <c r="E426" s="1515"/>
      <c r="F426" s="1515"/>
      <c r="G426" s="1515"/>
      <c r="H426" s="1515"/>
      <c r="I426" s="1515"/>
      <c r="J426" s="1515"/>
      <c r="K426" s="1515"/>
      <c r="L426" s="1515"/>
      <c r="M426" s="1515"/>
      <c r="N426" s="1515"/>
      <c r="O426" s="1515"/>
      <c r="P426" s="1515"/>
      <c r="Q426" s="1515"/>
      <c r="R426" s="1515"/>
      <c r="S426" s="1515"/>
      <c r="T426" s="1515"/>
      <c r="U426" s="1515"/>
      <c r="V426" s="1515"/>
      <c r="W426" s="1515"/>
      <c r="X426" s="1515"/>
      <c r="Y426" s="1515"/>
      <c r="Z426" s="1515"/>
      <c r="AA426" s="1515"/>
      <c r="AB426" s="1515"/>
      <c r="AC426" s="1515"/>
      <c r="AD426" s="1515"/>
      <c r="AE426" s="1515"/>
      <c r="AF426" s="1516"/>
      <c r="AG426" s="1535">
        <v>73</v>
      </c>
      <c r="AH426" s="1535"/>
      <c r="AI426" s="1535"/>
      <c r="AJ426" s="1535"/>
    </row>
    <row r="427" spans="1:96" ht="12.75" customHeight="1">
      <c r="D427" s="1514" t="s">
        <v>1182</v>
      </c>
      <c r="E427" s="1515"/>
      <c r="F427" s="1515"/>
      <c r="G427" s="1515"/>
      <c r="H427" s="1515"/>
      <c r="I427" s="1515"/>
      <c r="J427" s="1515"/>
      <c r="K427" s="1515"/>
      <c r="L427" s="1515"/>
      <c r="M427" s="1515"/>
      <c r="N427" s="1515"/>
      <c r="O427" s="1515"/>
      <c r="P427" s="1515"/>
      <c r="Q427" s="1515"/>
      <c r="R427" s="1515"/>
      <c r="S427" s="1515"/>
      <c r="T427" s="1515"/>
      <c r="U427" s="1515"/>
      <c r="V427" s="1515"/>
      <c r="W427" s="1515"/>
      <c r="X427" s="1515"/>
      <c r="Y427" s="1515"/>
      <c r="Z427" s="1515"/>
      <c r="AA427" s="1515"/>
      <c r="AB427" s="1515"/>
      <c r="AC427" s="1515"/>
      <c r="AD427" s="1515"/>
      <c r="AE427" s="1515"/>
      <c r="AF427" s="1516"/>
      <c r="AG427" s="1535">
        <v>73</v>
      </c>
      <c r="AH427" s="1535"/>
      <c r="AI427" s="1535"/>
      <c r="AJ427" s="1535"/>
    </row>
    <row r="428" spans="1:96" ht="12.75" customHeight="1">
      <c r="D428" s="1514" t="s">
        <v>1184</v>
      </c>
      <c r="E428" s="1515"/>
      <c r="F428" s="1515"/>
      <c r="G428" s="1515"/>
      <c r="H428" s="1515"/>
      <c r="I428" s="1515"/>
      <c r="J428" s="1515"/>
      <c r="K428" s="1515"/>
      <c r="L428" s="1515"/>
      <c r="M428" s="1515"/>
      <c r="N428" s="1515"/>
      <c r="O428" s="1515"/>
      <c r="P428" s="1515"/>
      <c r="Q428" s="1515"/>
      <c r="R428" s="1515"/>
      <c r="S428" s="1515"/>
      <c r="T428" s="1515"/>
      <c r="U428" s="1515"/>
      <c r="V428" s="1515"/>
      <c r="W428" s="1515"/>
      <c r="X428" s="1515"/>
      <c r="Y428" s="1515"/>
      <c r="Z428" s="1515"/>
      <c r="AA428" s="1515"/>
      <c r="AB428" s="1515"/>
      <c r="AC428" s="1515"/>
      <c r="AD428" s="1515"/>
      <c r="AE428" s="1515"/>
      <c r="AF428" s="1516"/>
      <c r="AG428" s="1581">
        <f>IF(ISERROR(AG427/AG426),"",AG427/AG426)</f>
        <v>1</v>
      </c>
      <c r="AH428" s="1581"/>
      <c r="AI428" s="1581"/>
      <c r="AJ428" s="1581"/>
    </row>
    <row r="429" spans="1:96" ht="12.75" customHeight="1">
      <c r="D429" s="1514" t="s">
        <v>1183</v>
      </c>
      <c r="E429" s="1515"/>
      <c r="F429" s="1515"/>
      <c r="G429" s="1515"/>
      <c r="H429" s="1515"/>
      <c r="I429" s="1515"/>
      <c r="J429" s="1515"/>
      <c r="K429" s="1515"/>
      <c r="L429" s="1515"/>
      <c r="M429" s="1515"/>
      <c r="N429" s="1515"/>
      <c r="O429" s="1515"/>
      <c r="P429" s="1515"/>
      <c r="Q429" s="1515"/>
      <c r="R429" s="1515"/>
      <c r="S429" s="1515"/>
      <c r="T429" s="1515"/>
      <c r="U429" s="1515"/>
      <c r="V429" s="1515"/>
      <c r="W429" s="1515"/>
      <c r="X429" s="1515"/>
      <c r="Y429" s="1515"/>
      <c r="Z429" s="1515"/>
      <c r="AA429" s="1515"/>
      <c r="AB429" s="1515"/>
      <c r="AC429" s="1515"/>
      <c r="AD429" s="1515"/>
      <c r="AE429" s="1515"/>
      <c r="AF429" s="1516"/>
      <c r="AG429" s="1458">
        <v>68475</v>
      </c>
      <c r="AH429" s="1458"/>
      <c r="AI429" s="1458"/>
      <c r="AJ429" s="1458"/>
    </row>
    <row r="430" spans="1:96" ht="12.75" customHeight="1">
      <c r="D430" s="1514" t="s">
        <v>1185</v>
      </c>
      <c r="E430" s="1515"/>
      <c r="F430" s="1515"/>
      <c r="G430" s="1515"/>
      <c r="H430" s="1515"/>
      <c r="I430" s="1515"/>
      <c r="J430" s="1515"/>
      <c r="K430" s="1515"/>
      <c r="L430" s="1515"/>
      <c r="M430" s="1515"/>
      <c r="N430" s="1515"/>
      <c r="O430" s="1515"/>
      <c r="P430" s="1515"/>
      <c r="Q430" s="1515"/>
      <c r="R430" s="1515"/>
      <c r="S430" s="1515"/>
      <c r="T430" s="1515"/>
      <c r="U430" s="1515"/>
      <c r="V430" s="1515"/>
      <c r="W430" s="1515"/>
      <c r="X430" s="1515"/>
      <c r="Y430" s="1515"/>
      <c r="Z430" s="1515"/>
      <c r="AA430" s="1515"/>
      <c r="AB430" s="1515"/>
      <c r="AC430" s="1515"/>
      <c r="AD430" s="1515"/>
      <c r="AE430" s="1515"/>
      <c r="AF430" s="1516"/>
      <c r="AG430" s="1458">
        <v>68475</v>
      </c>
      <c r="AH430" s="1458"/>
      <c r="AI430" s="1458"/>
      <c r="AJ430" s="1458"/>
    </row>
    <row r="431" spans="1:96" ht="12.75" customHeight="1">
      <c r="D431" s="1514" t="s">
        <v>1186</v>
      </c>
      <c r="E431" s="1515"/>
      <c r="F431" s="1515"/>
      <c r="G431" s="1515"/>
      <c r="H431" s="1515"/>
      <c r="I431" s="1515"/>
      <c r="J431" s="1515"/>
      <c r="K431" s="1515"/>
      <c r="L431" s="1515"/>
      <c r="M431" s="1515"/>
      <c r="N431" s="1515"/>
      <c r="O431" s="1515"/>
      <c r="P431" s="1515"/>
      <c r="Q431" s="1515"/>
      <c r="R431" s="1515"/>
      <c r="S431" s="1515"/>
      <c r="T431" s="1515"/>
      <c r="U431" s="1515"/>
      <c r="V431" s="1515"/>
      <c r="W431" s="1515"/>
      <c r="X431" s="1515"/>
      <c r="Y431" s="1515"/>
      <c r="Z431" s="1515"/>
      <c r="AA431" s="1515"/>
      <c r="AB431" s="1515"/>
      <c r="AC431" s="1515"/>
      <c r="AD431" s="1515"/>
      <c r="AE431" s="1515"/>
      <c r="AF431" s="1516"/>
      <c r="AG431" s="1581">
        <f>IF(ISERROR(AG430/AG429),"",AG430/AG429)</f>
        <v>1</v>
      </c>
      <c r="AH431" s="1581"/>
      <c r="AI431" s="1581"/>
      <c r="AJ431" s="1581"/>
    </row>
    <row r="432" spans="1:96" ht="12.75" customHeight="1">
      <c r="D432" s="1514" t="s">
        <v>1187</v>
      </c>
      <c r="E432" s="1515"/>
      <c r="F432" s="1515"/>
      <c r="G432" s="1515"/>
      <c r="H432" s="1515"/>
      <c r="I432" s="1515"/>
      <c r="J432" s="1515"/>
      <c r="K432" s="1515"/>
      <c r="L432" s="1515"/>
      <c r="M432" s="1515"/>
      <c r="N432" s="1515"/>
      <c r="O432" s="1515"/>
      <c r="P432" s="1515"/>
      <c r="Q432" s="1515"/>
      <c r="R432" s="1515"/>
      <c r="S432" s="1515"/>
      <c r="T432" s="1515"/>
      <c r="U432" s="1515"/>
      <c r="V432" s="1515"/>
      <c r="W432" s="1515"/>
      <c r="X432" s="1515"/>
      <c r="Y432" s="1515"/>
      <c r="Z432" s="1515"/>
      <c r="AA432" s="1515"/>
      <c r="AB432" s="1515"/>
      <c r="AC432" s="1515"/>
      <c r="AD432" s="1515"/>
      <c r="AE432" s="1515"/>
      <c r="AF432" s="1516"/>
      <c r="AG432" s="1581">
        <f>MIN(IF(AG428&gt;AG431,AG431,AG428),1)</f>
        <v>1</v>
      </c>
      <c r="AH432" s="1581"/>
      <c r="AI432" s="1581"/>
      <c r="AJ432" s="158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14" t="s">
        <v>1458</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538"/>
      <c r="AG433" s="1458">
        <v>3875</v>
      </c>
      <c r="AH433" s="1458"/>
      <c r="AI433" s="1458"/>
      <c r="AJ433" s="14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3" t="s">
        <v>616</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538"/>
      <c r="AG434" s="1458">
        <v>0</v>
      </c>
      <c r="AH434" s="1458"/>
      <c r="AI434" s="1458"/>
      <c r="AJ434" s="14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4" t="s">
        <v>1459</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538"/>
      <c r="AG435" s="1458">
        <v>1212</v>
      </c>
      <c r="AH435" s="1458"/>
      <c r="AI435" s="1458"/>
      <c r="AJ435" s="145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4" t="s">
        <v>1188</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538"/>
      <c r="AG436" s="1458">
        <v>0</v>
      </c>
      <c r="AH436" s="1458"/>
      <c r="AI436" s="1458"/>
      <c r="AJ436" s="14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8" t="s">
        <v>1189</v>
      </c>
      <c r="E437" s="1569"/>
      <c r="F437" s="1569"/>
      <c r="G437" s="1569"/>
      <c r="H437" s="1569"/>
      <c r="I437" s="1569"/>
      <c r="J437" s="1569"/>
      <c r="K437" s="1569"/>
      <c r="L437" s="1569"/>
      <c r="M437" s="1569"/>
      <c r="N437" s="1569"/>
      <c r="O437" s="1569"/>
      <c r="P437" s="1569"/>
      <c r="Q437" s="1569"/>
      <c r="R437" s="1569"/>
      <c r="S437" s="1569"/>
      <c r="T437" s="1569"/>
      <c r="U437" s="1569"/>
      <c r="V437" s="1569"/>
      <c r="W437" s="1569"/>
      <c r="X437" s="1569"/>
      <c r="Y437" s="1569"/>
      <c r="Z437" s="1569"/>
      <c r="AA437" s="1569"/>
      <c r="AB437" s="1569"/>
      <c r="AC437" s="1569"/>
      <c r="AD437" s="1569"/>
      <c r="AE437" s="1569"/>
      <c r="AF437" s="1570"/>
      <c r="AG437" s="1536">
        <f>AG429+AG433+AG435+AG436</f>
        <v>73562</v>
      </c>
      <c r="AH437" s="1536"/>
      <c r="AI437" s="1536"/>
      <c r="AJ437" s="153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1" t="s">
        <v>1460</v>
      </c>
      <c r="E438" s="1571"/>
      <c r="F438" s="1571"/>
      <c r="G438" s="1571"/>
      <c r="H438" s="1571"/>
      <c r="I438" s="1571"/>
      <c r="J438" s="1571"/>
      <c r="K438" s="1571"/>
      <c r="L438" s="1571"/>
      <c r="M438" s="1571"/>
      <c r="N438" s="1571"/>
      <c r="O438" s="1571"/>
      <c r="P438" s="1571"/>
      <c r="Q438" s="1571"/>
      <c r="R438" s="1571"/>
      <c r="S438" s="1571"/>
      <c r="T438" s="1571"/>
      <c r="U438" s="1571"/>
      <c r="V438" s="1571"/>
      <c r="W438" s="1571"/>
      <c r="X438" s="1571"/>
      <c r="Y438" s="1571"/>
      <c r="Z438" s="1571"/>
      <c r="AA438" s="1571"/>
      <c r="AB438" s="1571"/>
      <c r="AC438" s="1571"/>
      <c r="AD438" s="1571"/>
      <c r="AE438" s="1571"/>
      <c r="AF438" s="1571"/>
      <c r="AG438" s="1571"/>
      <c r="AH438" s="1571"/>
      <c r="AI438" s="1571"/>
      <c r="AJ438" s="157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2"/>
      <c r="E439" s="1572"/>
      <c r="F439" s="1572"/>
      <c r="G439" s="1572"/>
      <c r="H439" s="1572"/>
      <c r="I439" s="1572"/>
      <c r="J439" s="1572"/>
      <c r="K439" s="1572"/>
      <c r="L439" s="1572"/>
      <c r="M439" s="1572"/>
      <c r="N439" s="1572"/>
      <c r="O439" s="1572"/>
      <c r="P439" s="1572"/>
      <c r="Q439" s="1572"/>
      <c r="R439" s="1572"/>
      <c r="S439" s="1572"/>
      <c r="T439" s="1572"/>
      <c r="U439" s="1572"/>
      <c r="V439" s="1572"/>
      <c r="W439" s="1572"/>
      <c r="X439" s="1572"/>
      <c r="Y439" s="1572"/>
      <c r="Z439" s="1572"/>
      <c r="AA439" s="1572"/>
      <c r="AB439" s="1572"/>
      <c r="AC439" s="1572"/>
      <c r="AD439" s="1572"/>
      <c r="AE439" s="1572"/>
      <c r="AF439" s="1572"/>
      <c r="AG439" s="1572"/>
      <c r="AH439" s="1572"/>
      <c r="AI439" s="1572"/>
      <c r="AJ439" s="157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6">
        <f>'Sources and Uses Budget'!B105/Application!AG424</f>
        <v>411624.94594594592</v>
      </c>
      <c r="AD441" s="1126"/>
      <c r="AE441" s="1126"/>
      <c r="AF441" s="112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6">
        <f>'Sources and Uses Budget'!C105/Application!AG424</f>
        <v>411624.94594594592</v>
      </c>
      <c r="AD442" s="1126"/>
      <c r="AE442" s="1126"/>
      <c r="AF442" s="112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948</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6">
        <f>('Sources and Uses Budget'!$S$107+'Sources and Uses Budget'!$T$107)/Application!AG424</f>
        <v>376131.59459459462</v>
      </c>
      <c r="AD443" s="1126"/>
      <c r="AE443" s="1126"/>
      <c r="AF443" s="112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0"/>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9" t="s">
        <v>748</v>
      </c>
      <c r="E452" s="1460"/>
      <c r="F452" s="1460"/>
      <c r="G452" s="1460"/>
      <c r="H452" s="1460"/>
      <c r="I452" s="1460"/>
      <c r="J452" s="1460"/>
      <c r="K452" s="1460"/>
      <c r="L452" s="1460"/>
      <c r="M452" s="1460"/>
      <c r="N452" s="1460"/>
      <c r="O452" s="1460"/>
      <c r="P452" s="1460"/>
      <c r="Q452" s="1460"/>
      <c r="R452" s="1460"/>
      <c r="S452" s="1460"/>
      <c r="T452" s="1460"/>
      <c r="U452" s="1460"/>
      <c r="V452" s="1461"/>
      <c r="W452" s="1258" t="s">
        <v>640</v>
      </c>
      <c r="X452" s="1259"/>
      <c r="Y452" s="126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9" t="s">
        <v>749</v>
      </c>
      <c r="E453" s="1460"/>
      <c r="F453" s="1460"/>
      <c r="G453" s="1460"/>
      <c r="H453" s="1460"/>
      <c r="I453" s="1460"/>
      <c r="J453" s="1460"/>
      <c r="K453" s="1460"/>
      <c r="L453" s="1460"/>
      <c r="M453" s="1460"/>
      <c r="N453" s="1460"/>
      <c r="O453" s="1460"/>
      <c r="P453" s="1460"/>
      <c r="Q453" s="1460"/>
      <c r="R453" s="1460"/>
      <c r="S453" s="1460"/>
      <c r="T453" s="1460"/>
      <c r="U453" s="1460"/>
      <c r="V453" s="1461"/>
      <c r="W453" s="1258" t="s">
        <v>640</v>
      </c>
      <c r="X453" s="1259"/>
      <c r="Y453" s="126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9" t="s">
        <v>750</v>
      </c>
      <c r="E454" s="1460"/>
      <c r="F454" s="1460"/>
      <c r="G454" s="1460"/>
      <c r="H454" s="1460"/>
      <c r="I454" s="1460"/>
      <c r="J454" s="1460"/>
      <c r="K454" s="1460"/>
      <c r="L454" s="1460"/>
      <c r="M454" s="1460"/>
      <c r="N454" s="1460"/>
      <c r="O454" s="1460"/>
      <c r="P454" s="1460"/>
      <c r="Q454" s="1460"/>
      <c r="R454" s="1460"/>
      <c r="S454" s="1460"/>
      <c r="T454" s="1460"/>
      <c r="U454" s="1460"/>
      <c r="V454" s="1461"/>
      <c r="W454" s="1258" t="s">
        <v>640</v>
      </c>
      <c r="X454" s="1259"/>
      <c r="Y454" s="126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9" t="s">
        <v>751</v>
      </c>
      <c r="E455" s="1460"/>
      <c r="F455" s="1460"/>
      <c r="G455" s="1460"/>
      <c r="H455" s="1460"/>
      <c r="I455" s="1460"/>
      <c r="J455" s="1460"/>
      <c r="K455" s="1460"/>
      <c r="L455" s="1460"/>
      <c r="M455" s="1460"/>
      <c r="N455" s="1460"/>
      <c r="O455" s="1460"/>
      <c r="P455" s="1460"/>
      <c r="Q455" s="1460"/>
      <c r="R455" s="1460"/>
      <c r="S455" s="1460"/>
      <c r="T455" s="1460"/>
      <c r="U455" s="1460"/>
      <c r="V455" s="1461"/>
      <c r="W455" s="1258" t="s">
        <v>640</v>
      </c>
      <c r="X455" s="1259"/>
      <c r="Y455" s="126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9" t="s">
        <v>972</v>
      </c>
      <c r="E456" s="1460"/>
      <c r="F456" s="1460"/>
      <c r="G456" s="1460"/>
      <c r="H456" s="1460"/>
      <c r="I456" s="1460"/>
      <c r="J456" s="1460"/>
      <c r="K456" s="1460"/>
      <c r="L456" s="1460"/>
      <c r="M456" s="1460"/>
      <c r="N456" s="1460"/>
      <c r="O456" s="1460"/>
      <c r="P456" s="1460"/>
      <c r="Q456" s="1460"/>
      <c r="R456" s="1460"/>
      <c r="S456" s="1460"/>
      <c r="T456" s="1460"/>
      <c r="U456" s="1460"/>
      <c r="V456" s="1461"/>
      <c r="W456" s="1258" t="s">
        <v>640</v>
      </c>
      <c r="X456" s="1259"/>
      <c r="Y456" s="126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9" t="s">
        <v>752</v>
      </c>
      <c r="E457" s="1460"/>
      <c r="F457" s="1460"/>
      <c r="G457" s="1460"/>
      <c r="H457" s="1460"/>
      <c r="I457" s="1460"/>
      <c r="J457" s="1460"/>
      <c r="K457" s="1460"/>
      <c r="L457" s="1460"/>
      <c r="M457" s="1460"/>
      <c r="N457" s="1460"/>
      <c r="O457" s="1460"/>
      <c r="P457" s="1460"/>
      <c r="Q457" s="1460"/>
      <c r="R457" s="1460"/>
      <c r="S457" s="1460"/>
      <c r="T457" s="1460"/>
      <c r="U457" s="1460"/>
      <c r="V457" s="1461"/>
      <c r="W457" s="1258" t="s">
        <v>640</v>
      </c>
      <c r="X457" s="1259"/>
      <c r="Y457" s="126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9" t="s">
        <v>1154</v>
      </c>
      <c r="E458" s="1460"/>
      <c r="F458" s="1460"/>
      <c r="G458" s="1460"/>
      <c r="H458" s="1460"/>
      <c r="I458" s="1460"/>
      <c r="J458" s="1460"/>
      <c r="K458" s="1460"/>
      <c r="L458" s="1460"/>
      <c r="M458" s="1460"/>
      <c r="N458" s="1460"/>
      <c r="O458" s="1460"/>
      <c r="P458" s="1460"/>
      <c r="Q458" s="1460"/>
      <c r="R458" s="1460"/>
      <c r="S458" s="1460"/>
      <c r="T458" s="1460"/>
      <c r="U458" s="1460"/>
      <c r="V458" s="1461"/>
      <c r="W458" s="1258" t="s">
        <v>640</v>
      </c>
      <c r="X458" s="1259"/>
      <c r="Y458" s="126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7" t="s">
        <v>176</v>
      </c>
      <c r="E459" s="408"/>
      <c r="F459" s="409"/>
      <c r="G459" s="1532"/>
      <c r="H459" s="1533"/>
      <c r="I459" s="1533"/>
      <c r="J459" s="1533"/>
      <c r="K459" s="1533"/>
      <c r="L459" s="1533"/>
      <c r="M459" s="1533"/>
      <c r="N459" s="1533"/>
      <c r="O459" s="1533"/>
      <c r="P459" s="1533"/>
      <c r="Q459" s="1533"/>
      <c r="R459" s="1533"/>
      <c r="S459" s="1533"/>
      <c r="T459" s="1533"/>
      <c r="U459" s="1533"/>
      <c r="V459" s="1534"/>
      <c r="W459" s="1258" t="s">
        <v>640</v>
      </c>
      <c r="X459" s="1259"/>
      <c r="Y459" s="126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0" t="s">
        <v>973</v>
      </c>
      <c r="E460" s="411"/>
      <c r="F460" s="411"/>
      <c r="G460" s="302"/>
      <c r="H460" s="302"/>
      <c r="I460" s="302"/>
      <c r="J460" s="302"/>
      <c r="K460" s="302"/>
      <c r="L460" s="302"/>
      <c r="M460" s="302"/>
      <c r="N460" s="302"/>
      <c r="O460" s="302"/>
      <c r="P460" s="302"/>
      <c r="Q460" s="302"/>
      <c r="R460" s="302"/>
      <c r="S460" s="302"/>
      <c r="T460" s="302"/>
      <c r="U460" s="302"/>
      <c r="V460" s="302"/>
      <c r="W460" s="412"/>
      <c r="X460" s="412"/>
      <c r="Y460" s="413"/>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4"/>
      <c r="E461" s="415"/>
      <c r="F461" s="415"/>
      <c r="G461" s="415"/>
      <c r="H461" s="415"/>
      <c r="I461" s="415"/>
      <c r="J461" s="415"/>
      <c r="K461" s="415"/>
      <c r="L461" s="415"/>
      <c r="M461" s="415"/>
      <c r="N461" s="415"/>
      <c r="O461" s="415"/>
      <c r="P461" s="415"/>
      <c r="Q461" s="415"/>
      <c r="R461" s="415"/>
      <c r="S461" s="415"/>
      <c r="T461" s="415"/>
      <c r="U461" s="415"/>
      <c r="V461" s="415"/>
      <c r="W461" s="416"/>
      <c r="X461" s="416"/>
      <c r="Y461" s="417"/>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4"/>
      <c r="E462" s="415"/>
      <c r="F462" s="415"/>
      <c r="G462" s="415"/>
      <c r="H462" s="415"/>
      <c r="I462" s="415"/>
      <c r="J462" s="415"/>
      <c r="K462" s="415"/>
      <c r="L462" s="415"/>
      <c r="M462" s="415"/>
      <c r="N462" s="415"/>
      <c r="O462" s="415"/>
      <c r="P462" s="415"/>
      <c r="Q462" s="415"/>
      <c r="R462" s="415"/>
      <c r="S462" s="415"/>
      <c r="T462" s="415"/>
      <c r="U462" s="415"/>
      <c r="V462" s="415"/>
      <c r="W462" s="416"/>
      <c r="X462" s="416"/>
      <c r="Y462" s="417"/>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4" t="s">
        <v>753</v>
      </c>
      <c r="E463" s="1465"/>
      <c r="F463" s="1465"/>
      <c r="G463" s="1465"/>
      <c r="H463" s="1465"/>
      <c r="I463" s="1465"/>
      <c r="J463" s="1465"/>
      <c r="K463" s="1465"/>
      <c r="L463" s="1465"/>
      <c r="M463" s="1465"/>
      <c r="N463" s="1465"/>
      <c r="O463" s="1465"/>
      <c r="P463" s="1465"/>
      <c r="Q463" s="1465"/>
      <c r="R463" s="1465"/>
      <c r="S463" s="1465"/>
      <c r="T463" s="1465"/>
      <c r="U463" s="1465"/>
      <c r="V463" s="1465"/>
      <c r="W463" s="1573"/>
      <c r="X463" s="1573"/>
      <c r="Y463" s="157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9" t="s">
        <v>754</v>
      </c>
      <c r="E464" s="1460"/>
      <c r="F464" s="1460"/>
      <c r="G464" s="1460"/>
      <c r="H464" s="1460"/>
      <c r="I464" s="1460"/>
      <c r="J464" s="1460"/>
      <c r="K464" s="1460"/>
      <c r="L464" s="1460"/>
      <c r="M464" s="1460"/>
      <c r="N464" s="1460"/>
      <c r="O464" s="1460"/>
      <c r="P464" s="1460"/>
      <c r="Q464" s="1460"/>
      <c r="R464" s="1460"/>
      <c r="S464" s="1460"/>
      <c r="T464" s="1460"/>
      <c r="U464" s="1460"/>
      <c r="V464" s="1461"/>
      <c r="W464" s="1258" t="s">
        <v>640</v>
      </c>
      <c r="X464" s="1259"/>
      <c r="Y464" s="126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2" t="s">
        <v>891</v>
      </c>
      <c r="B466" s="1262"/>
      <c r="C466" s="1262"/>
      <c r="D466" s="1262"/>
      <c r="E466" s="1262"/>
      <c r="F466" s="1262"/>
      <c r="G466" s="1262"/>
      <c r="H466" s="1262"/>
      <c r="I466" s="1262"/>
      <c r="J466" s="1262"/>
      <c r="K466" s="1262"/>
      <c r="L466" s="1262"/>
      <c r="M466" s="1262"/>
      <c r="N466" s="1262"/>
      <c r="O466" s="1262"/>
      <c r="P466" s="1262"/>
      <c r="Q466" s="1262"/>
      <c r="R466" s="1262"/>
      <c r="S466" s="1262"/>
      <c r="T466" s="1262"/>
      <c r="U466" s="1262"/>
      <c r="V466" s="1262"/>
      <c r="W466" s="1262"/>
      <c r="X466" s="1262"/>
      <c r="Y466" s="1262"/>
      <c r="Z466" s="1262"/>
      <c r="AA466" s="1262"/>
      <c r="AB466" s="1262"/>
      <c r="AC466" s="1262"/>
      <c r="AD466" s="1262"/>
      <c r="AE466" s="1262"/>
      <c r="AF466" s="1262"/>
      <c r="AG466" s="1262"/>
      <c r="AH466" s="1262"/>
      <c r="AI466" s="1262"/>
      <c r="AJ466" s="1262"/>
      <c r="AK466" s="1262"/>
      <c r="AL466" s="126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3"/>
      <c r="B467" s="1263"/>
      <c r="C467" s="1263"/>
      <c r="D467" s="1263"/>
      <c r="E467" s="1263"/>
      <c r="F467" s="1263"/>
      <c r="G467" s="1263"/>
      <c r="H467" s="1263"/>
      <c r="I467" s="1263"/>
      <c r="J467" s="1263"/>
      <c r="K467" s="1263"/>
      <c r="L467" s="1263"/>
      <c r="M467" s="1263"/>
      <c r="N467" s="1263"/>
      <c r="O467" s="1263"/>
      <c r="P467" s="1263"/>
      <c r="Q467" s="1263"/>
      <c r="R467" s="1263"/>
      <c r="S467" s="1263"/>
      <c r="T467" s="1263"/>
      <c r="U467" s="1263"/>
      <c r="V467" s="1263"/>
      <c r="W467" s="1263"/>
      <c r="X467" s="1263"/>
      <c r="Y467" s="1263"/>
      <c r="Z467" s="1263"/>
      <c r="AA467" s="1263"/>
      <c r="AB467" s="1263"/>
      <c r="AC467" s="1263"/>
      <c r="AD467" s="1263"/>
      <c r="AE467" s="1263"/>
      <c r="AF467" s="1263"/>
      <c r="AG467" s="1263"/>
      <c r="AH467" s="1263"/>
      <c r="AI467" s="1263"/>
      <c r="AJ467" s="1263"/>
      <c r="AK467" s="1263"/>
      <c r="AL467" s="126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3"/>
      <c r="C471" s="523"/>
      <c r="D471" s="523"/>
      <c r="E471" s="901"/>
      <c r="F471" s="902"/>
      <c r="G471" s="902"/>
      <c r="H471" s="902"/>
      <c r="I471" s="902"/>
      <c r="J471" s="902"/>
      <c r="K471" s="902"/>
      <c r="L471" s="902"/>
      <c r="M471" s="902"/>
      <c r="N471" s="902"/>
      <c r="O471" s="902"/>
      <c r="P471" s="902"/>
      <c r="Q471" s="902"/>
      <c r="R471" s="902"/>
      <c r="S471" s="903"/>
      <c r="T471" s="1471" t="s">
        <v>892</v>
      </c>
      <c r="U471" s="1472"/>
      <c r="V471" s="1472"/>
      <c r="W471" s="1472"/>
      <c r="X471" s="1472"/>
      <c r="Y471" s="1472"/>
      <c r="Z471" s="1472"/>
      <c r="AA471" s="1472"/>
      <c r="AB471" s="1472"/>
      <c r="AC471" s="1472"/>
      <c r="AD471" s="1472"/>
      <c r="AE471" s="1472"/>
      <c r="AF471" s="1472"/>
      <c r="AG471" s="1472"/>
      <c r="AH471" s="152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7" customFormat="1" ht="12.75">
      <c r="A472" s="39"/>
      <c r="B472" s="39"/>
      <c r="C472" s="39"/>
      <c r="D472" s="39"/>
      <c r="E472" s="904"/>
      <c r="F472" s="703"/>
      <c r="G472" s="703"/>
      <c r="H472" s="703"/>
      <c r="I472" s="703"/>
      <c r="J472" s="703"/>
      <c r="K472" s="703"/>
      <c r="L472" s="703"/>
      <c r="M472" s="703"/>
      <c r="N472" s="703"/>
      <c r="O472" s="703"/>
      <c r="P472" s="703"/>
      <c r="Q472" s="703"/>
      <c r="R472" s="703"/>
      <c r="S472" s="905"/>
      <c r="T472" s="1466" t="s">
        <v>38</v>
      </c>
      <c r="U472" s="1466"/>
      <c r="V472" s="1466"/>
      <c r="W472" s="1466"/>
      <c r="X472" s="1466"/>
      <c r="Y472" s="1466" t="s">
        <v>39</v>
      </c>
      <c r="Z472" s="1466"/>
      <c r="AA472" s="1466"/>
      <c r="AB472" s="1466"/>
      <c r="AC472" s="1466"/>
      <c r="AD472" s="1466" t="s">
        <v>361</v>
      </c>
      <c r="AE472" s="1466"/>
      <c r="AF472" s="1466"/>
      <c r="AG472" s="1466"/>
      <c r="AH472" s="1466"/>
      <c r="AI472" s="39"/>
      <c r="AJ472" s="39"/>
      <c r="AK472" s="39"/>
      <c r="AL472" s="39"/>
      <c r="AM472" s="898"/>
      <c r="AN472" s="898"/>
      <c r="AO472" s="898"/>
      <c r="AP472" s="898"/>
      <c r="AQ472" s="898"/>
      <c r="AR472" s="898"/>
      <c r="AS472" s="898"/>
      <c r="AT472" s="898"/>
      <c r="AU472" s="898"/>
      <c r="AV472" s="898"/>
      <c r="AW472" s="898"/>
      <c r="AX472" s="898"/>
      <c r="AY472" s="898"/>
      <c r="AZ472" s="898"/>
      <c r="BA472" s="898"/>
      <c r="BB472" s="898"/>
      <c r="BC472" s="898"/>
      <c r="BD472" s="898"/>
      <c r="BE472" s="898"/>
      <c r="BF472" s="898"/>
      <c r="BG472" s="898"/>
      <c r="BH472" s="898"/>
      <c r="BI472" s="898"/>
      <c r="BJ472" s="898"/>
      <c r="BK472" s="898"/>
      <c r="BL472" s="898"/>
      <c r="BM472" s="898"/>
      <c r="BN472" s="898"/>
      <c r="BO472" s="898"/>
      <c r="BP472" s="898"/>
      <c r="BQ472" s="898"/>
      <c r="BR472" s="898"/>
      <c r="BS472" s="898"/>
      <c r="BT472" s="898"/>
      <c r="BU472" s="898"/>
      <c r="BV472" s="898"/>
      <c r="BW472" s="898"/>
      <c r="BX472" s="898"/>
      <c r="BY472" s="898"/>
      <c r="BZ472" s="898"/>
      <c r="CA472" s="898"/>
      <c r="CB472" s="898"/>
      <c r="CC472" s="898"/>
      <c r="CD472" s="898"/>
      <c r="CE472" s="898"/>
      <c r="CF472" s="898"/>
      <c r="CG472" s="898"/>
      <c r="CH472" s="898"/>
      <c r="CI472" s="898"/>
      <c r="CJ472" s="898"/>
      <c r="CK472" s="898"/>
      <c r="CL472" s="898"/>
      <c r="CM472" s="898"/>
      <c r="CN472" s="898"/>
      <c r="CO472" s="898"/>
      <c r="CP472" s="898"/>
      <c r="CQ472" s="898"/>
      <c r="CR472" s="898"/>
    </row>
    <row r="473" spans="1:96" s="897" customFormat="1" ht="12.75">
      <c r="A473" s="39"/>
      <c r="B473" s="39"/>
      <c r="C473" s="39"/>
      <c r="D473" s="39"/>
      <c r="E473" s="906"/>
      <c r="F473" s="907"/>
      <c r="G473" s="907"/>
      <c r="H473" s="907"/>
      <c r="I473" s="907"/>
      <c r="J473" s="907"/>
      <c r="K473" s="907"/>
      <c r="L473" s="907"/>
      <c r="M473" s="907"/>
      <c r="N473" s="907"/>
      <c r="O473" s="907"/>
      <c r="P473" s="907"/>
      <c r="Q473" s="907"/>
      <c r="R473" s="907"/>
      <c r="S473" s="908"/>
      <c r="T473" s="1466"/>
      <c r="U473" s="1466"/>
      <c r="V473" s="1466"/>
      <c r="W473" s="1466"/>
      <c r="X473" s="1466"/>
      <c r="Y473" s="1466"/>
      <c r="Z473" s="1466"/>
      <c r="AA473" s="1466"/>
      <c r="AB473" s="1466"/>
      <c r="AC473" s="1466"/>
      <c r="AD473" s="1466"/>
      <c r="AE473" s="1466"/>
      <c r="AF473" s="1466"/>
      <c r="AG473" s="1466"/>
      <c r="AH473" s="1466"/>
      <c r="AI473" s="39"/>
      <c r="AJ473" s="39"/>
      <c r="AK473" s="39"/>
      <c r="AL473" s="39"/>
      <c r="AM473" s="898"/>
      <c r="AN473" s="898"/>
      <c r="AO473" s="898"/>
      <c r="AP473" s="898"/>
      <c r="AQ473" s="898"/>
      <c r="AR473" s="898"/>
      <c r="AS473" s="898"/>
      <c r="AT473" s="898"/>
      <c r="AU473" s="898"/>
      <c r="AV473" s="898"/>
      <c r="AW473" s="898"/>
      <c r="AX473" s="898"/>
      <c r="AY473" s="898"/>
      <c r="AZ473" s="898"/>
      <c r="BA473" s="898"/>
      <c r="BB473" s="898"/>
      <c r="BC473" s="898"/>
      <c r="BD473" s="898"/>
      <c r="BE473" s="898"/>
      <c r="BF473" s="898"/>
      <c r="BG473" s="898"/>
      <c r="BH473" s="898"/>
      <c r="BI473" s="898"/>
      <c r="BJ473" s="898"/>
      <c r="BK473" s="898"/>
      <c r="BL473" s="898"/>
      <c r="BM473" s="898"/>
      <c r="BN473" s="898"/>
      <c r="BO473" s="898"/>
      <c r="BP473" s="898"/>
      <c r="BQ473" s="898"/>
      <c r="BR473" s="898"/>
      <c r="BS473" s="898"/>
      <c r="BT473" s="898"/>
      <c r="BU473" s="898"/>
      <c r="BV473" s="898"/>
      <c r="BW473" s="898"/>
      <c r="BX473" s="898"/>
      <c r="BY473" s="898"/>
      <c r="BZ473" s="898"/>
      <c r="CA473" s="898"/>
      <c r="CB473" s="898"/>
      <c r="CC473" s="898"/>
      <c r="CD473" s="898"/>
      <c r="CE473" s="898"/>
      <c r="CF473" s="898"/>
      <c r="CG473" s="898"/>
      <c r="CH473" s="898"/>
      <c r="CI473" s="898"/>
      <c r="CJ473" s="898"/>
      <c r="CK473" s="898"/>
      <c r="CL473" s="898"/>
      <c r="CM473" s="898"/>
      <c r="CN473" s="898"/>
      <c r="CO473" s="898"/>
      <c r="CP473" s="898"/>
      <c r="CQ473" s="898"/>
      <c r="CR473" s="898"/>
    </row>
    <row r="474" spans="1:96" ht="12.75">
      <c r="E474" s="76" t="s">
        <v>395</v>
      </c>
      <c r="F474" s="77"/>
      <c r="G474" s="77"/>
      <c r="H474" s="77"/>
      <c r="I474" s="77"/>
      <c r="J474" s="77"/>
      <c r="K474" s="77"/>
      <c r="L474" s="77"/>
      <c r="M474" s="77"/>
      <c r="N474" s="77"/>
      <c r="O474" s="77"/>
      <c r="P474" s="77"/>
      <c r="Q474" s="77"/>
      <c r="R474" s="77"/>
      <c r="S474" s="78"/>
      <c r="T474" s="1462">
        <v>0</v>
      </c>
      <c r="U474" s="1462"/>
      <c r="V474" s="1462"/>
      <c r="W474" s="1462"/>
      <c r="X474" s="1462"/>
      <c r="Y474" s="1463"/>
      <c r="Z474" s="1462"/>
      <c r="AA474" s="1462"/>
      <c r="AB474" s="1462"/>
      <c r="AC474" s="1462"/>
      <c r="AD474" s="1462">
        <v>39784</v>
      </c>
      <c r="AE474" s="1462"/>
      <c r="AF474" s="1462"/>
      <c r="AG474" s="1462"/>
      <c r="AH474" s="146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62">
        <v>0</v>
      </c>
      <c r="U475" s="1462"/>
      <c r="V475" s="1462"/>
      <c r="W475" s="1462"/>
      <c r="X475" s="1462"/>
      <c r="Y475" s="1463"/>
      <c r="Z475" s="1462"/>
      <c r="AA475" s="1462"/>
      <c r="AB475" s="1462"/>
      <c r="AC475" s="1462"/>
      <c r="AD475" s="1462">
        <v>42621</v>
      </c>
      <c r="AE475" s="1462"/>
      <c r="AF475" s="1462"/>
      <c r="AG475" s="1462"/>
      <c r="AH475" s="146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62">
        <v>0</v>
      </c>
      <c r="U476" s="1462"/>
      <c r="V476" s="1462"/>
      <c r="W476" s="1462"/>
      <c r="X476" s="1462"/>
      <c r="Y476" s="1463"/>
      <c r="Z476" s="1462"/>
      <c r="AA476" s="1462"/>
      <c r="AB476" s="1462"/>
      <c r="AC476" s="1462"/>
      <c r="AD476" s="1462">
        <v>42384</v>
      </c>
      <c r="AE476" s="1462"/>
      <c r="AF476" s="1462"/>
      <c r="AG476" s="1462"/>
      <c r="AH476" s="146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62">
        <v>0</v>
      </c>
      <c r="U477" s="1462"/>
      <c r="V477" s="1462"/>
      <c r="W477" s="1462"/>
      <c r="X477" s="1462"/>
      <c r="Y477" s="1463"/>
      <c r="Z477" s="1462"/>
      <c r="AA477" s="1462"/>
      <c r="AB477" s="1462"/>
      <c r="AC477" s="1462"/>
      <c r="AD477" s="1462">
        <v>44034</v>
      </c>
      <c r="AE477" s="1462"/>
      <c r="AF477" s="1462"/>
      <c r="AG477" s="1462"/>
      <c r="AH477" s="1462"/>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62">
        <v>0</v>
      </c>
      <c r="U478" s="1462"/>
      <c r="V478" s="1462"/>
      <c r="W478" s="1462"/>
      <c r="X478" s="1462"/>
      <c r="Y478" s="1463" t="s">
        <v>1717</v>
      </c>
      <c r="Z478" s="1462"/>
      <c r="AA478" s="1462"/>
      <c r="AB478" s="1462"/>
      <c r="AC478" s="1462"/>
      <c r="AD478" s="1463" t="s">
        <v>1717</v>
      </c>
      <c r="AE478" s="1462"/>
      <c r="AF478" s="1462"/>
      <c r="AG478" s="1462"/>
      <c r="AH478" s="146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62">
        <v>0</v>
      </c>
      <c r="U479" s="1462"/>
      <c r="V479" s="1462"/>
      <c r="W479" s="1462"/>
      <c r="X479" s="1462"/>
      <c r="Y479" s="1463" t="s">
        <v>1717</v>
      </c>
      <c r="Z479" s="1462"/>
      <c r="AA479" s="1462"/>
      <c r="AB479" s="1462"/>
      <c r="AC479" s="1462"/>
      <c r="AD479" s="1463" t="s">
        <v>1717</v>
      </c>
      <c r="AE479" s="1462"/>
      <c r="AF479" s="1462"/>
      <c r="AG479" s="1462"/>
      <c r="AH479" s="146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62">
        <v>0</v>
      </c>
      <c r="U480" s="1462"/>
      <c r="V480" s="1462"/>
      <c r="W480" s="1462"/>
      <c r="X480" s="1462"/>
      <c r="Y480" s="1463"/>
      <c r="Z480" s="1462"/>
      <c r="AA480" s="1462"/>
      <c r="AB480" s="1462"/>
      <c r="AC480" s="1462"/>
      <c r="AD480" s="1463">
        <v>43502</v>
      </c>
      <c r="AE480" s="1462"/>
      <c r="AF480" s="1462"/>
      <c r="AG480" s="1462"/>
      <c r="AH480" s="146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62">
        <v>0</v>
      </c>
      <c r="U481" s="1462"/>
      <c r="V481" s="1462"/>
      <c r="W481" s="1462"/>
      <c r="X481" s="1462"/>
      <c r="Y481" s="1463" t="s">
        <v>1717</v>
      </c>
      <c r="Z481" s="1462"/>
      <c r="AA481" s="1462"/>
      <c r="AB481" s="1462"/>
      <c r="AC481" s="1462"/>
      <c r="AD481" s="1463" t="s">
        <v>1717</v>
      </c>
      <c r="AE481" s="1462"/>
      <c r="AF481" s="1462"/>
      <c r="AG481" s="1462"/>
      <c r="AH481" s="146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62">
        <v>0</v>
      </c>
      <c r="U482" s="1462"/>
      <c r="V482" s="1462"/>
      <c r="W482" s="1462"/>
      <c r="X482" s="1462"/>
      <c r="Y482" s="1463" t="s">
        <v>1717</v>
      </c>
      <c r="Z482" s="1462"/>
      <c r="AA482" s="1462"/>
      <c r="AB482" s="1462"/>
      <c r="AC482" s="1462"/>
      <c r="AD482" s="1463" t="s">
        <v>1717</v>
      </c>
      <c r="AE482" s="1462"/>
      <c r="AF482" s="1462"/>
      <c r="AG482" s="1462"/>
      <c r="AH482" s="146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1128</v>
      </c>
      <c r="F483" s="80"/>
      <c r="G483" s="80"/>
      <c r="H483" s="80"/>
      <c r="I483" s="80"/>
      <c r="J483" s="80"/>
      <c r="K483" s="80"/>
      <c r="L483" s="80"/>
      <c r="M483" s="80"/>
      <c r="N483" s="80"/>
      <c r="O483" s="80"/>
      <c r="P483" s="80"/>
      <c r="Q483" s="80"/>
      <c r="R483" s="80"/>
      <c r="S483" s="80"/>
      <c r="T483" s="1462">
        <v>0</v>
      </c>
      <c r="U483" s="1462"/>
      <c r="V483" s="1462"/>
      <c r="W483" s="1462"/>
      <c r="X483" s="1462"/>
      <c r="Y483" s="1463"/>
      <c r="Z483" s="1462"/>
      <c r="AA483" s="1462"/>
      <c r="AB483" s="1462"/>
      <c r="AC483" s="1462"/>
      <c r="AD483" s="1462">
        <v>43502</v>
      </c>
      <c r="AE483" s="1462"/>
      <c r="AF483" s="1462"/>
      <c r="AG483" s="1462"/>
      <c r="AH483" s="146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8" t="s">
        <v>427</v>
      </c>
      <c r="R485" s="1469"/>
      <c r="S485" s="1469"/>
      <c r="T485" s="1469"/>
      <c r="U485" s="1469"/>
      <c r="V485" s="1469"/>
      <c r="W485" s="1469"/>
      <c r="X485" s="1469"/>
      <c r="Y485" s="1469"/>
      <c r="Z485" s="1469"/>
      <c r="AA485" s="1469"/>
      <c r="AB485" s="1469"/>
      <c r="AC485" s="1469"/>
      <c r="AD485" s="1469"/>
      <c r="AE485" s="1469"/>
      <c r="AF485" s="1469"/>
      <c r="AG485" s="1469"/>
      <c r="AH485" s="1469"/>
      <c r="AI485" s="1469"/>
      <c r="AJ485" s="1469"/>
      <c r="AK485" s="147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23" t="s">
        <v>1758</v>
      </c>
      <c r="R486" s="1123"/>
      <c r="S486" s="1123"/>
      <c r="T486" s="1123"/>
      <c r="U486" s="1123"/>
      <c r="V486" s="1123"/>
      <c r="W486" s="1123"/>
      <c r="X486" s="1123"/>
      <c r="Y486" s="1123"/>
      <c r="Z486" s="1123"/>
      <c r="AA486" s="1123"/>
      <c r="AB486" s="1123"/>
      <c r="AC486" s="1123"/>
      <c r="AD486" s="1123"/>
      <c r="AE486" s="1123"/>
      <c r="AF486" s="1123"/>
      <c r="AG486" s="1123"/>
      <c r="AH486" s="1123"/>
      <c r="AI486" s="1123"/>
      <c r="AJ486" s="1123"/>
      <c r="AK486" s="130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23" t="s">
        <v>1759</v>
      </c>
      <c r="R487" s="1123"/>
      <c r="S487" s="1123"/>
      <c r="T487" s="1123"/>
      <c r="U487" s="1123"/>
      <c r="V487" s="1123"/>
      <c r="W487" s="1123"/>
      <c r="X487" s="1123"/>
      <c r="Y487" s="1123"/>
      <c r="Z487" s="1123"/>
      <c r="AA487" s="1123"/>
      <c r="AB487" s="1123"/>
      <c r="AC487" s="1123"/>
      <c r="AD487" s="1123"/>
      <c r="AE487" s="1123"/>
      <c r="AF487" s="1123"/>
      <c r="AG487" s="1123"/>
      <c r="AH487" s="1123"/>
      <c r="AI487" s="1123"/>
      <c r="AJ487" s="1123"/>
      <c r="AK487" s="130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523" t="s">
        <v>1759</v>
      </c>
      <c r="R488" s="1123"/>
      <c r="S488" s="1123"/>
      <c r="T488" s="1123"/>
      <c r="U488" s="1123"/>
      <c r="V488" s="1123"/>
      <c r="W488" s="1123"/>
      <c r="X488" s="1123"/>
      <c r="Y488" s="1123"/>
      <c r="Z488" s="1123"/>
      <c r="AA488" s="1123"/>
      <c r="AB488" s="1123"/>
      <c r="AC488" s="1123"/>
      <c r="AD488" s="1123"/>
      <c r="AE488" s="1123"/>
      <c r="AF488" s="1123"/>
      <c r="AG488" s="1123"/>
      <c r="AH488" s="1123"/>
      <c r="AI488" s="1123"/>
      <c r="AJ488" s="1123"/>
      <c r="AK488" s="130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73" t="s">
        <v>431</v>
      </c>
      <c r="C489" s="1474"/>
      <c r="D489" s="1474"/>
      <c r="E489" s="1474"/>
      <c r="F489" s="1474"/>
      <c r="G489" s="1474"/>
      <c r="H489" s="1474"/>
      <c r="I489" s="1474"/>
      <c r="J489" s="1474"/>
      <c r="K489" s="1474"/>
      <c r="L489" s="1474"/>
      <c r="M489" s="1474"/>
      <c r="N489" s="1474"/>
      <c r="O489" s="1474"/>
      <c r="P489" s="147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76"/>
      <c r="C490" s="1477"/>
      <c r="D490" s="1477"/>
      <c r="E490" s="1477"/>
      <c r="F490" s="1477"/>
      <c r="G490" s="1477"/>
      <c r="H490" s="1477"/>
      <c r="I490" s="1477"/>
      <c r="J490" s="1477"/>
      <c r="K490" s="1477"/>
      <c r="L490" s="1477"/>
      <c r="M490" s="1477"/>
      <c r="N490" s="1477"/>
      <c r="O490" s="1477"/>
      <c r="P490" s="1478"/>
      <c r="Q490" s="1482" t="s">
        <v>721</v>
      </c>
      <c r="R490" s="1483"/>
      <c r="S490" s="1094"/>
      <c r="T490" s="1095"/>
      <c r="U490" s="1095"/>
      <c r="V490" s="1095"/>
      <c r="W490" s="1095"/>
      <c r="X490" s="1095"/>
      <c r="Y490" s="1095"/>
      <c r="Z490" s="1095"/>
      <c r="AA490" s="1095"/>
      <c r="AB490" s="1095"/>
      <c r="AC490" s="1095"/>
      <c r="AD490" s="1095"/>
      <c r="AE490" s="1095"/>
      <c r="AF490" s="1095"/>
      <c r="AG490" s="1095"/>
      <c r="AH490" s="1095"/>
      <c r="AI490" s="1095"/>
      <c r="AJ490" s="1095"/>
      <c r="AK490" s="10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9"/>
      <c r="C491" s="1480"/>
      <c r="D491" s="1480"/>
      <c r="E491" s="1480"/>
      <c r="F491" s="1480"/>
      <c r="G491" s="1480"/>
      <c r="H491" s="1480"/>
      <c r="I491" s="1480"/>
      <c r="J491" s="1480"/>
      <c r="K491" s="1480"/>
      <c r="L491" s="1480"/>
      <c r="M491" s="1480"/>
      <c r="N491" s="1480"/>
      <c r="O491" s="1480"/>
      <c r="P491" s="1481"/>
      <c r="Q491" s="1484"/>
      <c r="R491" s="1485"/>
      <c r="S491" s="1097"/>
      <c r="T491" s="1098"/>
      <c r="U491" s="1098"/>
      <c r="V491" s="1098"/>
      <c r="W491" s="1098"/>
      <c r="X491" s="1098"/>
      <c r="Y491" s="1098"/>
      <c r="Z491" s="1098"/>
      <c r="AA491" s="1098"/>
      <c r="AB491" s="1098"/>
      <c r="AC491" s="1098"/>
      <c r="AD491" s="1098"/>
      <c r="AE491" s="1098"/>
      <c r="AF491" s="1098"/>
      <c r="AG491" s="1098"/>
      <c r="AH491" s="1098"/>
      <c r="AI491" s="1098"/>
      <c r="AJ491" s="1098"/>
      <c r="AK491" s="10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23" t="s">
        <v>1761</v>
      </c>
      <c r="R492" s="1123"/>
      <c r="S492" s="1123"/>
      <c r="T492" s="1123"/>
      <c r="U492" s="1123"/>
      <c r="V492" s="1123"/>
      <c r="W492" s="1123"/>
      <c r="X492" s="1123"/>
      <c r="Y492" s="1123"/>
      <c r="Z492" s="1123"/>
      <c r="AA492" s="1123"/>
      <c r="AB492" s="1123"/>
      <c r="AC492" s="1123"/>
      <c r="AD492" s="1123"/>
      <c r="AE492" s="1123"/>
      <c r="AF492" s="1123"/>
      <c r="AG492" s="1123"/>
      <c r="AH492" s="1123"/>
      <c r="AI492" s="1123"/>
      <c r="AJ492" s="1123"/>
      <c r="AK492" s="130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522" t="s">
        <v>1760</v>
      </c>
      <c r="R493" s="1123"/>
      <c r="S493" s="1123"/>
      <c r="T493" s="1123"/>
      <c r="U493" s="1123"/>
      <c r="V493" s="1123"/>
      <c r="W493" s="1123"/>
      <c r="X493" s="1123"/>
      <c r="Y493" s="1123"/>
      <c r="Z493" s="1123"/>
      <c r="AA493" s="1123"/>
      <c r="AB493" s="1123"/>
      <c r="AC493" s="1123"/>
      <c r="AD493" s="1123"/>
      <c r="AE493" s="1123"/>
      <c r="AF493" s="1123"/>
      <c r="AG493" s="1123"/>
      <c r="AH493" s="1123"/>
      <c r="AI493" s="1123"/>
      <c r="AJ493" s="1123"/>
      <c r="AK493" s="130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3"/>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8" t="s">
        <v>435</v>
      </c>
      <c r="AD498" s="1469"/>
      <c r="AE498" s="1469"/>
      <c r="AF498" s="1469"/>
      <c r="AG498" s="1469"/>
      <c r="AH498" s="1469"/>
      <c r="AI498" s="1469"/>
      <c r="AJ498" s="1469"/>
      <c r="AK498" s="147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1" t="s">
        <v>436</v>
      </c>
      <c r="AD499" s="1472"/>
      <c r="AE499" s="1472"/>
      <c r="AF499" s="1472"/>
      <c r="AG499" s="82" t="s">
        <v>437</v>
      </c>
      <c r="AH499" s="1472" t="s">
        <v>438</v>
      </c>
      <c r="AI499" s="1472"/>
      <c r="AJ499" s="1472"/>
      <c r="AK499" s="152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6" t="s">
        <v>439</v>
      </c>
      <c r="C500" s="1487"/>
      <c r="D500" s="1487"/>
      <c r="E500" s="1487"/>
      <c r="F500" s="1487"/>
      <c r="G500" s="1487"/>
      <c r="H500" s="1488"/>
      <c r="I500" s="72" t="s">
        <v>440</v>
      </c>
      <c r="J500" s="72"/>
      <c r="K500" s="72"/>
      <c r="L500" s="72"/>
      <c r="M500" s="72"/>
      <c r="N500" s="72"/>
      <c r="O500" s="72"/>
      <c r="P500" s="72"/>
      <c r="Q500" s="72"/>
      <c r="R500" s="72"/>
      <c r="S500" s="72"/>
      <c r="T500" s="72"/>
      <c r="U500" s="72"/>
      <c r="V500" s="72"/>
      <c r="W500" s="72"/>
      <c r="X500" s="25"/>
      <c r="Y500" s="25"/>
      <c r="AC500" s="1467">
        <v>9</v>
      </c>
      <c r="AD500" s="1422"/>
      <c r="AE500" s="1422"/>
      <c r="AF500" s="1422"/>
      <c r="AG500" s="75" t="s">
        <v>437</v>
      </c>
      <c r="AH500" s="1227">
        <v>2016</v>
      </c>
      <c r="AI500" s="1227"/>
      <c r="AJ500" s="1227"/>
      <c r="AK500" s="122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9"/>
      <c r="C501" s="1490"/>
      <c r="D501" s="1490"/>
      <c r="E501" s="1490"/>
      <c r="F501" s="1490"/>
      <c r="G501" s="1490"/>
      <c r="H501" s="1491"/>
      <c r="I501" s="80" t="s">
        <v>441</v>
      </c>
      <c r="J501" s="80"/>
      <c r="K501" s="80"/>
      <c r="L501" s="80"/>
      <c r="M501" s="80"/>
      <c r="N501" s="80"/>
      <c r="O501" s="80"/>
      <c r="P501" s="80"/>
      <c r="Q501" s="80"/>
      <c r="R501" s="80"/>
      <c r="S501" s="80"/>
      <c r="T501" s="80"/>
      <c r="U501" s="80"/>
      <c r="V501" s="80"/>
      <c r="W501" s="80"/>
      <c r="X501" s="80"/>
      <c r="Y501" s="80"/>
      <c r="Z501" s="80"/>
      <c r="AA501" s="80"/>
      <c r="AB501" s="80"/>
      <c r="AC501" s="1467">
        <v>2</v>
      </c>
      <c r="AD501" s="1422"/>
      <c r="AE501" s="1422"/>
      <c r="AF501" s="1422"/>
      <c r="AG501" s="65" t="s">
        <v>437</v>
      </c>
      <c r="AH501" s="1227">
        <v>2019</v>
      </c>
      <c r="AI501" s="1227"/>
      <c r="AJ501" s="1227"/>
      <c r="AK501" s="122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6" t="s">
        <v>442</v>
      </c>
      <c r="C502" s="1487"/>
      <c r="D502" s="1487"/>
      <c r="E502" s="1487"/>
      <c r="F502" s="1487"/>
      <c r="G502" s="1487"/>
      <c r="H502" s="1488"/>
      <c r="I502" s="72" t="s">
        <v>443</v>
      </c>
      <c r="J502" s="72"/>
      <c r="K502" s="72"/>
      <c r="L502" s="72"/>
      <c r="M502" s="72"/>
      <c r="N502" s="72"/>
      <c r="O502" s="72"/>
      <c r="P502" s="72"/>
      <c r="Q502" s="72"/>
      <c r="R502" s="72"/>
      <c r="S502" s="72"/>
      <c r="T502" s="72"/>
      <c r="U502" s="72"/>
      <c r="V502" s="72"/>
      <c r="W502" s="72"/>
      <c r="X502" s="25"/>
      <c r="Y502" s="25"/>
      <c r="AC502" s="1467" t="s">
        <v>640</v>
      </c>
      <c r="AD502" s="1422"/>
      <c r="AE502" s="1422"/>
      <c r="AF502" s="1422"/>
      <c r="AG502" s="75" t="s">
        <v>437</v>
      </c>
      <c r="AH502" s="1227"/>
      <c r="AI502" s="1227"/>
      <c r="AJ502" s="1227"/>
      <c r="AK502" s="122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9"/>
      <c r="C503" s="1490"/>
      <c r="D503" s="1490"/>
      <c r="E503" s="1490"/>
      <c r="F503" s="1490"/>
      <c r="G503" s="1490"/>
      <c r="H503" s="1491"/>
      <c r="I503" s="25" t="s">
        <v>444</v>
      </c>
      <c r="J503" s="25"/>
      <c r="K503" s="25"/>
      <c r="L503" s="25"/>
      <c r="M503" s="25"/>
      <c r="N503" s="25"/>
      <c r="O503" s="25"/>
      <c r="P503" s="25"/>
      <c r="Q503" s="25"/>
      <c r="R503" s="25"/>
      <c r="S503" s="25"/>
      <c r="T503" s="25"/>
      <c r="U503" s="25"/>
      <c r="V503" s="25"/>
      <c r="W503" s="25"/>
      <c r="X503" s="25"/>
      <c r="Y503" s="25"/>
      <c r="AC503" s="1467" t="s">
        <v>640</v>
      </c>
      <c r="AD503" s="1422"/>
      <c r="AE503" s="1422"/>
      <c r="AF503" s="1422"/>
      <c r="AG503" s="75" t="s">
        <v>437</v>
      </c>
      <c r="AH503" s="1227"/>
      <c r="AI503" s="1227"/>
      <c r="AJ503" s="1227"/>
      <c r="AK503" s="122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9"/>
      <c r="C504" s="1490"/>
      <c r="D504" s="1490"/>
      <c r="E504" s="1490"/>
      <c r="F504" s="1490"/>
      <c r="G504" s="1490"/>
      <c r="H504" s="1491"/>
      <c r="I504" s="25" t="s">
        <v>445</v>
      </c>
      <c r="J504" s="25"/>
      <c r="K504" s="25"/>
      <c r="L504" s="25"/>
      <c r="M504" s="25"/>
      <c r="N504" s="25"/>
      <c r="O504" s="25"/>
      <c r="P504" s="25"/>
      <c r="Q504" s="25"/>
      <c r="R504" s="25"/>
      <c r="S504" s="25"/>
      <c r="T504" s="25"/>
      <c r="U504" s="25"/>
      <c r="V504" s="25"/>
      <c r="W504" s="25"/>
      <c r="X504" s="25"/>
      <c r="Y504" s="25"/>
      <c r="AC504" s="1467">
        <v>4</v>
      </c>
      <c r="AD504" s="1422"/>
      <c r="AE504" s="1422"/>
      <c r="AF504" s="1422"/>
      <c r="AG504" s="75" t="s">
        <v>437</v>
      </c>
      <c r="AH504" s="1227">
        <v>2021</v>
      </c>
      <c r="AI504" s="1227"/>
      <c r="AJ504" s="1227"/>
      <c r="AK504" s="122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9"/>
      <c r="C505" s="1490"/>
      <c r="D505" s="1490"/>
      <c r="E505" s="1490"/>
      <c r="F505" s="1490"/>
      <c r="G505" s="1490"/>
      <c r="H505" s="1491"/>
      <c r="I505" s="25" t="s">
        <v>446</v>
      </c>
      <c r="J505" s="25"/>
      <c r="K505" s="25"/>
      <c r="L505" s="25"/>
      <c r="M505" s="25"/>
      <c r="N505" s="25"/>
      <c r="O505" s="25"/>
      <c r="P505" s="25"/>
      <c r="Q505" s="25"/>
      <c r="R505" s="25"/>
      <c r="S505" s="25"/>
      <c r="T505" s="25"/>
      <c r="U505" s="25"/>
      <c r="V505" s="25"/>
      <c r="W505" s="25"/>
      <c r="X505" s="25"/>
      <c r="Y505" s="25"/>
      <c r="AC505" s="1467">
        <v>4</v>
      </c>
      <c r="AD505" s="1422"/>
      <c r="AE505" s="1422"/>
      <c r="AF505" s="1422"/>
      <c r="AG505" s="75" t="s">
        <v>437</v>
      </c>
      <c r="AH505" s="1227">
        <v>2021</v>
      </c>
      <c r="AI505" s="1227"/>
      <c r="AJ505" s="1227"/>
      <c r="AK505" s="122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9"/>
      <c r="C506" s="1490"/>
      <c r="D506" s="1490"/>
      <c r="E506" s="1490"/>
      <c r="F506" s="1490"/>
      <c r="G506" s="1490"/>
      <c r="H506" s="1491"/>
      <c r="I506" s="80" t="s">
        <v>447</v>
      </c>
      <c r="J506" s="80"/>
      <c r="K506" s="80"/>
      <c r="L506" s="80"/>
      <c r="M506" s="80"/>
      <c r="N506" s="80"/>
      <c r="O506" s="80"/>
      <c r="P506" s="80"/>
      <c r="Q506" s="80"/>
      <c r="R506" s="80"/>
      <c r="S506" s="80"/>
      <c r="T506" s="80"/>
      <c r="U506" s="80"/>
      <c r="V506" s="80"/>
      <c r="W506" s="80"/>
      <c r="X506" s="80"/>
      <c r="Y506" s="80"/>
      <c r="Z506" s="80"/>
      <c r="AA506" s="80"/>
      <c r="AB506" s="80"/>
      <c r="AC506" s="1467">
        <v>4</v>
      </c>
      <c r="AD506" s="1422"/>
      <c r="AE506" s="1422"/>
      <c r="AF506" s="1422"/>
      <c r="AG506" s="65" t="s">
        <v>437</v>
      </c>
      <c r="AH506" s="1227">
        <v>2021</v>
      </c>
      <c r="AI506" s="1227"/>
      <c r="AJ506" s="1227"/>
      <c r="AK506" s="122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6" t="s">
        <v>448</v>
      </c>
      <c r="C507" s="1487"/>
      <c r="D507" s="1487"/>
      <c r="E507" s="1487"/>
      <c r="F507" s="1487"/>
      <c r="G507" s="1487"/>
      <c r="H507" s="1488"/>
      <c r="I507" s="72" t="s">
        <v>449</v>
      </c>
      <c r="J507" s="72"/>
      <c r="K507" s="72"/>
      <c r="L507" s="72"/>
      <c r="M507" s="72"/>
      <c r="N507" s="72"/>
      <c r="O507" s="72"/>
      <c r="P507" s="72"/>
      <c r="Q507" s="72"/>
      <c r="R507" s="72"/>
      <c r="S507" s="72"/>
      <c r="T507" s="72"/>
      <c r="U507" s="72"/>
      <c r="V507" s="72"/>
      <c r="W507" s="72"/>
      <c r="X507" s="25"/>
      <c r="Y507" s="25"/>
      <c r="AC507" s="1467">
        <v>2</v>
      </c>
      <c r="AD507" s="1422"/>
      <c r="AE507" s="1422"/>
      <c r="AF507" s="1422"/>
      <c r="AG507" s="75" t="s">
        <v>437</v>
      </c>
      <c r="AH507" s="1227">
        <v>2021</v>
      </c>
      <c r="AI507" s="1227"/>
      <c r="AJ507" s="1227"/>
      <c r="AK507" s="122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9"/>
      <c r="C508" s="1490"/>
      <c r="D508" s="1490"/>
      <c r="E508" s="1490"/>
      <c r="F508" s="1490"/>
      <c r="G508" s="1490"/>
      <c r="H508" s="1491"/>
      <c r="I508" s="25" t="s">
        <v>450</v>
      </c>
      <c r="J508" s="25"/>
      <c r="K508" s="25"/>
      <c r="L508" s="25"/>
      <c r="M508" s="25"/>
      <c r="N508" s="25"/>
      <c r="O508" s="25"/>
      <c r="P508" s="25"/>
      <c r="Q508" s="25"/>
      <c r="R508" s="25"/>
      <c r="S508" s="25"/>
      <c r="T508" s="25"/>
      <c r="U508" s="25"/>
      <c r="V508" s="25"/>
      <c r="W508" s="25"/>
      <c r="X508" s="25"/>
      <c r="Y508" s="25"/>
      <c r="AC508" s="1467">
        <v>2</v>
      </c>
      <c r="AD508" s="1422"/>
      <c r="AE508" s="1422"/>
      <c r="AF508" s="1422"/>
      <c r="AG508" s="75" t="s">
        <v>437</v>
      </c>
      <c r="AH508" s="1227">
        <v>2021</v>
      </c>
      <c r="AI508" s="1227"/>
      <c r="AJ508" s="1227"/>
      <c r="AK508" s="122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9"/>
      <c r="C509" s="1490"/>
      <c r="D509" s="1490"/>
      <c r="E509" s="1490"/>
      <c r="F509" s="1490"/>
      <c r="G509" s="1490"/>
      <c r="H509" s="1491"/>
      <c r="I509" s="80" t="s">
        <v>451</v>
      </c>
      <c r="J509" s="80"/>
      <c r="K509" s="80"/>
      <c r="L509" s="80"/>
      <c r="M509" s="80"/>
      <c r="N509" s="80"/>
      <c r="O509" s="80"/>
      <c r="P509" s="80"/>
      <c r="Q509" s="80"/>
      <c r="R509" s="80"/>
      <c r="S509" s="80"/>
      <c r="T509" s="80"/>
      <c r="U509" s="80"/>
      <c r="V509" s="80"/>
      <c r="W509" s="80"/>
      <c r="X509" s="80"/>
      <c r="Y509" s="80"/>
      <c r="Z509" s="80"/>
      <c r="AA509" s="80"/>
      <c r="AB509" s="80"/>
      <c r="AC509" s="1467">
        <v>5</v>
      </c>
      <c r="AD509" s="1422"/>
      <c r="AE509" s="1422"/>
      <c r="AF509" s="1422"/>
      <c r="AG509" s="65" t="s">
        <v>437</v>
      </c>
      <c r="AH509" s="1227">
        <v>2021</v>
      </c>
      <c r="AI509" s="1227"/>
      <c r="AJ509" s="1227"/>
      <c r="AK509" s="122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6" t="s">
        <v>452</v>
      </c>
      <c r="C510" s="1487"/>
      <c r="D510" s="1487"/>
      <c r="E510" s="1487"/>
      <c r="F510" s="1487"/>
      <c r="G510" s="1487"/>
      <c r="H510" s="1488"/>
      <c r="I510" s="72" t="s">
        <v>449</v>
      </c>
      <c r="J510" s="72"/>
      <c r="K510" s="72"/>
      <c r="L510" s="72"/>
      <c r="M510" s="72"/>
      <c r="N510" s="72"/>
      <c r="O510" s="72"/>
      <c r="P510" s="72"/>
      <c r="Q510" s="72"/>
      <c r="R510" s="72"/>
      <c r="S510" s="72"/>
      <c r="T510" s="72"/>
      <c r="U510" s="72"/>
      <c r="V510" s="72"/>
      <c r="W510" s="72"/>
      <c r="X510" s="72"/>
      <c r="Y510" s="72"/>
      <c r="Z510" s="72"/>
      <c r="AA510" s="72"/>
      <c r="AB510" s="72"/>
      <c r="AC510" s="1171">
        <v>6</v>
      </c>
      <c r="AD510" s="1172"/>
      <c r="AE510" s="1172"/>
      <c r="AF510" s="1172"/>
      <c r="AG510" s="204" t="s">
        <v>437</v>
      </c>
      <c r="AH510" s="1227">
        <v>2022</v>
      </c>
      <c r="AI510" s="1227"/>
      <c r="AJ510" s="1227"/>
      <c r="AK510" s="1228"/>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9"/>
      <c r="C511" s="1490"/>
      <c r="D511" s="1490"/>
      <c r="E511" s="1490"/>
      <c r="F511" s="1490"/>
      <c r="G511" s="1490"/>
      <c r="H511" s="1491"/>
      <c r="I511" s="25" t="s">
        <v>450</v>
      </c>
      <c r="J511" s="25"/>
      <c r="K511" s="25"/>
      <c r="L511" s="25"/>
      <c r="M511" s="25"/>
      <c r="N511" s="25"/>
      <c r="O511" s="25"/>
      <c r="P511" s="25"/>
      <c r="Q511" s="25"/>
      <c r="R511" s="25"/>
      <c r="S511" s="25"/>
      <c r="T511" s="25"/>
      <c r="U511" s="25"/>
      <c r="V511" s="25"/>
      <c r="W511" s="25"/>
      <c r="X511" s="25"/>
      <c r="Y511" s="25"/>
      <c r="Z511" s="25"/>
      <c r="AA511" s="25"/>
      <c r="AB511" s="25"/>
      <c r="AC511" s="1467">
        <v>6</v>
      </c>
      <c r="AD511" s="1422"/>
      <c r="AE511" s="1422"/>
      <c r="AF511" s="1422"/>
      <c r="AG511" s="75" t="s">
        <v>437</v>
      </c>
      <c r="AH511" s="1227">
        <v>2022</v>
      </c>
      <c r="AI511" s="1227"/>
      <c r="AJ511" s="1227"/>
      <c r="AK511" s="1228"/>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2"/>
      <c r="C512" s="1493"/>
      <c r="D512" s="1493"/>
      <c r="E512" s="1493"/>
      <c r="F512" s="1493"/>
      <c r="G512" s="1493"/>
      <c r="H512" s="1494"/>
      <c r="I512" s="80" t="s">
        <v>451</v>
      </c>
      <c r="J512" s="80"/>
      <c r="K512" s="80"/>
      <c r="L512" s="80"/>
      <c r="M512" s="80"/>
      <c r="N512" s="80"/>
      <c r="O512" s="80"/>
      <c r="P512" s="80"/>
      <c r="Q512" s="80"/>
      <c r="R512" s="80"/>
      <c r="S512" s="80"/>
      <c r="T512" s="80"/>
      <c r="U512" s="80"/>
      <c r="V512" s="80"/>
      <c r="W512" s="80"/>
      <c r="X512" s="80"/>
      <c r="Y512" s="80"/>
      <c r="Z512" s="80"/>
      <c r="AA512" s="80"/>
      <c r="AB512" s="80"/>
      <c r="AC512" s="1467">
        <v>10</v>
      </c>
      <c r="AD512" s="1422"/>
      <c r="AE512" s="1422"/>
      <c r="AF512" s="1422"/>
      <c r="AG512" s="65" t="s">
        <v>437</v>
      </c>
      <c r="AH512" s="1227">
        <v>2022</v>
      </c>
      <c r="AI512" s="1227"/>
      <c r="AJ512" s="1227"/>
      <c r="AK512" s="122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6" t="s">
        <v>453</v>
      </c>
      <c r="C513" s="1487"/>
      <c r="D513" s="1487"/>
      <c r="E513" s="1487"/>
      <c r="F513" s="1487"/>
      <c r="G513" s="1487"/>
      <c r="H513" s="1488"/>
      <c r="I513" s="71" t="s">
        <v>454</v>
      </c>
      <c r="J513" s="72"/>
      <c r="K513" s="72"/>
      <c r="L513" s="72"/>
      <c r="M513" s="72"/>
      <c r="N513" s="72"/>
      <c r="O513" s="1214" t="s">
        <v>1765</v>
      </c>
      <c r="P513" s="1123"/>
      <c r="Q513" s="1123"/>
      <c r="R513" s="1123"/>
      <c r="S513" s="1123"/>
      <c r="T513" s="1123"/>
      <c r="U513" s="1123"/>
      <c r="V513" s="1123"/>
      <c r="W513" s="1123"/>
      <c r="X513" s="1123"/>
      <c r="Y513" s="1123"/>
      <c r="Z513" s="1123"/>
      <c r="AA513" s="1123"/>
      <c r="AB513" s="94"/>
      <c r="AC513" s="1171" t="s">
        <v>640</v>
      </c>
      <c r="AD513" s="1172"/>
      <c r="AE513" s="1172"/>
      <c r="AF513" s="1172"/>
      <c r="AG513" s="204" t="s">
        <v>437</v>
      </c>
      <c r="AH513" s="1227"/>
      <c r="AI513" s="1227"/>
      <c r="AJ513" s="1227"/>
      <c r="AK513" s="122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9"/>
      <c r="C514" s="1490"/>
      <c r="D514" s="1490"/>
      <c r="E514" s="1490"/>
      <c r="F514" s="1490"/>
      <c r="G514" s="1490"/>
      <c r="H514" s="1491"/>
      <c r="I514" s="175" t="s">
        <v>455</v>
      </c>
      <c r="J514" s="25"/>
      <c r="K514" s="25"/>
      <c r="L514" s="25"/>
      <c r="M514" s="25"/>
      <c r="N514" s="25"/>
      <c r="O514" s="25"/>
      <c r="P514" s="25"/>
      <c r="Q514" s="25"/>
      <c r="R514" s="25"/>
      <c r="S514" s="25"/>
      <c r="T514" s="25"/>
      <c r="U514" s="25"/>
      <c r="V514" s="25"/>
      <c r="W514" s="25"/>
      <c r="X514" s="25"/>
      <c r="Y514" s="25"/>
      <c r="Z514" s="25"/>
      <c r="AA514" s="25"/>
      <c r="AB514" s="101"/>
      <c r="AC514" s="1467">
        <v>2</v>
      </c>
      <c r="AD514" s="1422"/>
      <c r="AE514" s="1422"/>
      <c r="AF514" s="1422"/>
      <c r="AG514" s="75" t="s">
        <v>437</v>
      </c>
      <c r="AH514" s="1227">
        <v>2020</v>
      </c>
      <c r="AI514" s="1227"/>
      <c r="AJ514" s="1227"/>
      <c r="AK514" s="122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9"/>
      <c r="C515" s="1490"/>
      <c r="D515" s="1490"/>
      <c r="E515" s="1490"/>
      <c r="F515" s="1490"/>
      <c r="G515" s="1490"/>
      <c r="H515" s="1491"/>
      <c r="I515" s="79" t="s">
        <v>456</v>
      </c>
      <c r="J515" s="80"/>
      <c r="K515" s="80"/>
      <c r="L515" s="80"/>
      <c r="M515" s="80"/>
      <c r="N515" s="80"/>
      <c r="O515" s="80"/>
      <c r="P515" s="80"/>
      <c r="Q515" s="80"/>
      <c r="R515" s="80"/>
      <c r="S515" s="80"/>
      <c r="T515" s="80"/>
      <c r="U515" s="80"/>
      <c r="V515" s="80"/>
      <c r="W515" s="80"/>
      <c r="X515" s="80"/>
      <c r="Y515" s="80"/>
      <c r="Z515" s="80"/>
      <c r="AA515" s="80"/>
      <c r="AB515" s="81"/>
      <c r="AC515" s="1467">
        <v>7</v>
      </c>
      <c r="AD515" s="1422"/>
      <c r="AE515" s="1422"/>
      <c r="AF515" s="1422"/>
      <c r="AG515" s="65" t="s">
        <v>437</v>
      </c>
      <c r="AH515" s="1227">
        <v>2020</v>
      </c>
      <c r="AI515" s="1227"/>
      <c r="AJ515" s="1227"/>
      <c r="AK515" s="122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9"/>
      <c r="C516" s="1490"/>
      <c r="D516" s="1490"/>
      <c r="E516" s="1490"/>
      <c r="F516" s="1490"/>
      <c r="G516" s="1490"/>
      <c r="H516" s="1491"/>
      <c r="I516" s="72" t="s">
        <v>457</v>
      </c>
      <c r="J516" s="72"/>
      <c r="K516" s="72"/>
      <c r="L516" s="72"/>
      <c r="M516" s="72"/>
      <c r="N516" s="72"/>
      <c r="O516" s="1100" t="s">
        <v>1766</v>
      </c>
      <c r="P516" s="1102"/>
      <c r="Q516" s="1102"/>
      <c r="R516" s="1102"/>
      <c r="S516" s="1102"/>
      <c r="T516" s="1102"/>
      <c r="U516" s="1102"/>
      <c r="V516" s="1102"/>
      <c r="W516" s="1102"/>
      <c r="X516" s="1102"/>
      <c r="Y516" s="1102"/>
      <c r="Z516" s="1102"/>
      <c r="AA516" s="1102"/>
      <c r="AC516" s="1467">
        <v>8</v>
      </c>
      <c r="AD516" s="1422"/>
      <c r="AE516" s="1422"/>
      <c r="AF516" s="1422"/>
      <c r="AG516" s="75" t="s">
        <v>437</v>
      </c>
      <c r="AH516" s="1227">
        <v>2020</v>
      </c>
      <c r="AI516" s="1227"/>
      <c r="AJ516" s="1227"/>
      <c r="AK516" s="122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9"/>
      <c r="C517" s="1490"/>
      <c r="D517" s="1490"/>
      <c r="E517" s="1490"/>
      <c r="F517" s="1490"/>
      <c r="G517" s="1490"/>
      <c r="H517" s="1491"/>
      <c r="I517" s="25" t="s">
        <v>455</v>
      </c>
      <c r="J517" s="25"/>
      <c r="K517" s="25"/>
      <c r="L517" s="25"/>
      <c r="M517" s="25"/>
      <c r="N517" s="25"/>
      <c r="O517" s="25"/>
      <c r="P517" s="25"/>
      <c r="Q517" s="25"/>
      <c r="R517" s="25"/>
      <c r="S517" s="25"/>
      <c r="T517" s="25"/>
      <c r="U517" s="25"/>
      <c r="V517" s="25"/>
      <c r="W517" s="25"/>
      <c r="X517" s="25"/>
      <c r="Y517" s="25"/>
      <c r="AC517" s="1467" t="s">
        <v>640</v>
      </c>
      <c r="AD517" s="1422"/>
      <c r="AE517" s="1422"/>
      <c r="AF517" s="1422"/>
      <c r="AG517" s="75" t="s">
        <v>437</v>
      </c>
      <c r="AH517" s="1227"/>
      <c r="AI517" s="1227"/>
      <c r="AJ517" s="1227"/>
      <c r="AK517" s="122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9"/>
      <c r="C518" s="1490"/>
      <c r="D518" s="1490"/>
      <c r="E518" s="1490"/>
      <c r="F518" s="1490"/>
      <c r="G518" s="1490"/>
      <c r="H518" s="1491"/>
      <c r="I518" s="80" t="s">
        <v>456</v>
      </c>
      <c r="J518" s="80"/>
      <c r="K518" s="80"/>
      <c r="L518" s="80"/>
      <c r="M518" s="80"/>
      <c r="N518" s="80"/>
      <c r="O518" s="80"/>
      <c r="P518" s="80"/>
      <c r="Q518" s="80"/>
      <c r="R518" s="80"/>
      <c r="S518" s="80"/>
      <c r="T518" s="80"/>
      <c r="U518" s="80"/>
      <c r="V518" s="80"/>
      <c r="W518" s="80"/>
      <c r="X518" s="80"/>
      <c r="Y518" s="80"/>
      <c r="Z518" s="80"/>
      <c r="AA518" s="80"/>
      <c r="AB518" s="80"/>
      <c r="AC518" s="1467" t="s">
        <v>640</v>
      </c>
      <c r="AD518" s="1422"/>
      <c r="AE518" s="1422"/>
      <c r="AF518" s="1422"/>
      <c r="AG518" s="65" t="s">
        <v>437</v>
      </c>
      <c r="AH518" s="1227"/>
      <c r="AI518" s="1227"/>
      <c r="AJ518" s="1227"/>
      <c r="AK518" s="122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9"/>
      <c r="C519" s="1490"/>
      <c r="D519" s="1490"/>
      <c r="E519" s="1490"/>
      <c r="F519" s="1490"/>
      <c r="G519" s="1490"/>
      <c r="H519" s="1491"/>
      <c r="I519" s="72" t="s">
        <v>457</v>
      </c>
      <c r="J519" s="72"/>
      <c r="K519" s="72"/>
      <c r="L519" s="72"/>
      <c r="M519" s="72"/>
      <c r="N519" s="72"/>
      <c r="O519" s="1100" t="s">
        <v>1645</v>
      </c>
      <c r="P519" s="1102"/>
      <c r="Q519" s="1102"/>
      <c r="R519" s="1102"/>
      <c r="S519" s="1102"/>
      <c r="T519" s="1102"/>
      <c r="U519" s="1102"/>
      <c r="V519" s="1102"/>
      <c r="W519" s="1102"/>
      <c r="X519" s="1102"/>
      <c r="Y519" s="1102"/>
      <c r="Z519" s="1102"/>
      <c r="AA519" s="1102"/>
      <c r="AC519" s="1467">
        <v>2</v>
      </c>
      <c r="AD519" s="1422"/>
      <c r="AE519" s="1422"/>
      <c r="AF519" s="1422"/>
      <c r="AG519" s="75" t="s">
        <v>437</v>
      </c>
      <c r="AH519" s="1227">
        <v>2019</v>
      </c>
      <c r="AI519" s="1227"/>
      <c r="AJ519" s="1227"/>
      <c r="AK519" s="122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9"/>
      <c r="C520" s="1490"/>
      <c r="D520" s="1490"/>
      <c r="E520" s="1490"/>
      <c r="F520" s="1490"/>
      <c r="G520" s="1490"/>
      <c r="H520" s="1491"/>
      <c r="I520" s="25" t="s">
        <v>455</v>
      </c>
      <c r="J520" s="25"/>
      <c r="K520" s="25"/>
      <c r="L520" s="25"/>
      <c r="M520" s="25"/>
      <c r="N520" s="25"/>
      <c r="O520" s="25"/>
      <c r="P520" s="25"/>
      <c r="Q520" s="25"/>
      <c r="R520" s="25"/>
      <c r="S520" s="25"/>
      <c r="T520" s="25"/>
      <c r="U520" s="25"/>
      <c r="V520" s="25"/>
      <c r="W520" s="25"/>
      <c r="X520" s="25"/>
      <c r="Y520" s="25"/>
      <c r="AC520" s="1467" t="s">
        <v>640</v>
      </c>
      <c r="AD520" s="1422"/>
      <c r="AE520" s="1422"/>
      <c r="AF520" s="1422"/>
      <c r="AG520" s="75" t="s">
        <v>437</v>
      </c>
      <c r="AH520" s="1227"/>
      <c r="AI520" s="1227"/>
      <c r="AJ520" s="1227"/>
      <c r="AK520" s="122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9"/>
      <c r="C521" s="1490"/>
      <c r="D521" s="1490"/>
      <c r="E521" s="1490"/>
      <c r="F521" s="1490"/>
      <c r="G521" s="1490"/>
      <c r="H521" s="1491"/>
      <c r="I521" s="80" t="s">
        <v>456</v>
      </c>
      <c r="J521" s="80"/>
      <c r="K521" s="80"/>
      <c r="L521" s="80"/>
      <c r="M521" s="80"/>
      <c r="N521" s="80"/>
      <c r="O521" s="80"/>
      <c r="P521" s="80"/>
      <c r="Q521" s="80"/>
      <c r="R521" s="80"/>
      <c r="S521" s="80"/>
      <c r="T521" s="80"/>
      <c r="U521" s="80"/>
      <c r="V521" s="80"/>
      <c r="W521" s="80"/>
      <c r="X521" s="80"/>
      <c r="Y521" s="80"/>
      <c r="Z521" s="80"/>
      <c r="AA521" s="80"/>
      <c r="AB521" s="80"/>
      <c r="AC521" s="1467" t="s">
        <v>640</v>
      </c>
      <c r="AD521" s="1422"/>
      <c r="AE521" s="1422"/>
      <c r="AF521" s="1422"/>
      <c r="AG521" s="65" t="s">
        <v>437</v>
      </c>
      <c r="AH521" s="1227"/>
      <c r="AI521" s="1227"/>
      <c r="AJ521" s="1227"/>
      <c r="AK521" s="122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9"/>
      <c r="C522" s="1490"/>
      <c r="D522" s="1490"/>
      <c r="E522" s="1490"/>
      <c r="F522" s="1490"/>
      <c r="G522" s="1490"/>
      <c r="H522" s="1491"/>
      <c r="I522" s="72" t="s">
        <v>457</v>
      </c>
      <c r="J522" s="72"/>
      <c r="K522" s="72"/>
      <c r="L522" s="72"/>
      <c r="M522" s="72"/>
      <c r="N522" s="72"/>
      <c r="O522" s="1100" t="s">
        <v>1767</v>
      </c>
      <c r="P522" s="1102"/>
      <c r="Q522" s="1102"/>
      <c r="R522" s="1102"/>
      <c r="S522" s="1102"/>
      <c r="T522" s="1102"/>
      <c r="U522" s="1102"/>
      <c r="V522" s="1102"/>
      <c r="W522" s="1102"/>
      <c r="X522" s="1102"/>
      <c r="Y522" s="1102"/>
      <c r="Z522" s="1102"/>
      <c r="AA522" s="1102"/>
      <c r="AC522" s="1467">
        <v>2</v>
      </c>
      <c r="AD522" s="1422"/>
      <c r="AE522" s="1422"/>
      <c r="AF522" s="1422"/>
      <c r="AG522" s="75" t="s">
        <v>437</v>
      </c>
      <c r="AH522" s="1227">
        <v>2019</v>
      </c>
      <c r="AI522" s="1227"/>
      <c r="AJ522" s="1227"/>
      <c r="AK522" s="122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9"/>
      <c r="C523" s="1490"/>
      <c r="D523" s="1490"/>
      <c r="E523" s="1490"/>
      <c r="F523" s="1490"/>
      <c r="G523" s="1490"/>
      <c r="H523" s="1491"/>
      <c r="I523" s="25" t="s">
        <v>455</v>
      </c>
      <c r="J523" s="25"/>
      <c r="K523" s="25"/>
      <c r="L523" s="25"/>
      <c r="M523" s="25"/>
      <c r="N523" s="25"/>
      <c r="O523" s="25"/>
      <c r="P523" s="25"/>
      <c r="Q523" s="25"/>
      <c r="R523" s="25"/>
      <c r="S523" s="25"/>
      <c r="T523" s="25"/>
      <c r="U523" s="25"/>
      <c r="V523" s="25"/>
      <c r="W523" s="25"/>
      <c r="X523" s="25"/>
      <c r="Y523" s="25"/>
      <c r="AC523" s="1467" t="s">
        <v>640</v>
      </c>
      <c r="AD523" s="1422"/>
      <c r="AE523" s="1422"/>
      <c r="AF523" s="1422"/>
      <c r="AG523" s="75" t="s">
        <v>437</v>
      </c>
      <c r="AH523" s="1227"/>
      <c r="AI523" s="1227"/>
      <c r="AJ523" s="1227"/>
      <c r="AK523" s="122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9"/>
      <c r="C524" s="1490"/>
      <c r="D524" s="1490"/>
      <c r="E524" s="1490"/>
      <c r="F524" s="1490"/>
      <c r="G524" s="1490"/>
      <c r="H524" s="1491"/>
      <c r="I524" s="80" t="s">
        <v>456</v>
      </c>
      <c r="J524" s="80"/>
      <c r="K524" s="80"/>
      <c r="L524" s="80"/>
      <c r="M524" s="80"/>
      <c r="N524" s="80"/>
      <c r="O524" s="80"/>
      <c r="P524" s="80"/>
      <c r="Q524" s="80"/>
      <c r="R524" s="80"/>
      <c r="S524" s="80"/>
      <c r="T524" s="80"/>
      <c r="U524" s="80"/>
      <c r="V524" s="80"/>
      <c r="W524" s="80"/>
      <c r="X524" s="80"/>
      <c r="Y524" s="80"/>
      <c r="Z524" s="80"/>
      <c r="AA524" s="80"/>
      <c r="AB524" s="80"/>
      <c r="AC524" s="1467" t="s">
        <v>640</v>
      </c>
      <c r="AD524" s="1422"/>
      <c r="AE524" s="1422"/>
      <c r="AF524" s="1422"/>
      <c r="AG524" s="65" t="s">
        <v>437</v>
      </c>
      <c r="AH524" s="1227"/>
      <c r="AI524" s="1227"/>
      <c r="AJ524" s="1227"/>
      <c r="AK524" s="122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9"/>
      <c r="C525" s="1490"/>
      <c r="D525" s="1490"/>
      <c r="E525" s="1490"/>
      <c r="F525" s="1490"/>
      <c r="G525" s="1490"/>
      <c r="H525" s="1491"/>
      <c r="I525" s="72" t="s">
        <v>457</v>
      </c>
      <c r="J525" s="72"/>
      <c r="K525" s="72"/>
      <c r="L525" s="72"/>
      <c r="M525" s="72"/>
      <c r="N525" s="72"/>
      <c r="O525" s="1100" t="s">
        <v>1644</v>
      </c>
      <c r="P525" s="1102"/>
      <c r="Q525" s="1102"/>
      <c r="R525" s="1102"/>
      <c r="S525" s="1102"/>
      <c r="T525" s="1102"/>
      <c r="U525" s="1102"/>
      <c r="V525" s="1102"/>
      <c r="W525" s="1102"/>
      <c r="X525" s="1102"/>
      <c r="Y525" s="1102"/>
      <c r="Z525" s="1102"/>
      <c r="AA525" s="1102"/>
      <c r="AC525" s="1467">
        <v>2</v>
      </c>
      <c r="AD525" s="1422"/>
      <c r="AE525" s="1422"/>
      <c r="AF525" s="1422"/>
      <c r="AG525" s="75" t="s">
        <v>437</v>
      </c>
      <c r="AH525" s="1227">
        <v>2019</v>
      </c>
      <c r="AI525" s="1227"/>
      <c r="AJ525" s="1227"/>
      <c r="AK525" s="122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9"/>
      <c r="C526" s="1490"/>
      <c r="D526" s="1490"/>
      <c r="E526" s="1490"/>
      <c r="F526" s="1490"/>
      <c r="G526" s="1490"/>
      <c r="H526" s="1491"/>
      <c r="I526" s="25" t="s">
        <v>455</v>
      </c>
      <c r="J526" s="25"/>
      <c r="K526" s="25"/>
      <c r="L526" s="25"/>
      <c r="M526" s="25"/>
      <c r="N526" s="25"/>
      <c r="O526" s="25"/>
      <c r="P526" s="25"/>
      <c r="Q526" s="25"/>
      <c r="R526" s="25"/>
      <c r="S526" s="25"/>
      <c r="T526" s="25"/>
      <c r="U526" s="25"/>
      <c r="V526" s="25"/>
      <c r="W526" s="25"/>
      <c r="X526" s="25"/>
      <c r="Y526" s="25"/>
      <c r="AC526" s="1467" t="s">
        <v>640</v>
      </c>
      <c r="AD526" s="1422"/>
      <c r="AE526" s="1422"/>
      <c r="AF526" s="1422"/>
      <c r="AG526" s="65" t="s">
        <v>437</v>
      </c>
      <c r="AH526" s="1227"/>
      <c r="AI526" s="1227"/>
      <c r="AJ526" s="1227"/>
      <c r="AK526" s="122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9"/>
      <c r="C527" s="1490"/>
      <c r="D527" s="1490"/>
      <c r="E527" s="1490"/>
      <c r="F527" s="1490"/>
      <c r="G527" s="1490"/>
      <c r="H527" s="1491"/>
      <c r="I527" s="80" t="s">
        <v>456</v>
      </c>
      <c r="J527" s="80"/>
      <c r="K527" s="80"/>
      <c r="L527" s="80"/>
      <c r="M527" s="80"/>
      <c r="N527" s="80"/>
      <c r="O527" s="80"/>
      <c r="P527" s="80"/>
      <c r="Q527" s="80"/>
      <c r="R527" s="80"/>
      <c r="S527" s="80"/>
      <c r="T527" s="80"/>
      <c r="U527" s="80"/>
      <c r="V527" s="80"/>
      <c r="W527" s="80"/>
      <c r="X527" s="80"/>
      <c r="Y527" s="80"/>
      <c r="Z527" s="80"/>
      <c r="AA527" s="80"/>
      <c r="AB527" s="80"/>
      <c r="AC527" s="1467" t="s">
        <v>640</v>
      </c>
      <c r="AD527" s="1422"/>
      <c r="AE527" s="1422"/>
      <c r="AF527" s="1422"/>
      <c r="AG527" s="75" t="s">
        <v>437</v>
      </c>
      <c r="AH527" s="1227"/>
      <c r="AI527" s="1227"/>
      <c r="AJ527" s="1227"/>
      <c r="AK527" s="122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9"/>
      <c r="C528" s="1490"/>
      <c r="D528" s="1490"/>
      <c r="E528" s="1490"/>
      <c r="F528" s="1490"/>
      <c r="G528" s="1490"/>
      <c r="H528" s="1491"/>
      <c r="I528" s="72" t="s">
        <v>457</v>
      </c>
      <c r="J528" s="72"/>
      <c r="K528" s="72"/>
      <c r="L528" s="72"/>
      <c r="M528" s="72"/>
      <c r="N528" s="72"/>
      <c r="O528" s="1102" t="s">
        <v>356</v>
      </c>
      <c r="P528" s="1102"/>
      <c r="Q528" s="1102"/>
      <c r="R528" s="1102"/>
      <c r="S528" s="1102"/>
      <c r="T528" s="1102"/>
      <c r="U528" s="1102"/>
      <c r="V528" s="1102"/>
      <c r="W528" s="1102"/>
      <c r="X528" s="1102"/>
      <c r="Y528" s="1102"/>
      <c r="Z528" s="1102"/>
      <c r="AA528" s="1102"/>
      <c r="AC528" s="1467" t="s">
        <v>640</v>
      </c>
      <c r="AD528" s="1422"/>
      <c r="AE528" s="1422"/>
      <c r="AF528" s="1422"/>
      <c r="AG528" s="65" t="s">
        <v>437</v>
      </c>
      <c r="AH528" s="1227"/>
      <c r="AI528" s="1227"/>
      <c r="AJ528" s="1227"/>
      <c r="AK528" s="122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9"/>
      <c r="C529" s="1490"/>
      <c r="D529" s="1490"/>
      <c r="E529" s="1490"/>
      <c r="F529" s="1490"/>
      <c r="G529" s="1490"/>
      <c r="H529" s="1491"/>
      <c r="I529" s="25" t="s">
        <v>455</v>
      </c>
      <c r="J529" s="25"/>
      <c r="K529" s="25"/>
      <c r="L529" s="25"/>
      <c r="M529" s="25"/>
      <c r="N529" s="25"/>
      <c r="O529" s="25"/>
      <c r="P529" s="25"/>
      <c r="Q529" s="25"/>
      <c r="R529" s="25"/>
      <c r="S529" s="25"/>
      <c r="T529" s="25"/>
      <c r="U529" s="25"/>
      <c r="V529" s="25"/>
      <c r="W529" s="25"/>
      <c r="X529" s="25"/>
      <c r="Y529" s="25"/>
      <c r="AC529" s="1467" t="s">
        <v>640</v>
      </c>
      <c r="AD529" s="1422"/>
      <c r="AE529" s="1422"/>
      <c r="AF529" s="1422"/>
      <c r="AG529" s="75" t="s">
        <v>437</v>
      </c>
      <c r="AH529" s="1227"/>
      <c r="AI529" s="1227"/>
      <c r="AJ529" s="1227"/>
      <c r="AK529" s="122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9"/>
      <c r="C530" s="1490"/>
      <c r="D530" s="1490"/>
      <c r="E530" s="1490"/>
      <c r="F530" s="1490"/>
      <c r="G530" s="1490"/>
      <c r="H530" s="1491"/>
      <c r="I530" s="80" t="s">
        <v>456</v>
      </c>
      <c r="J530" s="80"/>
      <c r="K530" s="80"/>
      <c r="L530" s="80"/>
      <c r="M530" s="80"/>
      <c r="N530" s="80"/>
      <c r="O530" s="80"/>
      <c r="P530" s="80"/>
      <c r="Q530" s="80"/>
      <c r="R530" s="80"/>
      <c r="S530" s="80"/>
      <c r="T530" s="80"/>
      <c r="U530" s="80"/>
      <c r="V530" s="80"/>
      <c r="W530" s="80"/>
      <c r="X530" s="80"/>
      <c r="Y530" s="80"/>
      <c r="Z530" s="80"/>
      <c r="AA530" s="80"/>
      <c r="AB530" s="80"/>
      <c r="AC530" s="1467" t="s">
        <v>640</v>
      </c>
      <c r="AD530" s="1422"/>
      <c r="AE530" s="1422"/>
      <c r="AF530" s="1422"/>
      <c r="AG530" s="65" t="s">
        <v>437</v>
      </c>
      <c r="AH530" s="1227"/>
      <c r="AI530" s="1227"/>
      <c r="AJ530" s="1227"/>
      <c r="AK530" s="122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9"/>
      <c r="C531" s="1490"/>
      <c r="D531" s="1490"/>
      <c r="E531" s="1490"/>
      <c r="F531" s="1490"/>
      <c r="G531" s="1490"/>
      <c r="H531" s="1491"/>
      <c r="I531" s="72" t="s">
        <v>609</v>
      </c>
      <c r="J531" s="72"/>
      <c r="K531" s="72"/>
      <c r="L531" s="72"/>
      <c r="M531" s="72"/>
      <c r="N531" s="72"/>
      <c r="O531" s="72"/>
      <c r="P531" s="72"/>
      <c r="Q531" s="72"/>
      <c r="R531" s="72"/>
      <c r="S531" s="72"/>
      <c r="T531" s="72"/>
      <c r="U531" s="72"/>
      <c r="V531" s="72"/>
      <c r="W531" s="72"/>
      <c r="X531" s="25"/>
      <c r="Y531" s="25"/>
      <c r="AC531" s="1467" t="s">
        <v>640</v>
      </c>
      <c r="AD531" s="1422"/>
      <c r="AE531" s="1422"/>
      <c r="AF531" s="1422"/>
      <c r="AG531" s="65" t="s">
        <v>437</v>
      </c>
      <c r="AH531" s="1227"/>
      <c r="AI531" s="1227"/>
      <c r="AJ531" s="1227"/>
      <c r="AK531" s="122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9"/>
      <c r="C532" s="1490"/>
      <c r="D532" s="1490"/>
      <c r="E532" s="1490"/>
      <c r="F532" s="1490"/>
      <c r="G532" s="1490"/>
      <c r="H532" s="1491"/>
      <c r="I532" s="25" t="s">
        <v>610</v>
      </c>
      <c r="J532" s="25"/>
      <c r="K532" s="25"/>
      <c r="L532" s="25"/>
      <c r="M532" s="25"/>
      <c r="N532" s="25"/>
      <c r="O532" s="25"/>
      <c r="P532" s="25"/>
      <c r="Q532" s="25"/>
      <c r="R532" s="25"/>
      <c r="S532" s="25"/>
      <c r="T532" s="25"/>
      <c r="U532" s="25"/>
      <c r="V532" s="25"/>
      <c r="W532" s="25"/>
      <c r="X532" s="25"/>
      <c r="Y532" s="25"/>
      <c r="AC532" s="1467">
        <v>5</v>
      </c>
      <c r="AD532" s="1422"/>
      <c r="AE532" s="1422"/>
      <c r="AF532" s="1422"/>
      <c r="AG532" s="75" t="s">
        <v>437</v>
      </c>
      <c r="AH532" s="1227">
        <v>2021</v>
      </c>
      <c r="AI532" s="1227"/>
      <c r="AJ532" s="1227"/>
      <c r="AK532" s="122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9"/>
      <c r="C533" s="1490"/>
      <c r="D533" s="1490"/>
      <c r="E533" s="1490"/>
      <c r="F533" s="1490"/>
      <c r="G533" s="1490"/>
      <c r="H533" s="1491"/>
      <c r="I533" s="25" t="s">
        <v>611</v>
      </c>
      <c r="J533" s="25"/>
      <c r="K533" s="25"/>
      <c r="L533" s="25"/>
      <c r="M533" s="25"/>
      <c r="N533" s="25"/>
      <c r="O533" s="25"/>
      <c r="P533" s="25"/>
      <c r="Q533" s="25"/>
      <c r="R533" s="25"/>
      <c r="S533" s="25"/>
      <c r="T533" s="25"/>
      <c r="U533" s="25"/>
      <c r="V533" s="25"/>
      <c r="W533" s="25"/>
      <c r="X533" s="25"/>
      <c r="Y533" s="25"/>
      <c r="AC533" s="1467">
        <v>10</v>
      </c>
      <c r="AD533" s="1422"/>
      <c r="AE533" s="1422"/>
      <c r="AF533" s="1422"/>
      <c r="AG533" s="65" t="s">
        <v>437</v>
      </c>
      <c r="AH533" s="1227">
        <v>2022</v>
      </c>
      <c r="AI533" s="1227"/>
      <c r="AJ533" s="1227"/>
      <c r="AK533" s="122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9"/>
      <c r="C534" s="1490"/>
      <c r="D534" s="1490"/>
      <c r="E534" s="1490"/>
      <c r="F534" s="1490"/>
      <c r="G534" s="1490"/>
      <c r="H534" s="1491"/>
      <c r="I534" s="25" t="s">
        <v>612</v>
      </c>
      <c r="J534" s="25"/>
      <c r="K534" s="25"/>
      <c r="L534" s="25"/>
      <c r="M534" s="25"/>
      <c r="N534" s="25"/>
      <c r="O534" s="25"/>
      <c r="P534" s="25"/>
      <c r="Q534" s="25"/>
      <c r="R534" s="25"/>
      <c r="S534" s="25"/>
      <c r="T534" s="25"/>
      <c r="U534" s="25"/>
      <c r="V534" s="25"/>
      <c r="W534" s="25"/>
      <c r="X534" s="25"/>
      <c r="Y534" s="25"/>
      <c r="AC534" s="1525">
        <v>10</v>
      </c>
      <c r="AD534" s="1422"/>
      <c r="AE534" s="1422"/>
      <c r="AF534" s="1422"/>
      <c r="AG534" s="65" t="s">
        <v>437</v>
      </c>
      <c r="AH534" s="1227">
        <v>2023</v>
      </c>
      <c r="AI534" s="1227"/>
      <c r="AJ534" s="1227"/>
      <c r="AK534" s="122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2"/>
      <c r="C535" s="1493"/>
      <c r="D535" s="1493"/>
      <c r="E535" s="1493"/>
      <c r="F535" s="1493"/>
      <c r="G535" s="1493"/>
      <c r="H535" s="1494"/>
      <c r="I535" s="80" t="s">
        <v>494</v>
      </c>
      <c r="J535" s="80"/>
      <c r="K535" s="80"/>
      <c r="L535" s="80"/>
      <c r="M535" s="80"/>
      <c r="N535" s="80"/>
      <c r="O535" s="80"/>
      <c r="P535" s="80"/>
      <c r="Q535" s="80"/>
      <c r="R535" s="80"/>
      <c r="S535" s="80"/>
      <c r="T535" s="80"/>
      <c r="U535" s="80"/>
      <c r="V535" s="80"/>
      <c r="W535" s="80"/>
      <c r="X535" s="80"/>
      <c r="Y535" s="80"/>
      <c r="Z535" s="80"/>
      <c r="AA535" s="80"/>
      <c r="AB535" s="80"/>
      <c r="AC535" s="1467">
        <v>11</v>
      </c>
      <c r="AD535" s="1422"/>
      <c r="AE535" s="1422"/>
      <c r="AF535" s="1422"/>
      <c r="AG535" s="65" t="s">
        <v>437</v>
      </c>
      <c r="AH535" s="1227">
        <v>2022</v>
      </c>
      <c r="AI535" s="1227"/>
      <c r="AJ535" s="1227"/>
      <c r="AK535" s="122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3" t="s">
        <v>588</v>
      </c>
      <c r="B537" s="963"/>
      <c r="C537" s="963"/>
      <c r="D537" s="963"/>
      <c r="E537" s="963"/>
      <c r="F537" s="963"/>
      <c r="G537" s="963"/>
      <c r="H537" s="963"/>
      <c r="I537" s="963"/>
      <c r="J537" s="963"/>
      <c r="K537" s="963"/>
      <c r="L537" s="963"/>
      <c r="M537" s="963"/>
      <c r="N537" s="963"/>
      <c r="O537" s="963"/>
      <c r="P537" s="963"/>
      <c r="Q537" s="963"/>
      <c r="R537" s="963"/>
      <c r="S537" s="963"/>
      <c r="T537" s="963"/>
      <c r="U537" s="963"/>
      <c r="V537" s="963"/>
      <c r="W537" s="963"/>
      <c r="X537" s="963"/>
      <c r="Y537" s="963"/>
      <c r="Z537" s="963"/>
      <c r="AA537" s="963"/>
      <c r="AB537" s="963"/>
      <c r="AC537" s="963"/>
      <c r="AD537" s="963"/>
      <c r="AE537" s="963"/>
      <c r="AF537" s="963"/>
      <c r="AG537" s="963"/>
      <c r="AH537" s="963"/>
      <c r="AI537" s="963"/>
      <c r="AJ537" s="963"/>
      <c r="AK537" s="963"/>
      <c r="AL537" s="96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4"/>
      <c r="B538" s="964"/>
      <c r="C538" s="964"/>
      <c r="D538" s="964"/>
      <c r="E538" s="964"/>
      <c r="F538" s="964"/>
      <c r="G538" s="964"/>
      <c r="H538" s="964"/>
      <c r="I538" s="964"/>
      <c r="J538" s="964"/>
      <c r="K538" s="964"/>
      <c r="L538" s="964"/>
      <c r="M538" s="964"/>
      <c r="N538" s="964"/>
      <c r="O538" s="964"/>
      <c r="P538" s="964"/>
      <c r="Q538" s="964"/>
      <c r="R538" s="964"/>
      <c r="S538" s="964"/>
      <c r="T538" s="964"/>
      <c r="U538" s="964"/>
      <c r="V538" s="964"/>
      <c r="W538" s="964"/>
      <c r="X538" s="964"/>
      <c r="Y538" s="964"/>
      <c r="Z538" s="964"/>
      <c r="AA538" s="964"/>
      <c r="AB538" s="964"/>
      <c r="AC538" s="964"/>
      <c r="AD538" s="964"/>
      <c r="AE538" s="964"/>
      <c r="AF538" s="964"/>
      <c r="AG538" s="964"/>
      <c r="AH538" s="964"/>
      <c r="AI538" s="964"/>
      <c r="AJ538" s="964"/>
      <c r="AK538" s="964"/>
      <c r="AL538" s="96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8" t="s">
        <v>496</v>
      </c>
      <c r="C544" s="1469"/>
      <c r="D544" s="1469"/>
      <c r="E544" s="1469"/>
      <c r="F544" s="1469"/>
      <c r="G544" s="1469"/>
      <c r="H544" s="1469"/>
      <c r="I544" s="1469"/>
      <c r="J544" s="1469"/>
      <c r="K544" s="1469"/>
      <c r="L544" s="1469"/>
      <c r="M544" s="1469"/>
      <c r="N544" s="1469"/>
      <c r="O544" s="1470"/>
      <c r="P544" s="1468" t="s">
        <v>345</v>
      </c>
      <c r="Q544" s="1469"/>
      <c r="R544" s="1469"/>
      <c r="S544" s="1469"/>
      <c r="T544" s="1470"/>
      <c r="U544" s="1468" t="s">
        <v>497</v>
      </c>
      <c r="V544" s="1469"/>
      <c r="W544" s="1469"/>
      <c r="X544" s="1469"/>
      <c r="Y544" s="1470"/>
      <c r="Z544" s="1526" t="s">
        <v>1421</v>
      </c>
      <c r="AA544" s="1527"/>
      <c r="AB544" s="1527"/>
      <c r="AC544" s="1527"/>
      <c r="AD544" s="1528"/>
      <c r="AE544" s="1468" t="s">
        <v>498</v>
      </c>
      <c r="AF544" s="1469"/>
      <c r="AG544" s="1469"/>
      <c r="AH544" s="1469"/>
      <c r="AI544" s="1469"/>
      <c r="AJ544" s="1469"/>
      <c r="AK544" s="147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14" t="s">
        <v>1793</v>
      </c>
      <c r="D545" s="1106"/>
      <c r="E545" s="1106"/>
      <c r="F545" s="1106"/>
      <c r="G545" s="1106"/>
      <c r="H545" s="1106"/>
      <c r="I545" s="1106"/>
      <c r="J545" s="1106"/>
      <c r="K545" s="1106"/>
      <c r="L545" s="1106"/>
      <c r="M545" s="1106"/>
      <c r="N545" s="1106"/>
      <c r="O545" s="1229"/>
      <c r="P545" s="1226">
        <v>22</v>
      </c>
      <c r="Q545" s="1227"/>
      <c r="R545" s="1227"/>
      <c r="S545" s="1227"/>
      <c r="T545" s="1228"/>
      <c r="U545" s="1434">
        <v>0.04</v>
      </c>
      <c r="V545" s="1435"/>
      <c r="W545" s="1435"/>
      <c r="X545" s="1435"/>
      <c r="Y545" s="1436"/>
      <c r="Z545" s="1224" t="s">
        <v>1656</v>
      </c>
      <c r="AA545" s="1224"/>
      <c r="AB545" s="1224"/>
      <c r="AC545" s="1224"/>
      <c r="AD545" s="1225"/>
      <c r="AE545" s="1143">
        <v>17529754</v>
      </c>
      <c r="AF545" s="1144"/>
      <c r="AG545" s="1144"/>
      <c r="AH545" s="1144"/>
      <c r="AI545" s="1144"/>
      <c r="AJ545" s="1144"/>
      <c r="AK545" s="114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14" t="s">
        <v>1794</v>
      </c>
      <c r="D546" s="1106"/>
      <c r="E546" s="1106"/>
      <c r="F546" s="1106"/>
      <c r="G546" s="1106"/>
      <c r="H546" s="1106"/>
      <c r="I546" s="1106"/>
      <c r="J546" s="1106"/>
      <c r="K546" s="1106"/>
      <c r="L546" s="1106"/>
      <c r="M546" s="1106"/>
      <c r="N546" s="1106"/>
      <c r="O546" s="1229"/>
      <c r="P546" s="1226">
        <v>22</v>
      </c>
      <c r="Q546" s="1227"/>
      <c r="R546" s="1227"/>
      <c r="S546" s="1227"/>
      <c r="T546" s="1228"/>
      <c r="U546" s="1434">
        <v>4.1000000000000002E-2</v>
      </c>
      <c r="V546" s="1435"/>
      <c r="W546" s="1435"/>
      <c r="X546" s="1435"/>
      <c r="Y546" s="1436"/>
      <c r="Z546" s="1224" t="s">
        <v>1656</v>
      </c>
      <c r="AA546" s="1224"/>
      <c r="AB546" s="1224"/>
      <c r="AC546" s="1224"/>
      <c r="AD546" s="1225"/>
      <c r="AE546" s="1143">
        <v>4550646</v>
      </c>
      <c r="AF546" s="1144"/>
      <c r="AG546" s="1144"/>
      <c r="AH546" s="1144"/>
      <c r="AI546" s="1144"/>
      <c r="AJ546" s="1144"/>
      <c r="AK546" s="114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14" t="s">
        <v>1643</v>
      </c>
      <c r="D547" s="1106"/>
      <c r="E547" s="1106"/>
      <c r="F547" s="1106"/>
      <c r="G547" s="1106"/>
      <c r="H547" s="1106"/>
      <c r="I547" s="1106"/>
      <c r="J547" s="1106"/>
      <c r="K547" s="1106"/>
      <c r="L547" s="1106"/>
      <c r="M547" s="1106"/>
      <c r="N547" s="1106"/>
      <c r="O547" s="1229"/>
      <c r="P547" s="1226">
        <v>22</v>
      </c>
      <c r="Q547" s="1227"/>
      <c r="R547" s="1227"/>
      <c r="S547" s="1227"/>
      <c r="T547" s="1228"/>
      <c r="U547" s="1434">
        <v>0.03</v>
      </c>
      <c r="V547" s="1435"/>
      <c r="W547" s="1435"/>
      <c r="X547" s="1435"/>
      <c r="Y547" s="1436"/>
      <c r="Z547" s="1224" t="s">
        <v>1657</v>
      </c>
      <c r="AA547" s="1224"/>
      <c r="AB547" s="1224"/>
      <c r="AC547" s="1224"/>
      <c r="AD547" s="1225"/>
      <c r="AE547" s="1143">
        <v>1400000</v>
      </c>
      <c r="AF547" s="1144"/>
      <c r="AG547" s="1144"/>
      <c r="AH547" s="1144"/>
      <c r="AI547" s="1144"/>
      <c r="AJ547" s="1144"/>
      <c r="AK547" s="114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214" t="s">
        <v>1644</v>
      </c>
      <c r="D548" s="1106"/>
      <c r="E548" s="1106"/>
      <c r="F548" s="1106"/>
      <c r="G548" s="1106"/>
      <c r="H548" s="1106"/>
      <c r="I548" s="1106"/>
      <c r="J548" s="1106"/>
      <c r="K548" s="1106"/>
      <c r="L548" s="1106"/>
      <c r="M548" s="1106"/>
      <c r="N548" s="1106"/>
      <c r="O548" s="1229"/>
      <c r="P548" s="1226">
        <v>22</v>
      </c>
      <c r="Q548" s="1227"/>
      <c r="R548" s="1227"/>
      <c r="S548" s="1227"/>
      <c r="T548" s="1228"/>
      <c r="U548" s="1434">
        <v>0.03</v>
      </c>
      <c r="V548" s="1435"/>
      <c r="W548" s="1435"/>
      <c r="X548" s="1435"/>
      <c r="Y548" s="1436"/>
      <c r="Z548" s="1224" t="s">
        <v>1657</v>
      </c>
      <c r="AA548" s="1224"/>
      <c r="AB548" s="1224"/>
      <c r="AC548" s="1224"/>
      <c r="AD548" s="1225"/>
      <c r="AE548" s="1143">
        <v>1381000</v>
      </c>
      <c r="AF548" s="1144"/>
      <c r="AG548" s="1144"/>
      <c r="AH548" s="1144"/>
      <c r="AI548" s="1144"/>
      <c r="AJ548" s="1144"/>
      <c r="AK548" s="114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214" t="s">
        <v>1645</v>
      </c>
      <c r="D549" s="1106"/>
      <c r="E549" s="1106"/>
      <c r="F549" s="1106"/>
      <c r="G549" s="1106"/>
      <c r="H549" s="1106"/>
      <c r="I549" s="1106"/>
      <c r="J549" s="1106"/>
      <c r="K549" s="1106"/>
      <c r="L549" s="1106"/>
      <c r="M549" s="1106"/>
      <c r="N549" s="1106"/>
      <c r="O549" s="1229"/>
      <c r="P549" s="1226">
        <v>22</v>
      </c>
      <c r="Q549" s="1227"/>
      <c r="R549" s="1227"/>
      <c r="S549" s="1227"/>
      <c r="T549" s="1228"/>
      <c r="U549" s="1434">
        <v>0.03</v>
      </c>
      <c r="V549" s="1435"/>
      <c r="W549" s="1435"/>
      <c r="X549" s="1435"/>
      <c r="Y549" s="1436"/>
      <c r="Z549" s="1224" t="s">
        <v>1657</v>
      </c>
      <c r="AA549" s="1224"/>
      <c r="AB549" s="1224"/>
      <c r="AC549" s="1224"/>
      <c r="AD549" s="1225"/>
      <c r="AE549" s="1143">
        <v>750138</v>
      </c>
      <c r="AF549" s="1144"/>
      <c r="AG549" s="1144"/>
      <c r="AH549" s="1144"/>
      <c r="AI549" s="1144"/>
      <c r="AJ549" s="1144"/>
      <c r="AK549" s="114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214" t="s">
        <v>1646</v>
      </c>
      <c r="D550" s="1106"/>
      <c r="E550" s="1106"/>
      <c r="F550" s="1106"/>
      <c r="G550" s="1106"/>
      <c r="H550" s="1106"/>
      <c r="I550" s="1106"/>
      <c r="J550" s="1106"/>
      <c r="K550" s="1106"/>
      <c r="L550" s="1106"/>
      <c r="M550" s="1106"/>
      <c r="N550" s="1106"/>
      <c r="O550" s="1229"/>
      <c r="P550" s="1226">
        <v>22</v>
      </c>
      <c r="Q550" s="1227"/>
      <c r="R550" s="1227"/>
      <c r="S550" s="1227"/>
      <c r="T550" s="1228"/>
      <c r="U550" s="1434">
        <v>0.03</v>
      </c>
      <c r="V550" s="1435"/>
      <c r="W550" s="1435"/>
      <c r="X550" s="1435"/>
      <c r="Y550" s="1436"/>
      <c r="Z550" s="1224" t="s">
        <v>1657</v>
      </c>
      <c r="AA550" s="1224"/>
      <c r="AB550" s="1224"/>
      <c r="AC550" s="1224"/>
      <c r="AD550" s="1225"/>
      <c r="AE550" s="1143">
        <v>378155</v>
      </c>
      <c r="AF550" s="1144"/>
      <c r="AG550" s="1144"/>
      <c r="AH550" s="1144"/>
      <c r="AI550" s="1144"/>
      <c r="AJ550" s="1144"/>
      <c r="AK550" s="1145"/>
      <c r="AM550" s="58" t="s">
        <v>840</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214" t="s">
        <v>1647</v>
      </c>
      <c r="D551" s="1106"/>
      <c r="E551" s="1106"/>
      <c r="F551" s="1106"/>
      <c r="G551" s="1106"/>
      <c r="H551" s="1106"/>
      <c r="I551" s="1106"/>
      <c r="J551" s="1106"/>
      <c r="K551" s="1106"/>
      <c r="L551" s="1106"/>
      <c r="M551" s="1106"/>
      <c r="N551" s="1106"/>
      <c r="O551" s="1229"/>
      <c r="P551" s="1226"/>
      <c r="Q551" s="1227"/>
      <c r="R551" s="1227"/>
      <c r="S551" s="1227"/>
      <c r="T551" s="1228"/>
      <c r="U551" s="1434"/>
      <c r="V551" s="1435"/>
      <c r="W551" s="1435"/>
      <c r="X551" s="1435"/>
      <c r="Y551" s="1436"/>
      <c r="Z551" s="1224" t="s">
        <v>1422</v>
      </c>
      <c r="AA551" s="1224"/>
      <c r="AB551" s="1224"/>
      <c r="AC551" s="1224"/>
      <c r="AD551" s="1225"/>
      <c r="AE551" s="1143">
        <f>46610+30863+16764+8451</f>
        <v>102688</v>
      </c>
      <c r="AF551" s="1144"/>
      <c r="AG551" s="1144"/>
      <c r="AH551" s="1144"/>
      <c r="AI551" s="1144"/>
      <c r="AJ551" s="1144"/>
      <c r="AK551" s="1145"/>
      <c r="AM551" s="58" t="s">
        <v>633</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214"/>
      <c r="D552" s="1106"/>
      <c r="E552" s="1106"/>
      <c r="F552" s="1106"/>
      <c r="G552" s="1106"/>
      <c r="H552" s="1106"/>
      <c r="I552" s="1106"/>
      <c r="J552" s="1106"/>
      <c r="K552" s="1106"/>
      <c r="L552" s="1106"/>
      <c r="M552" s="1106"/>
      <c r="N552" s="1106"/>
      <c r="O552" s="1229"/>
      <c r="P552" s="1226"/>
      <c r="Q552" s="1227"/>
      <c r="R552" s="1227"/>
      <c r="S552" s="1227"/>
      <c r="T552" s="1228"/>
      <c r="U552" s="1434"/>
      <c r="V552" s="1435"/>
      <c r="W552" s="1435"/>
      <c r="X552" s="1435"/>
      <c r="Y552" s="1436"/>
      <c r="Z552" s="1224" t="s">
        <v>1422</v>
      </c>
      <c r="AA552" s="1224"/>
      <c r="AB552" s="1224"/>
      <c r="AC552" s="1224"/>
      <c r="AD552" s="1225"/>
      <c r="AE552" s="1143"/>
      <c r="AF552" s="1144"/>
      <c r="AG552" s="1144"/>
      <c r="AH552" s="1144"/>
      <c r="AI552" s="1144"/>
      <c r="AJ552" s="1144"/>
      <c r="AK552" s="114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214" t="s">
        <v>1648</v>
      </c>
      <c r="D553" s="1106"/>
      <c r="E553" s="1106"/>
      <c r="F553" s="1106"/>
      <c r="G553" s="1106"/>
      <c r="H553" s="1106"/>
      <c r="I553" s="1106"/>
      <c r="J553" s="1106"/>
      <c r="K553" s="1106"/>
      <c r="L553" s="1106"/>
      <c r="M553" s="1106"/>
      <c r="N553" s="1106"/>
      <c r="O553" s="1229"/>
      <c r="P553" s="1226"/>
      <c r="Q553" s="1227"/>
      <c r="R553" s="1227"/>
      <c r="S553" s="1227"/>
      <c r="T553" s="1228"/>
      <c r="U553" s="1434"/>
      <c r="V553" s="1435"/>
      <c r="W553" s="1435"/>
      <c r="X553" s="1435"/>
      <c r="Y553" s="1436"/>
      <c r="Z553" s="1224" t="s">
        <v>1422</v>
      </c>
      <c r="AA553" s="1224"/>
      <c r="AB553" s="1224"/>
      <c r="AC553" s="1224"/>
      <c r="AD553" s="1225"/>
      <c r="AE553" s="1143">
        <f>AG626</f>
        <v>810621</v>
      </c>
      <c r="AF553" s="1144"/>
      <c r="AG553" s="1144"/>
      <c r="AH553" s="1144"/>
      <c r="AI553" s="1144"/>
      <c r="AJ553" s="1144"/>
      <c r="AK553" s="114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214" t="s">
        <v>1649</v>
      </c>
      <c r="D554" s="1106"/>
      <c r="E554" s="1106"/>
      <c r="F554" s="1106"/>
      <c r="G554" s="1106"/>
      <c r="H554" s="1106"/>
      <c r="I554" s="1106"/>
      <c r="J554" s="1106"/>
      <c r="K554" s="1106"/>
      <c r="L554" s="1106"/>
      <c r="M554" s="1106"/>
      <c r="N554" s="1106"/>
      <c r="O554" s="1229"/>
      <c r="P554" s="1226"/>
      <c r="Q554" s="1227"/>
      <c r="R554" s="1227"/>
      <c r="S554" s="1227"/>
      <c r="T554" s="1228"/>
      <c r="U554" s="1434"/>
      <c r="V554" s="1435"/>
      <c r="W554" s="1435"/>
      <c r="X554" s="1435"/>
      <c r="Y554" s="1436"/>
      <c r="Z554" s="1224" t="s">
        <v>1422</v>
      </c>
      <c r="AA554" s="1224"/>
      <c r="AB554" s="1224"/>
      <c r="AC554" s="1224"/>
      <c r="AD554" s="1225"/>
      <c r="AE554" s="1143">
        <v>2194471</v>
      </c>
      <c r="AF554" s="1144"/>
      <c r="AG554" s="1144"/>
      <c r="AH554" s="1144"/>
      <c r="AI554" s="1144"/>
      <c r="AJ554" s="1144"/>
      <c r="AK554" s="114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214" t="s">
        <v>1650</v>
      </c>
      <c r="D555" s="1106"/>
      <c r="E555" s="1106"/>
      <c r="F555" s="1106"/>
      <c r="G555" s="1106"/>
      <c r="H555" s="1106"/>
      <c r="I555" s="1106"/>
      <c r="J555" s="1106"/>
      <c r="K555" s="1106"/>
      <c r="L555" s="1106"/>
      <c r="M555" s="1106"/>
      <c r="N555" s="1106"/>
      <c r="O555" s="1229"/>
      <c r="P555" s="1226"/>
      <c r="Q555" s="1227"/>
      <c r="R555" s="1227"/>
      <c r="S555" s="1227"/>
      <c r="T555" s="1228"/>
      <c r="U555" s="1434"/>
      <c r="V555" s="1435"/>
      <c r="W555" s="1435"/>
      <c r="X555" s="1435"/>
      <c r="Y555" s="1436"/>
      <c r="Z555" s="1224" t="s">
        <v>1422</v>
      </c>
      <c r="AA555" s="1224"/>
      <c r="AB555" s="1224"/>
      <c r="AC555" s="1224"/>
      <c r="AD555" s="1225"/>
      <c r="AE555" s="1143">
        <v>1362773</v>
      </c>
      <c r="AF555" s="1144"/>
      <c r="AG555" s="1144"/>
      <c r="AH555" s="1144"/>
      <c r="AI555" s="1144"/>
      <c r="AJ555" s="1144"/>
      <c r="AK555" s="114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6"/>
      <c r="D556" s="1106"/>
      <c r="E556" s="1106"/>
      <c r="F556" s="1106"/>
      <c r="G556" s="1106"/>
      <c r="H556" s="1106"/>
      <c r="I556" s="1106"/>
      <c r="J556" s="1106"/>
      <c r="K556" s="1106"/>
      <c r="L556" s="1106"/>
      <c r="M556" s="1106"/>
      <c r="N556" s="1106"/>
      <c r="O556" s="1229"/>
      <c r="P556" s="1226"/>
      <c r="Q556" s="1227"/>
      <c r="R556" s="1227"/>
      <c r="S556" s="1227"/>
      <c r="T556" s="1228"/>
      <c r="U556" s="1434"/>
      <c r="V556" s="1435"/>
      <c r="W556" s="1435"/>
      <c r="X556" s="1435"/>
      <c r="Y556" s="1436"/>
      <c r="Z556" s="1224" t="s">
        <v>1422</v>
      </c>
      <c r="AA556" s="1224"/>
      <c r="AB556" s="1224"/>
      <c r="AC556" s="1224"/>
      <c r="AD556" s="1225"/>
      <c r="AE556" s="1143"/>
      <c r="AF556" s="1144"/>
      <c r="AG556" s="1144"/>
      <c r="AH556" s="1144"/>
      <c r="AI556" s="1144"/>
      <c r="AJ556" s="1144"/>
      <c r="AK556" s="114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8" t="s">
        <v>134</v>
      </c>
      <c r="C557" s="1169"/>
      <c r="D557" s="1169"/>
      <c r="E557" s="1169"/>
      <c r="F557" s="1169"/>
      <c r="G557" s="1169"/>
      <c r="H557" s="1169"/>
      <c r="I557" s="1169"/>
      <c r="J557" s="1169"/>
      <c r="K557" s="1169"/>
      <c r="L557" s="1169"/>
      <c r="M557" s="1169"/>
      <c r="N557" s="1169"/>
      <c r="O557" s="1169"/>
      <c r="P557" s="1169"/>
      <c r="Q557" s="1169"/>
      <c r="R557" s="1169"/>
      <c r="S557" s="1169"/>
      <c r="T557" s="1169"/>
      <c r="U557" s="1169"/>
      <c r="V557" s="1169"/>
      <c r="W557" s="1169"/>
      <c r="X557" s="1169"/>
      <c r="Y557" s="1169"/>
      <c r="Z557" s="1169"/>
      <c r="AA557" s="1169"/>
      <c r="AB557" s="1169"/>
      <c r="AC557" s="1169"/>
      <c r="AD557" s="1170"/>
      <c r="AE557" s="1210">
        <f>SUM(AE545:AK556)</f>
        <v>30460246</v>
      </c>
      <c r="AF557" s="1211"/>
      <c r="AG557" s="1211"/>
      <c r="AH557" s="1211"/>
      <c r="AI557" s="1211"/>
      <c r="AJ557" s="1211"/>
      <c r="AK557" s="121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04" t="str">
        <f>C545</f>
        <v>Union Bank Tax Exempt Construction Loan</v>
      </c>
      <c r="H559" s="1104"/>
      <c r="I559" s="1104"/>
      <c r="J559" s="1104"/>
      <c r="K559" s="1104"/>
      <c r="L559" s="1104"/>
      <c r="M559" s="1104"/>
      <c r="N559" s="1104"/>
      <c r="O559" s="1104"/>
      <c r="P559" s="1104"/>
      <c r="Q559" s="1104"/>
      <c r="R559" s="1104"/>
      <c r="S559" s="14"/>
      <c r="T559" s="87" t="s">
        <v>120</v>
      </c>
      <c r="U559" s="12" t="s">
        <v>508</v>
      </c>
      <c r="Z559" s="1104" t="str">
        <f>C546</f>
        <v>Union Bank Taxable Construction Loan</v>
      </c>
      <c r="AA559" s="1104"/>
      <c r="AB559" s="1104"/>
      <c r="AC559" s="1104"/>
      <c r="AD559" s="1104"/>
      <c r="AE559" s="1104"/>
      <c r="AF559" s="1104"/>
      <c r="AG559" s="1104"/>
      <c r="AH559" s="1104"/>
      <c r="AI559" s="1104"/>
      <c r="AJ559" s="1104"/>
      <c r="AK559" s="1104"/>
      <c r="AM559" s="58" t="s">
        <v>500</v>
      </c>
      <c r="AN559" s="58">
        <f>AG664</f>
        <v>0</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2" t="s">
        <v>1768</v>
      </c>
      <c r="H560" s="1102"/>
      <c r="I560" s="1102"/>
      <c r="J560" s="1102"/>
      <c r="K560" s="1102"/>
      <c r="L560" s="1102"/>
      <c r="M560" s="1102"/>
      <c r="N560" s="1102"/>
      <c r="O560" s="1102"/>
      <c r="P560" s="1102"/>
      <c r="Q560" s="1102"/>
      <c r="R560" s="1102"/>
      <c r="S560" s="14"/>
      <c r="T560" s="35"/>
      <c r="U560" s="12" t="s">
        <v>92</v>
      </c>
      <c r="Z560" s="1102" t="s">
        <v>1768</v>
      </c>
      <c r="AA560" s="1102"/>
      <c r="AB560" s="1102"/>
      <c r="AC560" s="1102"/>
      <c r="AD560" s="1102"/>
      <c r="AE560" s="1102"/>
      <c r="AF560" s="1102"/>
      <c r="AG560" s="1102"/>
      <c r="AH560" s="1102"/>
      <c r="AI560" s="1102"/>
      <c r="AJ560" s="1102"/>
      <c r="AK560" s="110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102" t="s">
        <v>1769</v>
      </c>
      <c r="H561" s="1102"/>
      <c r="I561" s="1102"/>
      <c r="J561" s="1102"/>
      <c r="K561" s="1102"/>
      <c r="L561" s="1102"/>
      <c r="M561" s="1102"/>
      <c r="N561" s="1102"/>
      <c r="O561" s="1102"/>
      <c r="P561" s="1102"/>
      <c r="Q561" s="1102"/>
      <c r="R561" s="1102"/>
      <c r="S561" s="88"/>
      <c r="T561" s="35"/>
      <c r="U561" s="12" t="s">
        <v>629</v>
      </c>
      <c r="Z561" s="1123" t="s">
        <v>1769</v>
      </c>
      <c r="AA561" s="1123"/>
      <c r="AB561" s="1123"/>
      <c r="AC561" s="1123"/>
      <c r="AD561" s="1123"/>
      <c r="AE561" s="1123"/>
      <c r="AF561" s="1123"/>
      <c r="AG561" s="1123"/>
      <c r="AH561" s="1123"/>
      <c r="AI561" s="1123"/>
      <c r="AJ561" s="1123"/>
      <c r="AK561" s="112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2" t="s">
        <v>1770</v>
      </c>
      <c r="H562" s="1102"/>
      <c r="I562" s="1102"/>
      <c r="J562" s="1102"/>
      <c r="K562" s="1102"/>
      <c r="L562" s="1102"/>
      <c r="M562" s="1102"/>
      <c r="N562" s="1102"/>
      <c r="O562" s="1102"/>
      <c r="P562" s="1102"/>
      <c r="Q562" s="1102"/>
      <c r="R562" s="1102"/>
      <c r="S562" s="14"/>
      <c r="T562" s="35"/>
      <c r="U562" s="12" t="s">
        <v>19</v>
      </c>
      <c r="Z562" s="1123" t="s">
        <v>1770</v>
      </c>
      <c r="AA562" s="1123"/>
      <c r="AB562" s="1123"/>
      <c r="AC562" s="1123"/>
      <c r="AD562" s="1123"/>
      <c r="AE562" s="1123"/>
      <c r="AF562" s="1123"/>
      <c r="AG562" s="1123"/>
      <c r="AH562" s="1123"/>
      <c r="AI562" s="1123"/>
      <c r="AJ562" s="1123"/>
      <c r="AK562" s="112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05" t="s">
        <v>1771</v>
      </c>
      <c r="H563" s="1105"/>
      <c r="I563" s="1105"/>
      <c r="J563" s="1105"/>
      <c r="K563" s="1105"/>
      <c r="L563" s="1105"/>
      <c r="O563" s="140" t="s">
        <v>219</v>
      </c>
      <c r="P563" s="1106">
        <f>[7]Application!P563</f>
        <v>0</v>
      </c>
      <c r="Q563" s="1106"/>
      <c r="R563" s="1106"/>
      <c r="S563" s="16"/>
      <c r="T563" s="35"/>
      <c r="U563" s="12" t="s">
        <v>337</v>
      </c>
      <c r="Z563" s="1105" t="s">
        <v>1771</v>
      </c>
      <c r="AA563" s="1105"/>
      <c r="AB563" s="1105"/>
      <c r="AC563" s="1105"/>
      <c r="AD563" s="1105"/>
      <c r="AE563" s="1105"/>
      <c r="AH563" s="140" t="s">
        <v>219</v>
      </c>
      <c r="AI563" s="1106">
        <f t="shared" ref="AI563" si="0">P563</f>
        <v>0</v>
      </c>
      <c r="AJ563" s="1106"/>
      <c r="AK563" s="110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2" t="s">
        <v>1772</v>
      </c>
      <c r="I564" s="1102"/>
      <c r="J564" s="1102"/>
      <c r="K564" s="1102"/>
      <c r="L564" s="1102"/>
      <c r="M564" s="1102"/>
      <c r="N564" s="1102"/>
      <c r="O564" s="1102"/>
      <c r="P564" s="1102"/>
      <c r="Q564" s="1102"/>
      <c r="R564" s="1102"/>
      <c r="S564" s="14"/>
      <c r="T564" s="35"/>
      <c r="U564" s="12" t="s">
        <v>20</v>
      </c>
      <c r="AA564" s="1102" t="s">
        <v>1772</v>
      </c>
      <c r="AB564" s="1102"/>
      <c r="AC564" s="1102"/>
      <c r="AD564" s="1102"/>
      <c r="AE564" s="1102"/>
      <c r="AF564" s="1102"/>
      <c r="AG564" s="1102"/>
      <c r="AH564" s="1102"/>
      <c r="AI564" s="1102"/>
      <c r="AJ564" s="1102"/>
      <c r="AK564" s="110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8" t="s">
        <v>1423</v>
      </c>
      <c r="C565" s="741"/>
      <c r="D565" s="741"/>
      <c r="E565" s="741"/>
      <c r="F565" s="741"/>
      <c r="G565" s="741"/>
      <c r="H565" s="14"/>
      <c r="I565" s="14"/>
      <c r="J565" s="14"/>
      <c r="K565" s="14"/>
      <c r="L565" s="14"/>
      <c r="M565" s="1531" t="s">
        <v>1773</v>
      </c>
      <c r="N565" s="1531"/>
      <c r="O565" s="1531"/>
      <c r="P565" s="1531"/>
      <c r="Q565" s="1531"/>
      <c r="R565" s="1531"/>
      <c r="S565" s="14"/>
      <c r="T565" s="35"/>
      <c r="U565" s="528" t="s">
        <v>1423</v>
      </c>
      <c r="V565" s="741"/>
      <c r="W565" s="741"/>
      <c r="X565" s="741"/>
      <c r="Y565" s="741"/>
      <c r="Z565" s="741"/>
      <c r="AA565" s="14"/>
      <c r="AB565" s="14"/>
      <c r="AC565" s="14"/>
      <c r="AD565" s="14"/>
      <c r="AE565" s="14"/>
      <c r="AF565" s="1531" t="s">
        <v>1773</v>
      </c>
      <c r="AG565" s="1531"/>
      <c r="AH565" s="1531"/>
      <c r="AI565" s="1531"/>
      <c r="AJ565" s="1531"/>
      <c r="AK565" s="1531"/>
      <c r="AL565" s="741"/>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3" t="s">
        <v>590</v>
      </c>
      <c r="O566" s="1103"/>
      <c r="T566" s="35"/>
      <c r="U566" s="12" t="s">
        <v>22</v>
      </c>
      <c r="AG566" s="1103" t="s">
        <v>590</v>
      </c>
      <c r="AH566" s="110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04" t="str">
        <f>C547</f>
        <v>Modesto HOME Loan</v>
      </c>
      <c r="H568" s="1104"/>
      <c r="I568" s="1104"/>
      <c r="J568" s="1104"/>
      <c r="K568" s="1104"/>
      <c r="L568" s="1104"/>
      <c r="M568" s="1104"/>
      <c r="N568" s="1104"/>
      <c r="O568" s="1104"/>
      <c r="P568" s="1104"/>
      <c r="Q568" s="1104"/>
      <c r="R568" s="1104"/>
      <c r="T568" s="87" t="s">
        <v>630</v>
      </c>
      <c r="U568" s="12" t="s">
        <v>508</v>
      </c>
      <c r="Z568" s="1104" t="str">
        <f>C548</f>
        <v>Modesto Land Loan</v>
      </c>
      <c r="AA568" s="1104"/>
      <c r="AB568" s="1104"/>
      <c r="AC568" s="1104"/>
      <c r="AD568" s="1104"/>
      <c r="AE568" s="1104"/>
      <c r="AF568" s="1104"/>
      <c r="AG568" s="1104"/>
      <c r="AH568" s="1104"/>
      <c r="AI568" s="1104"/>
      <c r="AJ568" s="1104"/>
      <c r="AK568" s="110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0" t="s">
        <v>1774</v>
      </c>
      <c r="H569" s="1102"/>
      <c r="I569" s="1102"/>
      <c r="J569" s="1102"/>
      <c r="K569" s="1102"/>
      <c r="L569" s="1102"/>
      <c r="M569" s="1102"/>
      <c r="N569" s="1102"/>
      <c r="O569" s="1102"/>
      <c r="P569" s="1102"/>
      <c r="Q569" s="1102"/>
      <c r="R569" s="1102"/>
      <c r="T569" s="35"/>
      <c r="U569" s="12" t="s">
        <v>92</v>
      </c>
      <c r="Z569" s="1100" t="s">
        <v>1774</v>
      </c>
      <c r="AA569" s="1102"/>
      <c r="AB569" s="1102"/>
      <c r="AC569" s="1102"/>
      <c r="AD569" s="1102"/>
      <c r="AE569" s="1102"/>
      <c r="AF569" s="1102"/>
      <c r="AG569" s="1102"/>
      <c r="AH569" s="1102"/>
      <c r="AI569" s="1102"/>
      <c r="AJ569" s="1102"/>
      <c r="AK569" s="110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214" t="s">
        <v>1775</v>
      </c>
      <c r="H570" s="1123"/>
      <c r="I570" s="1123"/>
      <c r="J570" s="1123"/>
      <c r="K570" s="1123"/>
      <c r="L570" s="1123"/>
      <c r="M570" s="1123"/>
      <c r="N570" s="1123"/>
      <c r="O570" s="1123"/>
      <c r="P570" s="1123"/>
      <c r="Q570" s="1123"/>
      <c r="R570" s="1123"/>
      <c r="T570" s="35"/>
      <c r="U570" s="12" t="s">
        <v>629</v>
      </c>
      <c r="Z570" s="1214" t="s">
        <v>1677</v>
      </c>
      <c r="AA570" s="1123"/>
      <c r="AB570" s="1123"/>
      <c r="AC570" s="1123"/>
      <c r="AD570" s="1123"/>
      <c r="AE570" s="1123"/>
      <c r="AF570" s="1123"/>
      <c r="AG570" s="1123"/>
      <c r="AH570" s="1123"/>
      <c r="AI570" s="1123"/>
      <c r="AJ570" s="1123"/>
      <c r="AK570" s="112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14" t="s">
        <v>1776</v>
      </c>
      <c r="H571" s="1123"/>
      <c r="I571" s="1123"/>
      <c r="J571" s="1123"/>
      <c r="K571" s="1123"/>
      <c r="L571" s="1123"/>
      <c r="M571" s="1123"/>
      <c r="N571" s="1123"/>
      <c r="O571" s="1123"/>
      <c r="P571" s="1123"/>
      <c r="Q571" s="1123"/>
      <c r="R571" s="1123"/>
      <c r="T571" s="35"/>
      <c r="U571" s="12" t="s">
        <v>19</v>
      </c>
      <c r="Z571" s="1214" t="s">
        <v>1776</v>
      </c>
      <c r="AA571" s="1123"/>
      <c r="AB571" s="1123"/>
      <c r="AC571" s="1123"/>
      <c r="AD571" s="1123"/>
      <c r="AE571" s="1123"/>
      <c r="AF571" s="1123"/>
      <c r="AG571" s="1123"/>
      <c r="AH571" s="1123"/>
      <c r="AI571" s="1123"/>
      <c r="AJ571" s="1123"/>
      <c r="AK571" s="112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05">
        <v>2095775321</v>
      </c>
      <c r="H572" s="1105"/>
      <c r="I572" s="1105"/>
      <c r="J572" s="1105"/>
      <c r="K572" s="1105"/>
      <c r="L572" s="1105"/>
      <c r="O572" s="140" t="s">
        <v>219</v>
      </c>
      <c r="P572" s="1106"/>
      <c r="Q572" s="1106"/>
      <c r="R572" s="1106"/>
      <c r="T572" s="35"/>
      <c r="U572" s="12" t="s">
        <v>337</v>
      </c>
      <c r="Z572" s="1105">
        <v>2095775321</v>
      </c>
      <c r="AA572" s="1105"/>
      <c r="AB572" s="1105"/>
      <c r="AC572" s="1105"/>
      <c r="AD572" s="1105"/>
      <c r="AE572" s="1105"/>
      <c r="AH572" s="140" t="s">
        <v>219</v>
      </c>
      <c r="AI572" s="1106"/>
      <c r="AJ572" s="1106"/>
      <c r="AK572" s="110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0" t="s">
        <v>1778</v>
      </c>
      <c r="I573" s="1102"/>
      <c r="J573" s="1102"/>
      <c r="K573" s="1102"/>
      <c r="L573" s="1102"/>
      <c r="M573" s="1102"/>
      <c r="N573" s="1102"/>
      <c r="O573" s="1102"/>
      <c r="P573" s="1102"/>
      <c r="Q573" s="1102"/>
      <c r="R573" s="1102"/>
      <c r="T573" s="35"/>
      <c r="U573" s="12" t="s">
        <v>20</v>
      </c>
      <c r="AA573" s="1100" t="s">
        <v>1777</v>
      </c>
      <c r="AB573" s="1102"/>
      <c r="AC573" s="1102"/>
      <c r="AD573" s="1102"/>
      <c r="AE573" s="1102"/>
      <c r="AF573" s="1102"/>
      <c r="AG573" s="1102"/>
      <c r="AH573" s="1102"/>
      <c r="AI573" s="1102"/>
      <c r="AJ573" s="1102"/>
      <c r="AK573" s="110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3" t="s">
        <v>590</v>
      </c>
      <c r="O574" s="1103"/>
      <c r="T574" s="35"/>
      <c r="U574" s="12" t="s">
        <v>22</v>
      </c>
      <c r="AG574" s="1103" t="s">
        <v>721</v>
      </c>
      <c r="AH574" s="110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04" t="str">
        <f>C549</f>
        <v>Modesto Impact Fee Loan</v>
      </c>
      <c r="H576" s="1104"/>
      <c r="I576" s="1104"/>
      <c r="J576" s="1104"/>
      <c r="K576" s="1104"/>
      <c r="L576" s="1104"/>
      <c r="M576" s="1104"/>
      <c r="N576" s="1104"/>
      <c r="O576" s="1104"/>
      <c r="P576" s="1104"/>
      <c r="Q576" s="1104"/>
      <c r="R576" s="1104"/>
      <c r="T576" s="87" t="s">
        <v>633</v>
      </c>
      <c r="U576" s="12" t="s">
        <v>508</v>
      </c>
      <c r="Z576" s="1104" t="str">
        <f>C550</f>
        <v>Stanislaus Impact Fee Loan</v>
      </c>
      <c r="AA576" s="1104"/>
      <c r="AB576" s="1104"/>
      <c r="AC576" s="1104"/>
      <c r="AD576" s="1104"/>
      <c r="AE576" s="1104"/>
      <c r="AF576" s="1104"/>
      <c r="AG576" s="1104"/>
      <c r="AH576" s="1104"/>
      <c r="AI576" s="1104"/>
      <c r="AJ576" s="1104"/>
      <c r="AK576" s="110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0" t="s">
        <v>1774</v>
      </c>
      <c r="H577" s="1102"/>
      <c r="I577" s="1102"/>
      <c r="J577" s="1102"/>
      <c r="K577" s="1102"/>
      <c r="L577" s="1102"/>
      <c r="M577" s="1102"/>
      <c r="N577" s="1102"/>
      <c r="O577" s="1102"/>
      <c r="P577" s="1102"/>
      <c r="Q577" s="1102"/>
      <c r="R577" s="1102"/>
      <c r="T577" s="35"/>
      <c r="U577" s="12" t="s">
        <v>92</v>
      </c>
      <c r="Z577" s="1100" t="s">
        <v>1774</v>
      </c>
      <c r="AA577" s="1102"/>
      <c r="AB577" s="1102"/>
      <c r="AC577" s="1102"/>
      <c r="AD577" s="1102"/>
      <c r="AE577" s="1102"/>
      <c r="AF577" s="1102"/>
      <c r="AG577" s="1102"/>
      <c r="AH577" s="1102"/>
      <c r="AI577" s="1102"/>
      <c r="AJ577" s="1102"/>
      <c r="AK577" s="110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100" t="s">
        <v>1677</v>
      </c>
      <c r="H578" s="1102"/>
      <c r="I578" s="1102"/>
      <c r="J578" s="1102"/>
      <c r="K578" s="1102"/>
      <c r="L578" s="1102"/>
      <c r="M578" s="1102"/>
      <c r="N578" s="1102"/>
      <c r="O578" s="1102"/>
      <c r="P578" s="1102"/>
      <c r="Q578" s="1102"/>
      <c r="R578" s="1102"/>
      <c r="T578" s="35"/>
      <c r="U578" s="12" t="s">
        <v>629</v>
      </c>
      <c r="Z578" s="1214" t="s">
        <v>1677</v>
      </c>
      <c r="AA578" s="1123"/>
      <c r="AB578" s="1123"/>
      <c r="AC578" s="1123"/>
      <c r="AD578" s="1123"/>
      <c r="AE578" s="1123"/>
      <c r="AF578" s="1123"/>
      <c r="AG578" s="1123"/>
      <c r="AH578" s="1123"/>
      <c r="AI578" s="1123"/>
      <c r="AJ578" s="1123"/>
      <c r="AK578" s="112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0" t="s">
        <v>1776</v>
      </c>
      <c r="H579" s="1102"/>
      <c r="I579" s="1102"/>
      <c r="J579" s="1102"/>
      <c r="K579" s="1102"/>
      <c r="L579" s="1102"/>
      <c r="M579" s="1102"/>
      <c r="N579" s="1102"/>
      <c r="O579" s="1102"/>
      <c r="P579" s="1102"/>
      <c r="Q579" s="1102"/>
      <c r="R579" s="1102"/>
      <c r="T579" s="35"/>
      <c r="U579" s="12" t="s">
        <v>19</v>
      </c>
      <c r="Z579" s="1214" t="s">
        <v>1782</v>
      </c>
      <c r="AA579" s="1123"/>
      <c r="AB579" s="1123"/>
      <c r="AC579" s="1123"/>
      <c r="AD579" s="1123"/>
      <c r="AE579" s="1123"/>
      <c r="AF579" s="1123"/>
      <c r="AG579" s="1123"/>
      <c r="AH579" s="1123"/>
      <c r="AI579" s="1123"/>
      <c r="AJ579" s="1123"/>
      <c r="AK579" s="112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05">
        <v>2095775321</v>
      </c>
      <c r="H580" s="1105"/>
      <c r="I580" s="1105"/>
      <c r="J580" s="1105"/>
      <c r="K580" s="1105"/>
      <c r="L580" s="1105"/>
      <c r="O580" s="140" t="s">
        <v>219</v>
      </c>
      <c r="P580" s="1106"/>
      <c r="Q580" s="1106"/>
      <c r="R580" s="1106"/>
      <c r="T580" s="35"/>
      <c r="U580" s="12" t="s">
        <v>337</v>
      </c>
      <c r="Z580" s="1428" t="s">
        <v>1784</v>
      </c>
      <c r="AA580" s="1105"/>
      <c r="AB580" s="1105"/>
      <c r="AC580" s="1105"/>
      <c r="AD580" s="1105"/>
      <c r="AE580" s="1105"/>
      <c r="AH580" s="140" t="s">
        <v>219</v>
      </c>
      <c r="AI580" s="1106"/>
      <c r="AJ580" s="1106"/>
      <c r="AK580" s="1106"/>
    </row>
    <row r="581" spans="1:112" ht="12.75">
      <c r="A581" s="35"/>
      <c r="B581" s="12" t="s">
        <v>20</v>
      </c>
      <c r="H581" s="1100" t="s">
        <v>1779</v>
      </c>
      <c r="I581" s="1102"/>
      <c r="J581" s="1102"/>
      <c r="K581" s="1102"/>
      <c r="L581" s="1102"/>
      <c r="M581" s="1102"/>
      <c r="N581" s="1102"/>
      <c r="O581" s="1102"/>
      <c r="P581" s="1102"/>
      <c r="Q581" s="1102"/>
      <c r="R581" s="1102"/>
      <c r="T581" s="35"/>
      <c r="U581" s="12" t="s">
        <v>20</v>
      </c>
      <c r="AA581" s="1100" t="s">
        <v>1783</v>
      </c>
      <c r="AB581" s="1102"/>
      <c r="AC581" s="1102"/>
      <c r="AD581" s="1102"/>
      <c r="AE581" s="1102"/>
      <c r="AF581" s="1102"/>
      <c r="AG581" s="1102"/>
      <c r="AH581" s="1102"/>
      <c r="AI581" s="1102"/>
      <c r="AJ581" s="1102"/>
      <c r="AK581" s="110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3" t="s">
        <v>721</v>
      </c>
      <c r="O582" s="1103"/>
      <c r="T582" s="35"/>
      <c r="U582" s="12" t="s">
        <v>22</v>
      </c>
      <c r="AG582" s="1103" t="s">
        <v>721</v>
      </c>
      <c r="AH582" s="110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04" t="str">
        <f>C551</f>
        <v>Accrued Loan Interest</v>
      </c>
      <c r="H584" s="1104"/>
      <c r="I584" s="1104"/>
      <c r="J584" s="1104"/>
      <c r="K584" s="1104"/>
      <c r="L584" s="1104"/>
      <c r="M584" s="1104"/>
      <c r="N584" s="1104"/>
      <c r="O584" s="1104"/>
      <c r="P584" s="1104"/>
      <c r="Q584" s="1104"/>
      <c r="R584" s="1104"/>
      <c r="T584" s="87" t="s">
        <v>500</v>
      </c>
      <c r="U584" s="12" t="s">
        <v>508</v>
      </c>
      <c r="Z584" s="1104">
        <f>C552</f>
        <v>0</v>
      </c>
      <c r="AA584" s="1104"/>
      <c r="AB584" s="1104"/>
      <c r="AC584" s="1104"/>
      <c r="AD584" s="1104"/>
      <c r="AE584" s="1104"/>
      <c r="AF584" s="1104"/>
      <c r="AG584" s="1104"/>
      <c r="AH584" s="1104"/>
      <c r="AI584" s="1104"/>
      <c r="AJ584" s="1104"/>
      <c r="AK584" s="110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0" t="s">
        <v>1774</v>
      </c>
      <c r="H585" s="1102"/>
      <c r="I585" s="1102"/>
      <c r="J585" s="1102"/>
      <c r="K585" s="1102"/>
      <c r="L585" s="1102"/>
      <c r="M585" s="1102"/>
      <c r="N585" s="1102"/>
      <c r="O585" s="1102"/>
      <c r="P585" s="1102"/>
      <c r="Q585" s="1102"/>
      <c r="R585" s="1102"/>
      <c r="T585" s="35"/>
      <c r="U585" s="12" t="s">
        <v>92</v>
      </c>
      <c r="Z585" s="1100"/>
      <c r="AA585" s="1102"/>
      <c r="AB585" s="1102"/>
      <c r="AC585" s="1102"/>
      <c r="AD585" s="1102"/>
      <c r="AE585" s="1102"/>
      <c r="AF585" s="1102"/>
      <c r="AG585" s="1102"/>
      <c r="AH585" s="1102"/>
      <c r="AI585" s="1102"/>
      <c r="AJ585" s="1102"/>
      <c r="AK585" s="110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100" t="s">
        <v>1677</v>
      </c>
      <c r="H586" s="1102"/>
      <c r="I586" s="1102"/>
      <c r="J586" s="1102"/>
      <c r="K586" s="1102"/>
      <c r="L586" s="1102"/>
      <c r="M586" s="1102"/>
      <c r="N586" s="1102"/>
      <c r="O586" s="1102"/>
      <c r="P586" s="1102"/>
      <c r="Q586" s="1102"/>
      <c r="R586" s="1102"/>
      <c r="S586" s="12"/>
      <c r="T586" s="35"/>
      <c r="U586" s="12" t="s">
        <v>629</v>
      </c>
      <c r="V586" s="12"/>
      <c r="W586" s="12"/>
      <c r="X586" s="12"/>
      <c r="Y586" s="12"/>
      <c r="Z586" s="1214"/>
      <c r="AA586" s="1123"/>
      <c r="AB586" s="1123"/>
      <c r="AC586" s="1123"/>
      <c r="AD586" s="1123"/>
      <c r="AE586" s="1123"/>
      <c r="AF586" s="1123"/>
      <c r="AG586" s="1123"/>
      <c r="AH586" s="1123"/>
      <c r="AI586" s="1123"/>
      <c r="AJ586" s="1123"/>
      <c r="AK586" s="112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0" t="s">
        <v>1776</v>
      </c>
      <c r="H587" s="1102"/>
      <c r="I587" s="1102"/>
      <c r="J587" s="1102"/>
      <c r="K587" s="1102"/>
      <c r="L587" s="1102"/>
      <c r="M587" s="1102"/>
      <c r="N587" s="1102"/>
      <c r="O587" s="1102"/>
      <c r="P587" s="1102"/>
      <c r="Q587" s="1102"/>
      <c r="R587" s="1102"/>
      <c r="S587" s="12"/>
      <c r="T587" s="35"/>
      <c r="U587" s="12" t="s">
        <v>19</v>
      </c>
      <c r="V587" s="12"/>
      <c r="W587" s="12"/>
      <c r="X587" s="12"/>
      <c r="Y587" s="12"/>
      <c r="Z587" s="1214"/>
      <c r="AA587" s="1123"/>
      <c r="AB587" s="1123"/>
      <c r="AC587" s="1123"/>
      <c r="AD587" s="1123"/>
      <c r="AE587" s="1123"/>
      <c r="AF587" s="1123"/>
      <c r="AG587" s="1123"/>
      <c r="AH587" s="1123"/>
      <c r="AI587" s="1123"/>
      <c r="AJ587" s="1123"/>
      <c r="AK587" s="112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05">
        <v>2095775321</v>
      </c>
      <c r="H588" s="1105"/>
      <c r="I588" s="1105"/>
      <c r="J588" s="1105"/>
      <c r="K588" s="1105"/>
      <c r="L588" s="1105"/>
      <c r="M588" s="12"/>
      <c r="N588" s="12"/>
      <c r="O588" s="140" t="s">
        <v>219</v>
      </c>
      <c r="P588" s="1106"/>
      <c r="Q588" s="1106"/>
      <c r="R588" s="1106"/>
      <c r="S588" s="12"/>
      <c r="T588" s="35"/>
      <c r="U588" s="12" t="s">
        <v>337</v>
      </c>
      <c r="V588" s="12"/>
      <c r="W588" s="12"/>
      <c r="X588" s="12"/>
      <c r="Y588" s="12"/>
      <c r="Z588" s="1105"/>
      <c r="AA588" s="1105"/>
      <c r="AB588" s="1105"/>
      <c r="AC588" s="1105"/>
      <c r="AD588" s="1105"/>
      <c r="AE588" s="1105"/>
      <c r="AF588" s="12"/>
      <c r="AG588" s="12"/>
      <c r="AH588" s="140" t="s">
        <v>219</v>
      </c>
      <c r="AI588" s="1106"/>
      <c r="AJ588" s="1106"/>
      <c r="AK588" s="1106"/>
      <c r="AL588" s="12"/>
      <c r="AM588" s="7" t="s">
        <v>346</v>
      </c>
      <c r="AN588" s="58"/>
      <c r="AO588" s="58"/>
      <c r="AP588" s="58"/>
      <c r="AQ588" s="58"/>
      <c r="AR588" s="193" t="s">
        <v>519</v>
      </c>
      <c r="AS588" s="194"/>
      <c r="AT588" s="1135"/>
      <c r="AU588" s="1137"/>
      <c r="AV588" s="193" t="s">
        <v>520</v>
      </c>
      <c r="AW588" s="194"/>
      <c r="AX588" s="1135"/>
      <c r="AY588" s="1137"/>
      <c r="AZ588" s="58"/>
      <c r="BA588" s="1219" t="s">
        <v>682</v>
      </c>
      <c r="BB588" s="1220"/>
      <c r="BC588" s="1220"/>
      <c r="BD588" s="1220"/>
      <c r="BE588" s="1221"/>
      <c r="BF588" s="1204" t="s">
        <v>347</v>
      </c>
      <c r="BG588" s="1204"/>
      <c r="BH588" s="1204"/>
      <c r="BI588" s="1204"/>
      <c r="BJ588" s="1204"/>
      <c r="BK588" s="1204" t="s">
        <v>170</v>
      </c>
      <c r="BL588" s="1204"/>
      <c r="BM588" s="1204"/>
      <c r="BN588" s="1204"/>
      <c r="BO588" s="1204"/>
      <c r="BP588" s="1204" t="s">
        <v>171</v>
      </c>
      <c r="BQ588" s="1204"/>
      <c r="BR588" s="1204"/>
      <c r="BS588" s="1204"/>
      <c r="BT588" s="1204"/>
      <c r="BU588" s="1204" t="s">
        <v>505</v>
      </c>
      <c r="BV588" s="1204"/>
      <c r="BW588" s="1204"/>
      <c r="BX588" s="1204"/>
      <c r="BY588" s="1204"/>
      <c r="BZ588" s="1204" t="s">
        <v>33</v>
      </c>
      <c r="CA588" s="1204"/>
      <c r="CB588" s="1204"/>
      <c r="CC588" s="1204"/>
      <c r="CD588" s="1204"/>
      <c r="CE588" s="1204" t="s">
        <v>682</v>
      </c>
      <c r="CF588" s="1204"/>
      <c r="CG588" s="1204"/>
      <c r="CH588" s="1204"/>
      <c r="CI588" s="1204"/>
      <c r="CJ588" s="1204" t="s">
        <v>347</v>
      </c>
      <c r="CK588" s="1204"/>
      <c r="CL588" s="1204"/>
      <c r="CM588" s="1204"/>
      <c r="CN588" s="1204"/>
      <c r="CO588" s="1204" t="s">
        <v>170</v>
      </c>
      <c r="CP588" s="1204"/>
      <c r="CQ588" s="1204"/>
      <c r="CR588" s="1204"/>
      <c r="CS588" s="1204"/>
      <c r="CT588" s="1204" t="s">
        <v>171</v>
      </c>
      <c r="CU588" s="1204"/>
      <c r="CV588" s="1204"/>
      <c r="CW588" s="1204"/>
      <c r="CX588" s="1204"/>
      <c r="CY588" s="1204" t="s">
        <v>505</v>
      </c>
      <c r="CZ588" s="1204"/>
      <c r="DA588" s="1204"/>
      <c r="DB588" s="1204"/>
      <c r="DC588" s="1204"/>
      <c r="DD588" s="1204" t="s">
        <v>33</v>
      </c>
      <c r="DE588" s="1204"/>
      <c r="DF588" s="1204"/>
      <c r="DG588" s="1204"/>
      <c r="DH588" s="1204"/>
    </row>
    <row r="589" spans="1:112" s="7" customFormat="1" ht="12.75">
      <c r="A589" s="35"/>
      <c r="B589" s="12" t="s">
        <v>20</v>
      </c>
      <c r="C589" s="12"/>
      <c r="D589" s="12"/>
      <c r="E589" s="12"/>
      <c r="F589" s="12"/>
      <c r="G589" s="12"/>
      <c r="H589" s="1100" t="s">
        <v>1779</v>
      </c>
      <c r="I589" s="1102"/>
      <c r="J589" s="1102"/>
      <c r="K589" s="1102"/>
      <c r="L589" s="1102"/>
      <c r="M589" s="1102"/>
      <c r="N589" s="1102"/>
      <c r="O589" s="1102"/>
      <c r="P589" s="1102"/>
      <c r="Q589" s="1102"/>
      <c r="R589" s="1102"/>
      <c r="S589" s="12"/>
      <c r="T589" s="35"/>
      <c r="U589" s="12" t="s">
        <v>20</v>
      </c>
      <c r="V589" s="12"/>
      <c r="W589" s="12"/>
      <c r="X589" s="12"/>
      <c r="Y589" s="12"/>
      <c r="Z589" s="12"/>
      <c r="AA589" s="1100"/>
      <c r="AB589" s="1102"/>
      <c r="AC589" s="1102"/>
      <c r="AD589" s="1102"/>
      <c r="AE589" s="1102"/>
      <c r="AF589" s="1102"/>
      <c r="AG589" s="1102"/>
      <c r="AH589" s="1102"/>
      <c r="AI589" s="1102"/>
      <c r="AJ589" s="1102"/>
      <c r="AK589" s="1102"/>
      <c r="AL589" s="12"/>
      <c r="AM589" s="7" t="s">
        <v>347</v>
      </c>
      <c r="AN589" s="58"/>
      <c r="AO589" s="58"/>
      <c r="AP589" s="58"/>
      <c r="AQ589" s="58"/>
      <c r="AR589" s="1529">
        <f t="shared" ref="AR589:AR613" si="1">IF(AND(AD709&lt;=0.5,AD709&gt;=0.36),1,0)</f>
        <v>1</v>
      </c>
      <c r="AS589" s="1530"/>
      <c r="AT589" s="1135">
        <f t="shared" ref="AT589:AT613" si="2">IF(AR589=1,G709,0)</f>
        <v>1</v>
      </c>
      <c r="AU589" s="1137"/>
      <c r="AV589" s="1529">
        <f t="shared" ref="AV589:AV613" si="3">IF(AND(AD709&lt;=0.35,AD709&gt;0),1,0)</f>
        <v>0</v>
      </c>
      <c r="AW589" s="1530"/>
      <c r="AX589" s="1135">
        <f t="shared" ref="AX589:AX613" si="4">IF(AV589=1,G709,0)</f>
        <v>0</v>
      </c>
      <c r="AY589" s="1137"/>
      <c r="AZ589" s="58"/>
      <c r="BA589" s="1135">
        <f t="shared" ref="BA589:BA613" si="5">IF(B709="SRO/Studio",G709,0)</f>
        <v>0</v>
      </c>
      <c r="BB589" s="1136"/>
      <c r="BC589" s="1136"/>
      <c r="BD589" s="1136"/>
      <c r="BE589" s="1137"/>
      <c r="BF589" s="1201">
        <f t="shared" ref="BF589:BF613" si="6">IF(B709="1 Bedroom",G709,0)</f>
        <v>1</v>
      </c>
      <c r="BG589" s="1201"/>
      <c r="BH589" s="1201"/>
      <c r="BI589" s="1201"/>
      <c r="BJ589" s="1201"/>
      <c r="BK589" s="1201">
        <f t="shared" ref="BK589:BK613" si="7">IF(B709="2 Bedrooms",G709,0)</f>
        <v>0</v>
      </c>
      <c r="BL589" s="1201"/>
      <c r="BM589" s="1201"/>
      <c r="BN589" s="1201"/>
      <c r="BO589" s="1201"/>
      <c r="BP589" s="1201">
        <f t="shared" ref="BP589:BP613" si="8">IF(B709="3 Bedrooms",G709,0)</f>
        <v>0</v>
      </c>
      <c r="BQ589" s="1201"/>
      <c r="BR589" s="1201"/>
      <c r="BS589" s="1201"/>
      <c r="BT589" s="1201"/>
      <c r="BU589" s="1201">
        <f t="shared" ref="BU589:BU613" si="9">IF(B709="4 Bedrooms",G709,0)</f>
        <v>0</v>
      </c>
      <c r="BV589" s="1201"/>
      <c r="BW589" s="1201"/>
      <c r="BX589" s="1201"/>
      <c r="BY589" s="1201"/>
      <c r="BZ589" s="1201">
        <f t="shared" ref="BZ589:BZ613" si="10">IF(B709="5 Bedrooms",G709,0)</f>
        <v>0</v>
      </c>
      <c r="CA589" s="1201"/>
      <c r="CB589" s="1201"/>
      <c r="CC589" s="1201"/>
      <c r="CD589" s="1201"/>
      <c r="CE589" s="1209">
        <f t="shared" ref="CE589:CE613" si="11">IF(AND(B709="SRO/Studio",AD709&lt;=0.3),G709,0)</f>
        <v>0</v>
      </c>
      <c r="CF589" s="1209"/>
      <c r="CG589" s="1209"/>
      <c r="CH589" s="1209"/>
      <c r="CI589" s="1209"/>
      <c r="CJ589" s="1209">
        <f t="shared" ref="CJ589:CJ613" si="12">IF(AND(B709="1 Bedroom",AD709&lt;=0.3),G709,0)</f>
        <v>0</v>
      </c>
      <c r="CK589" s="1209"/>
      <c r="CL589" s="1209"/>
      <c r="CM589" s="1209"/>
      <c r="CN589" s="1209"/>
      <c r="CO589" s="1209">
        <f t="shared" ref="CO589:CO613" si="13">IF(AND(B709="2 Bedrooms",AD709&lt;=0.3),G709,0)</f>
        <v>0</v>
      </c>
      <c r="CP589" s="1209"/>
      <c r="CQ589" s="1209"/>
      <c r="CR589" s="1209"/>
      <c r="CS589" s="1209"/>
      <c r="CT589" s="1209">
        <f t="shared" ref="CT589:CT613" si="14">IF(AND(B709="3 Bedrooms",AD709&lt;=0.3),G709,0)</f>
        <v>0</v>
      </c>
      <c r="CU589" s="1209"/>
      <c r="CV589" s="1209"/>
      <c r="CW589" s="1209"/>
      <c r="CX589" s="1209"/>
      <c r="CY589" s="1209">
        <f t="shared" ref="CY589:CY613" si="15">IF(AND(B709="4 Bedrooms",AD709&lt;=0.3),G709,0)</f>
        <v>0</v>
      </c>
      <c r="CZ589" s="1209"/>
      <c r="DA589" s="1209"/>
      <c r="DB589" s="1209"/>
      <c r="DC589" s="1209"/>
      <c r="DD589" s="1209">
        <f t="shared" ref="DD589:DD613" si="16">IF(AND(B709="5 Bedrooms",AD709&lt;=0.3),G709,0)</f>
        <v>0</v>
      </c>
      <c r="DE589" s="1209"/>
      <c r="DF589" s="1209"/>
      <c r="DG589" s="1209"/>
      <c r="DH589" s="1209"/>
    </row>
    <row r="590" spans="1:112" s="7" customFormat="1" ht="12.75">
      <c r="A590" s="35"/>
      <c r="B590" s="12" t="s">
        <v>22</v>
      </c>
      <c r="C590" s="12"/>
      <c r="D590" s="12"/>
      <c r="E590" s="12"/>
      <c r="F590" s="12"/>
      <c r="G590" s="12"/>
      <c r="H590" s="12"/>
      <c r="I590" s="12"/>
      <c r="J590" s="12"/>
      <c r="K590" s="12"/>
      <c r="L590" s="12"/>
      <c r="M590" s="12"/>
      <c r="N590" s="1103" t="s">
        <v>721</v>
      </c>
      <c r="O590" s="1103"/>
      <c r="P590" s="12"/>
      <c r="Q590" s="12"/>
      <c r="R590" s="12"/>
      <c r="S590" s="12"/>
      <c r="T590" s="35"/>
      <c r="U590" s="12" t="s">
        <v>22</v>
      </c>
      <c r="V590" s="12"/>
      <c r="W590" s="12"/>
      <c r="X590" s="12"/>
      <c r="Y590" s="12"/>
      <c r="Z590" s="12"/>
      <c r="AA590" s="12"/>
      <c r="AB590" s="12"/>
      <c r="AC590" s="12"/>
      <c r="AD590" s="12"/>
      <c r="AE590" s="12"/>
      <c r="AF590" s="12"/>
      <c r="AG590" s="1103"/>
      <c r="AH590" s="1103"/>
      <c r="AI590" s="12"/>
      <c r="AJ590" s="12"/>
      <c r="AK590" s="12"/>
      <c r="AL590" s="12"/>
      <c r="AM590" s="7" t="s">
        <v>170</v>
      </c>
      <c r="AN590" s="58"/>
      <c r="AO590" s="58"/>
      <c r="AP590" s="58"/>
      <c r="AQ590" s="58"/>
      <c r="AR590" s="1529">
        <f t="shared" si="1"/>
        <v>0</v>
      </c>
      <c r="AS590" s="1530"/>
      <c r="AT590" s="1135">
        <f t="shared" si="2"/>
        <v>0</v>
      </c>
      <c r="AU590" s="1137"/>
      <c r="AV590" s="1529">
        <f t="shared" si="3"/>
        <v>1</v>
      </c>
      <c r="AW590" s="1530"/>
      <c r="AX590" s="1135">
        <f t="shared" si="4"/>
        <v>11</v>
      </c>
      <c r="AY590" s="1137"/>
      <c r="AZ590" s="58"/>
      <c r="BA590" s="1135">
        <f t="shared" si="5"/>
        <v>0</v>
      </c>
      <c r="BB590" s="1136"/>
      <c r="BC590" s="1136"/>
      <c r="BD590" s="1136"/>
      <c r="BE590" s="1137"/>
      <c r="BF590" s="1201">
        <f t="shared" si="6"/>
        <v>0</v>
      </c>
      <c r="BG590" s="1201"/>
      <c r="BH590" s="1201"/>
      <c r="BI590" s="1201"/>
      <c r="BJ590" s="1201"/>
      <c r="BK590" s="1201">
        <f t="shared" si="7"/>
        <v>11</v>
      </c>
      <c r="BL590" s="1201"/>
      <c r="BM590" s="1201"/>
      <c r="BN590" s="1201"/>
      <c r="BO590" s="1201"/>
      <c r="BP590" s="1201">
        <f t="shared" si="8"/>
        <v>0</v>
      </c>
      <c r="BQ590" s="1201"/>
      <c r="BR590" s="1201"/>
      <c r="BS590" s="1201"/>
      <c r="BT590" s="1201"/>
      <c r="BU590" s="1201">
        <f t="shared" si="9"/>
        <v>0</v>
      </c>
      <c r="BV590" s="1201"/>
      <c r="BW590" s="1201"/>
      <c r="BX590" s="1201"/>
      <c r="BY590" s="1201"/>
      <c r="BZ590" s="1201">
        <f t="shared" si="10"/>
        <v>0</v>
      </c>
      <c r="CA590" s="1201"/>
      <c r="CB590" s="1201"/>
      <c r="CC590" s="1201"/>
      <c r="CD590" s="1201"/>
      <c r="CE590" s="1209">
        <f t="shared" si="11"/>
        <v>0</v>
      </c>
      <c r="CF590" s="1209"/>
      <c r="CG590" s="1209"/>
      <c r="CH590" s="1209"/>
      <c r="CI590" s="1209"/>
      <c r="CJ590" s="1209">
        <f t="shared" si="12"/>
        <v>0</v>
      </c>
      <c r="CK590" s="1209"/>
      <c r="CL590" s="1209"/>
      <c r="CM590" s="1209"/>
      <c r="CN590" s="1209"/>
      <c r="CO590" s="1209">
        <f t="shared" si="13"/>
        <v>11</v>
      </c>
      <c r="CP590" s="1209"/>
      <c r="CQ590" s="1209"/>
      <c r="CR590" s="1209"/>
      <c r="CS590" s="1209"/>
      <c r="CT590" s="1209">
        <f t="shared" si="14"/>
        <v>0</v>
      </c>
      <c r="CU590" s="1209"/>
      <c r="CV590" s="1209"/>
      <c r="CW590" s="1209"/>
      <c r="CX590" s="1209"/>
      <c r="CY590" s="1209">
        <f t="shared" si="15"/>
        <v>0</v>
      </c>
      <c r="CZ590" s="1209"/>
      <c r="DA590" s="1209"/>
      <c r="DB590" s="1209"/>
      <c r="DC590" s="1209"/>
      <c r="DD590" s="1209">
        <f t="shared" si="16"/>
        <v>0</v>
      </c>
      <c r="DE590" s="1209"/>
      <c r="DF590" s="1209"/>
      <c r="DG590" s="1209"/>
      <c r="DH590" s="1209"/>
    </row>
    <row r="591" spans="1:112" ht="12.75">
      <c r="A591" s="35"/>
      <c r="T591" s="35"/>
      <c r="AM591" s="7" t="s">
        <v>171</v>
      </c>
      <c r="AN591" s="58"/>
      <c r="AO591" s="58"/>
      <c r="AP591" s="58"/>
      <c r="AQ591" s="58"/>
      <c r="AR591" s="1529">
        <f t="shared" si="1"/>
        <v>0</v>
      </c>
      <c r="AS591" s="1530"/>
      <c r="AT591" s="1135">
        <f t="shared" si="2"/>
        <v>0</v>
      </c>
      <c r="AU591" s="1137"/>
      <c r="AV591" s="1529">
        <f t="shared" si="3"/>
        <v>1</v>
      </c>
      <c r="AW591" s="1530"/>
      <c r="AX591" s="1135">
        <f t="shared" si="4"/>
        <v>4</v>
      </c>
      <c r="AY591" s="1137"/>
      <c r="AZ591" s="58"/>
      <c r="BA591" s="1135">
        <f t="shared" si="5"/>
        <v>0</v>
      </c>
      <c r="BB591" s="1136"/>
      <c r="BC591" s="1136"/>
      <c r="BD591" s="1136"/>
      <c r="BE591" s="1137"/>
      <c r="BF591" s="1201">
        <f t="shared" si="6"/>
        <v>0</v>
      </c>
      <c r="BG591" s="1201"/>
      <c r="BH591" s="1201"/>
      <c r="BI591" s="1201"/>
      <c r="BJ591" s="1201"/>
      <c r="BK591" s="1201">
        <f t="shared" si="7"/>
        <v>0</v>
      </c>
      <c r="BL591" s="1201"/>
      <c r="BM591" s="1201"/>
      <c r="BN591" s="1201"/>
      <c r="BO591" s="1201"/>
      <c r="BP591" s="1201">
        <f t="shared" si="8"/>
        <v>4</v>
      </c>
      <c r="BQ591" s="1201"/>
      <c r="BR591" s="1201"/>
      <c r="BS591" s="1201"/>
      <c r="BT591" s="1201"/>
      <c r="BU591" s="1201">
        <f t="shared" si="9"/>
        <v>0</v>
      </c>
      <c r="BV591" s="1201"/>
      <c r="BW591" s="1201"/>
      <c r="BX591" s="1201"/>
      <c r="BY591" s="1201"/>
      <c r="BZ591" s="1201">
        <f t="shared" si="10"/>
        <v>0</v>
      </c>
      <c r="CA591" s="1201"/>
      <c r="CB591" s="1201"/>
      <c r="CC591" s="1201"/>
      <c r="CD591" s="1201"/>
      <c r="CE591" s="1209">
        <f t="shared" si="11"/>
        <v>0</v>
      </c>
      <c r="CF591" s="1209"/>
      <c r="CG591" s="1209"/>
      <c r="CH591" s="1209"/>
      <c r="CI591" s="1209"/>
      <c r="CJ591" s="1209">
        <f t="shared" si="12"/>
        <v>0</v>
      </c>
      <c r="CK591" s="1209"/>
      <c r="CL591" s="1209"/>
      <c r="CM591" s="1209"/>
      <c r="CN591" s="1209"/>
      <c r="CO591" s="1209">
        <f t="shared" si="13"/>
        <v>0</v>
      </c>
      <c r="CP591" s="1209"/>
      <c r="CQ591" s="1209"/>
      <c r="CR591" s="1209"/>
      <c r="CS591" s="1209"/>
      <c r="CT591" s="1209">
        <f t="shared" si="14"/>
        <v>4</v>
      </c>
      <c r="CU591" s="1209"/>
      <c r="CV591" s="1209"/>
      <c r="CW591" s="1209"/>
      <c r="CX591" s="1209"/>
      <c r="CY591" s="1209">
        <f t="shared" si="15"/>
        <v>0</v>
      </c>
      <c r="CZ591" s="1209"/>
      <c r="DA591" s="1209"/>
      <c r="DB591" s="1209"/>
      <c r="DC591" s="1209"/>
      <c r="DD591" s="1209">
        <f t="shared" si="16"/>
        <v>0</v>
      </c>
      <c r="DE591" s="1209"/>
      <c r="DF591" s="1209"/>
      <c r="DG591" s="1209"/>
      <c r="DH591" s="1209"/>
    </row>
    <row r="592" spans="1:112" ht="12.75">
      <c r="A592" s="87" t="s">
        <v>506</v>
      </c>
      <c r="B592" s="12" t="s">
        <v>508</v>
      </c>
      <c r="G592" s="1104" t="str">
        <f>C553</f>
        <v>Deferred Developer Fee</v>
      </c>
      <c r="H592" s="1104"/>
      <c r="I592" s="1104"/>
      <c r="J592" s="1104"/>
      <c r="K592" s="1104"/>
      <c r="L592" s="1104"/>
      <c r="M592" s="1104"/>
      <c r="N592" s="1104"/>
      <c r="O592" s="1104"/>
      <c r="P592" s="1104"/>
      <c r="Q592" s="1104"/>
      <c r="R592" s="1104"/>
      <c r="T592" s="87" t="s">
        <v>695</v>
      </c>
      <c r="U592" s="12" t="s">
        <v>508</v>
      </c>
      <c r="Z592" s="1104" t="str">
        <f>C554</f>
        <v>Costs Deferred to Conversion</v>
      </c>
      <c r="AA592" s="1104"/>
      <c r="AB592" s="1104"/>
      <c r="AC592" s="1104"/>
      <c r="AD592" s="1104"/>
      <c r="AE592" s="1104"/>
      <c r="AF592" s="1104"/>
      <c r="AG592" s="1104"/>
      <c r="AH592" s="1104"/>
      <c r="AI592" s="1104"/>
      <c r="AJ592" s="1104"/>
      <c r="AK592" s="1104"/>
      <c r="AM592" s="7" t="s">
        <v>172</v>
      </c>
      <c r="AN592" s="58"/>
      <c r="AO592" s="58"/>
      <c r="AP592" s="58"/>
      <c r="AQ592" s="58"/>
      <c r="AR592" s="1529">
        <f t="shared" si="1"/>
        <v>1</v>
      </c>
      <c r="AS592" s="1530"/>
      <c r="AT592" s="1135">
        <f t="shared" si="2"/>
        <v>20</v>
      </c>
      <c r="AU592" s="1137"/>
      <c r="AV592" s="1529">
        <f t="shared" si="3"/>
        <v>0</v>
      </c>
      <c r="AW592" s="1530"/>
      <c r="AX592" s="1135">
        <f t="shared" si="4"/>
        <v>0</v>
      </c>
      <c r="AY592" s="1137"/>
      <c r="AZ592" s="58"/>
      <c r="BA592" s="1135">
        <f t="shared" si="5"/>
        <v>0</v>
      </c>
      <c r="BB592" s="1136"/>
      <c r="BC592" s="1136"/>
      <c r="BD592" s="1136"/>
      <c r="BE592" s="1137"/>
      <c r="BF592" s="1201">
        <f t="shared" si="6"/>
        <v>0</v>
      </c>
      <c r="BG592" s="1201"/>
      <c r="BH592" s="1201"/>
      <c r="BI592" s="1201"/>
      <c r="BJ592" s="1201"/>
      <c r="BK592" s="1201">
        <f t="shared" si="7"/>
        <v>20</v>
      </c>
      <c r="BL592" s="1201"/>
      <c r="BM592" s="1201"/>
      <c r="BN592" s="1201"/>
      <c r="BO592" s="1201"/>
      <c r="BP592" s="1201">
        <f t="shared" si="8"/>
        <v>0</v>
      </c>
      <c r="BQ592" s="1201"/>
      <c r="BR592" s="1201"/>
      <c r="BS592" s="1201"/>
      <c r="BT592" s="1201"/>
      <c r="BU592" s="1201">
        <f t="shared" si="9"/>
        <v>0</v>
      </c>
      <c r="BV592" s="1201"/>
      <c r="BW592" s="1201"/>
      <c r="BX592" s="1201"/>
      <c r="BY592" s="1201"/>
      <c r="BZ592" s="1201">
        <f t="shared" si="10"/>
        <v>0</v>
      </c>
      <c r="CA592" s="1201"/>
      <c r="CB592" s="1201"/>
      <c r="CC592" s="1201"/>
      <c r="CD592" s="1201"/>
      <c r="CE592" s="1209">
        <f t="shared" si="11"/>
        <v>0</v>
      </c>
      <c r="CF592" s="1209"/>
      <c r="CG592" s="1209"/>
      <c r="CH592" s="1209"/>
      <c r="CI592" s="1209"/>
      <c r="CJ592" s="1209">
        <f t="shared" si="12"/>
        <v>0</v>
      </c>
      <c r="CK592" s="1209"/>
      <c r="CL592" s="1209"/>
      <c r="CM592" s="1209"/>
      <c r="CN592" s="1209"/>
      <c r="CO592" s="1209">
        <f t="shared" si="13"/>
        <v>0</v>
      </c>
      <c r="CP592" s="1209"/>
      <c r="CQ592" s="1209"/>
      <c r="CR592" s="1209"/>
      <c r="CS592" s="1209"/>
      <c r="CT592" s="1209">
        <f t="shared" si="14"/>
        <v>0</v>
      </c>
      <c r="CU592" s="1209"/>
      <c r="CV592" s="1209"/>
      <c r="CW592" s="1209"/>
      <c r="CX592" s="1209"/>
      <c r="CY592" s="1209">
        <f t="shared" si="15"/>
        <v>0</v>
      </c>
      <c r="CZ592" s="1209"/>
      <c r="DA592" s="1209"/>
      <c r="DB592" s="1209"/>
      <c r="DC592" s="1209"/>
      <c r="DD592" s="1209">
        <f t="shared" si="16"/>
        <v>0</v>
      </c>
      <c r="DE592" s="1209"/>
      <c r="DF592" s="1209"/>
      <c r="DG592" s="1209"/>
      <c r="DH592" s="1209"/>
    </row>
    <row r="593" spans="1:112" ht="12.75">
      <c r="A593" s="35"/>
      <c r="B593" s="12" t="s">
        <v>92</v>
      </c>
      <c r="G593" s="1100" t="s">
        <v>1682</v>
      </c>
      <c r="H593" s="1102"/>
      <c r="I593" s="1102"/>
      <c r="J593" s="1102"/>
      <c r="K593" s="1102"/>
      <c r="L593" s="1102"/>
      <c r="M593" s="1102"/>
      <c r="N593" s="1102"/>
      <c r="O593" s="1102"/>
      <c r="P593" s="1102"/>
      <c r="Q593" s="1102"/>
      <c r="R593" s="1102"/>
      <c r="T593" s="35"/>
      <c r="U593" s="12" t="s">
        <v>92</v>
      </c>
      <c r="Z593" s="1100" t="s">
        <v>1682</v>
      </c>
      <c r="AA593" s="1102"/>
      <c r="AB593" s="1102"/>
      <c r="AC593" s="1102"/>
      <c r="AD593" s="1102"/>
      <c r="AE593" s="1102"/>
      <c r="AF593" s="1102"/>
      <c r="AG593" s="1102"/>
      <c r="AH593" s="1102"/>
      <c r="AI593" s="1102"/>
      <c r="AJ593" s="1102"/>
      <c r="AK593" s="1102"/>
      <c r="AM593" s="7" t="s">
        <v>33</v>
      </c>
      <c r="AN593" s="58"/>
      <c r="AO593" s="58"/>
      <c r="AP593" s="58"/>
      <c r="AQ593" s="58"/>
      <c r="AR593" s="1529">
        <f t="shared" si="1"/>
        <v>1</v>
      </c>
      <c r="AS593" s="1530"/>
      <c r="AT593" s="1135">
        <f t="shared" si="2"/>
        <v>8</v>
      </c>
      <c r="AU593" s="1137"/>
      <c r="AV593" s="1529">
        <f t="shared" si="3"/>
        <v>0</v>
      </c>
      <c r="AW593" s="1530"/>
      <c r="AX593" s="1135">
        <f t="shared" si="4"/>
        <v>0</v>
      </c>
      <c r="AY593" s="1137"/>
      <c r="AZ593" s="58"/>
      <c r="BA593" s="1135">
        <f t="shared" si="5"/>
        <v>0</v>
      </c>
      <c r="BB593" s="1136"/>
      <c r="BC593" s="1136"/>
      <c r="BD593" s="1136"/>
      <c r="BE593" s="1137"/>
      <c r="BF593" s="1201">
        <f t="shared" si="6"/>
        <v>0</v>
      </c>
      <c r="BG593" s="1201"/>
      <c r="BH593" s="1201"/>
      <c r="BI593" s="1201"/>
      <c r="BJ593" s="1201"/>
      <c r="BK593" s="1201">
        <f t="shared" si="7"/>
        <v>0</v>
      </c>
      <c r="BL593" s="1201"/>
      <c r="BM593" s="1201"/>
      <c r="BN593" s="1201"/>
      <c r="BO593" s="1201"/>
      <c r="BP593" s="1201">
        <f t="shared" si="8"/>
        <v>8</v>
      </c>
      <c r="BQ593" s="1201"/>
      <c r="BR593" s="1201"/>
      <c r="BS593" s="1201"/>
      <c r="BT593" s="1201"/>
      <c r="BU593" s="1201">
        <f t="shared" si="9"/>
        <v>0</v>
      </c>
      <c r="BV593" s="1201"/>
      <c r="BW593" s="1201"/>
      <c r="BX593" s="1201"/>
      <c r="BY593" s="1201"/>
      <c r="BZ593" s="1201">
        <f t="shared" si="10"/>
        <v>0</v>
      </c>
      <c r="CA593" s="1201"/>
      <c r="CB593" s="1201"/>
      <c r="CC593" s="1201"/>
      <c r="CD593" s="1201"/>
      <c r="CE593" s="1209">
        <f t="shared" si="11"/>
        <v>0</v>
      </c>
      <c r="CF593" s="1209"/>
      <c r="CG593" s="1209"/>
      <c r="CH593" s="1209"/>
      <c r="CI593" s="1209"/>
      <c r="CJ593" s="1209">
        <f t="shared" si="12"/>
        <v>0</v>
      </c>
      <c r="CK593" s="1209"/>
      <c r="CL593" s="1209"/>
      <c r="CM593" s="1209"/>
      <c r="CN593" s="1209"/>
      <c r="CO593" s="1209">
        <f t="shared" si="13"/>
        <v>0</v>
      </c>
      <c r="CP593" s="1209"/>
      <c r="CQ593" s="1209"/>
      <c r="CR593" s="1209"/>
      <c r="CS593" s="1209"/>
      <c r="CT593" s="1209">
        <f t="shared" si="14"/>
        <v>0</v>
      </c>
      <c r="CU593" s="1209"/>
      <c r="CV593" s="1209"/>
      <c r="CW593" s="1209"/>
      <c r="CX593" s="1209"/>
      <c r="CY593" s="1209">
        <f t="shared" si="15"/>
        <v>0</v>
      </c>
      <c r="CZ593" s="1209"/>
      <c r="DA593" s="1209"/>
      <c r="DB593" s="1209"/>
      <c r="DC593" s="1209"/>
      <c r="DD593" s="1209">
        <f t="shared" si="16"/>
        <v>0</v>
      </c>
      <c r="DE593" s="1209"/>
      <c r="DF593" s="1209"/>
      <c r="DG593" s="1209"/>
      <c r="DH593" s="1209"/>
    </row>
    <row r="594" spans="1:112" ht="12.75">
      <c r="A594" s="35"/>
      <c r="B594" s="12" t="s">
        <v>629</v>
      </c>
      <c r="G594" s="1100" t="s">
        <v>1780</v>
      </c>
      <c r="H594" s="1102"/>
      <c r="I594" s="1102"/>
      <c r="J594" s="1102"/>
      <c r="K594" s="1102"/>
      <c r="L594" s="1102"/>
      <c r="M594" s="1102"/>
      <c r="N594" s="1102"/>
      <c r="O594" s="1102"/>
      <c r="P594" s="1102"/>
      <c r="Q594" s="1102"/>
      <c r="R594" s="1102"/>
      <c r="T594" s="35"/>
      <c r="U594" s="12" t="s">
        <v>629</v>
      </c>
      <c r="Z594" s="1214" t="s">
        <v>1780</v>
      </c>
      <c r="AA594" s="1123"/>
      <c r="AB594" s="1123"/>
      <c r="AC594" s="1123"/>
      <c r="AD594" s="1123"/>
      <c r="AE594" s="1123"/>
      <c r="AF594" s="1123"/>
      <c r="AG594" s="1123"/>
      <c r="AH594" s="1123"/>
      <c r="AI594" s="1123"/>
      <c r="AJ594" s="1123"/>
      <c r="AK594" s="1123"/>
      <c r="AM594" s="58"/>
      <c r="AN594" s="58"/>
      <c r="AO594" s="58"/>
      <c r="AP594" s="58"/>
      <c r="AQ594" s="58"/>
      <c r="AR594" s="1529">
        <f t="shared" si="1"/>
        <v>0</v>
      </c>
      <c r="AS594" s="1530"/>
      <c r="AT594" s="1135">
        <f t="shared" si="2"/>
        <v>0</v>
      </c>
      <c r="AU594" s="1137"/>
      <c r="AV594" s="1529">
        <f t="shared" si="3"/>
        <v>0</v>
      </c>
      <c r="AW594" s="1530"/>
      <c r="AX594" s="1135">
        <f t="shared" si="4"/>
        <v>0</v>
      </c>
      <c r="AY594" s="1137"/>
      <c r="AZ594" s="58"/>
      <c r="BA594" s="1135">
        <f t="shared" si="5"/>
        <v>0</v>
      </c>
      <c r="BB594" s="1136"/>
      <c r="BC594" s="1136"/>
      <c r="BD594" s="1136"/>
      <c r="BE594" s="1137"/>
      <c r="BF594" s="1201">
        <f t="shared" si="6"/>
        <v>0</v>
      </c>
      <c r="BG594" s="1201"/>
      <c r="BH594" s="1201"/>
      <c r="BI594" s="1201"/>
      <c r="BJ594" s="1201"/>
      <c r="BK594" s="1201">
        <f t="shared" si="7"/>
        <v>21</v>
      </c>
      <c r="BL594" s="1201"/>
      <c r="BM594" s="1201"/>
      <c r="BN594" s="1201"/>
      <c r="BO594" s="1201"/>
      <c r="BP594" s="1201">
        <f t="shared" si="8"/>
        <v>0</v>
      </c>
      <c r="BQ594" s="1201"/>
      <c r="BR594" s="1201"/>
      <c r="BS594" s="1201"/>
      <c r="BT594" s="1201"/>
      <c r="BU594" s="1201">
        <f t="shared" si="9"/>
        <v>0</v>
      </c>
      <c r="BV594" s="1201"/>
      <c r="BW594" s="1201"/>
      <c r="BX594" s="1201"/>
      <c r="BY594" s="1201"/>
      <c r="BZ594" s="1201">
        <f t="shared" si="10"/>
        <v>0</v>
      </c>
      <c r="CA594" s="1201"/>
      <c r="CB594" s="1201"/>
      <c r="CC594" s="1201"/>
      <c r="CD594" s="1201"/>
      <c r="CE594" s="1209">
        <f t="shared" si="11"/>
        <v>0</v>
      </c>
      <c r="CF594" s="1209"/>
      <c r="CG594" s="1209"/>
      <c r="CH594" s="1209"/>
      <c r="CI594" s="1209"/>
      <c r="CJ594" s="1209">
        <f t="shared" si="12"/>
        <v>0</v>
      </c>
      <c r="CK594" s="1209"/>
      <c r="CL594" s="1209"/>
      <c r="CM594" s="1209"/>
      <c r="CN594" s="1209"/>
      <c r="CO594" s="1209">
        <f t="shared" si="13"/>
        <v>0</v>
      </c>
      <c r="CP594" s="1209"/>
      <c r="CQ594" s="1209"/>
      <c r="CR594" s="1209"/>
      <c r="CS594" s="1209"/>
      <c r="CT594" s="1209">
        <f t="shared" si="14"/>
        <v>0</v>
      </c>
      <c r="CU594" s="1209"/>
      <c r="CV594" s="1209"/>
      <c r="CW594" s="1209"/>
      <c r="CX594" s="1209"/>
      <c r="CY594" s="1209">
        <f t="shared" si="15"/>
        <v>0</v>
      </c>
      <c r="CZ594" s="1209"/>
      <c r="DA594" s="1209"/>
      <c r="DB594" s="1209"/>
      <c r="DC594" s="1209"/>
      <c r="DD594" s="1209">
        <f t="shared" si="16"/>
        <v>0</v>
      </c>
      <c r="DE594" s="1209"/>
      <c r="DF594" s="1209"/>
      <c r="DG594" s="1209"/>
      <c r="DH594" s="1209"/>
    </row>
    <row r="595" spans="1:112" ht="12.75">
      <c r="A595" s="35"/>
      <c r="B595" s="12" t="s">
        <v>19</v>
      </c>
      <c r="G595" s="1100" t="s">
        <v>1685</v>
      </c>
      <c r="H595" s="1102"/>
      <c r="I595" s="1102"/>
      <c r="J595" s="1102"/>
      <c r="K595" s="1102"/>
      <c r="L595" s="1102"/>
      <c r="M595" s="1102"/>
      <c r="N595" s="1102"/>
      <c r="O595" s="1102"/>
      <c r="P595" s="1102"/>
      <c r="Q595" s="1102"/>
      <c r="R595" s="1102"/>
      <c r="T595" s="35"/>
      <c r="U595" s="12" t="s">
        <v>19</v>
      </c>
      <c r="Z595" s="1214" t="s">
        <v>1685</v>
      </c>
      <c r="AA595" s="1123"/>
      <c r="AB595" s="1123"/>
      <c r="AC595" s="1123"/>
      <c r="AD595" s="1123"/>
      <c r="AE595" s="1123"/>
      <c r="AF595" s="1123"/>
      <c r="AG595" s="1123"/>
      <c r="AH595" s="1123"/>
      <c r="AI595" s="1123"/>
      <c r="AJ595" s="1123"/>
      <c r="AK595" s="1123"/>
      <c r="AM595" s="58"/>
      <c r="AN595" s="58"/>
      <c r="AO595" s="58"/>
      <c r="AP595" s="58"/>
      <c r="AQ595" s="58"/>
      <c r="AR595" s="1529">
        <f t="shared" si="1"/>
        <v>0</v>
      </c>
      <c r="AS595" s="1530"/>
      <c r="AT595" s="1135">
        <f t="shared" si="2"/>
        <v>0</v>
      </c>
      <c r="AU595" s="1137"/>
      <c r="AV595" s="1529">
        <f t="shared" si="3"/>
        <v>0</v>
      </c>
      <c r="AW595" s="1530"/>
      <c r="AX595" s="1135">
        <f t="shared" si="4"/>
        <v>0</v>
      </c>
      <c r="AY595" s="1137"/>
      <c r="AZ595" s="58"/>
      <c r="BA595" s="1135">
        <f t="shared" si="5"/>
        <v>0</v>
      </c>
      <c r="BB595" s="1136"/>
      <c r="BC595" s="1136"/>
      <c r="BD595" s="1136"/>
      <c r="BE595" s="1137"/>
      <c r="BF595" s="1201">
        <f t="shared" si="6"/>
        <v>0</v>
      </c>
      <c r="BG595" s="1201"/>
      <c r="BH595" s="1201"/>
      <c r="BI595" s="1201"/>
      <c r="BJ595" s="1201"/>
      <c r="BK595" s="1201">
        <f t="shared" si="7"/>
        <v>0</v>
      </c>
      <c r="BL595" s="1201"/>
      <c r="BM595" s="1201"/>
      <c r="BN595" s="1201"/>
      <c r="BO595" s="1201"/>
      <c r="BP595" s="1201">
        <f t="shared" si="8"/>
        <v>8</v>
      </c>
      <c r="BQ595" s="1201"/>
      <c r="BR595" s="1201"/>
      <c r="BS595" s="1201"/>
      <c r="BT595" s="1201"/>
      <c r="BU595" s="1201">
        <f t="shared" si="9"/>
        <v>0</v>
      </c>
      <c r="BV595" s="1201"/>
      <c r="BW595" s="1201"/>
      <c r="BX595" s="1201"/>
      <c r="BY595" s="1201"/>
      <c r="BZ595" s="1201">
        <f t="shared" si="10"/>
        <v>0</v>
      </c>
      <c r="CA595" s="1201"/>
      <c r="CB595" s="1201"/>
      <c r="CC595" s="1201"/>
      <c r="CD595" s="1201"/>
      <c r="CE595" s="1209">
        <f t="shared" si="11"/>
        <v>0</v>
      </c>
      <c r="CF595" s="1209"/>
      <c r="CG595" s="1209"/>
      <c r="CH595" s="1209"/>
      <c r="CI595" s="1209"/>
      <c r="CJ595" s="1209">
        <f t="shared" si="12"/>
        <v>0</v>
      </c>
      <c r="CK595" s="1209"/>
      <c r="CL595" s="1209"/>
      <c r="CM595" s="1209"/>
      <c r="CN595" s="1209"/>
      <c r="CO595" s="1209">
        <f t="shared" si="13"/>
        <v>0</v>
      </c>
      <c r="CP595" s="1209"/>
      <c r="CQ595" s="1209"/>
      <c r="CR595" s="1209"/>
      <c r="CS595" s="1209"/>
      <c r="CT595" s="1209">
        <f t="shared" si="14"/>
        <v>0</v>
      </c>
      <c r="CU595" s="1209"/>
      <c r="CV595" s="1209"/>
      <c r="CW595" s="1209"/>
      <c r="CX595" s="1209"/>
      <c r="CY595" s="1209">
        <f t="shared" si="15"/>
        <v>0</v>
      </c>
      <c r="CZ595" s="1209"/>
      <c r="DA595" s="1209"/>
      <c r="DB595" s="1209"/>
      <c r="DC595" s="1209"/>
      <c r="DD595" s="1209">
        <f t="shared" si="16"/>
        <v>0</v>
      </c>
      <c r="DE595" s="1209"/>
      <c r="DF595" s="1209"/>
      <c r="DG595" s="1209"/>
      <c r="DH595" s="1209"/>
    </row>
    <row r="596" spans="1:112" ht="12.75">
      <c r="A596" s="35"/>
      <c r="B596" s="12" t="s">
        <v>337</v>
      </c>
      <c r="G596" s="1105">
        <v>4152958876</v>
      </c>
      <c r="H596" s="1105"/>
      <c r="I596" s="1105"/>
      <c r="J596" s="1105"/>
      <c r="K596" s="1105"/>
      <c r="L596" s="1105"/>
      <c r="O596" s="140" t="s">
        <v>219</v>
      </c>
      <c r="P596" s="1106"/>
      <c r="Q596" s="1106"/>
      <c r="R596" s="1106"/>
      <c r="T596" s="35"/>
      <c r="U596" s="12" t="s">
        <v>337</v>
      </c>
      <c r="Z596" s="1105">
        <v>4152958876</v>
      </c>
      <c r="AA596" s="1105"/>
      <c r="AB596" s="1105"/>
      <c r="AC596" s="1105"/>
      <c r="AD596" s="1105"/>
      <c r="AE596" s="1105"/>
      <c r="AH596" s="140" t="s">
        <v>219</v>
      </c>
      <c r="AI596" s="1106"/>
      <c r="AJ596" s="1106"/>
      <c r="AK596" s="1106"/>
      <c r="AM596" s="58"/>
      <c r="AN596" s="58"/>
      <c r="AO596" s="58"/>
      <c r="AP596" s="58"/>
      <c r="AQ596" s="58"/>
      <c r="AR596" s="1529">
        <f t="shared" si="1"/>
        <v>0</v>
      </c>
      <c r="AS596" s="1530"/>
      <c r="AT596" s="1135">
        <f t="shared" si="2"/>
        <v>0</v>
      </c>
      <c r="AU596" s="1137"/>
      <c r="AV596" s="1529">
        <f t="shared" si="3"/>
        <v>0</v>
      </c>
      <c r="AW596" s="1530"/>
      <c r="AX596" s="1135">
        <f t="shared" si="4"/>
        <v>0</v>
      </c>
      <c r="AY596" s="1137"/>
      <c r="AZ596" s="58"/>
      <c r="BA596" s="1135">
        <f t="shared" si="5"/>
        <v>0</v>
      </c>
      <c r="BB596" s="1136"/>
      <c r="BC596" s="1136"/>
      <c r="BD596" s="1136"/>
      <c r="BE596" s="1137"/>
      <c r="BF596" s="1201">
        <f t="shared" si="6"/>
        <v>0</v>
      </c>
      <c r="BG596" s="1201"/>
      <c r="BH596" s="1201"/>
      <c r="BI596" s="1201"/>
      <c r="BJ596" s="1201"/>
      <c r="BK596" s="1201">
        <f t="shared" si="7"/>
        <v>0</v>
      </c>
      <c r="BL596" s="1201"/>
      <c r="BM596" s="1201"/>
      <c r="BN596" s="1201"/>
      <c r="BO596" s="1201"/>
      <c r="BP596" s="1201">
        <f t="shared" si="8"/>
        <v>0</v>
      </c>
      <c r="BQ596" s="1201"/>
      <c r="BR596" s="1201"/>
      <c r="BS596" s="1201"/>
      <c r="BT596" s="1201"/>
      <c r="BU596" s="1201">
        <f t="shared" si="9"/>
        <v>0</v>
      </c>
      <c r="BV596" s="1201"/>
      <c r="BW596" s="1201"/>
      <c r="BX596" s="1201"/>
      <c r="BY596" s="1201"/>
      <c r="BZ596" s="1201">
        <f t="shared" si="10"/>
        <v>0</v>
      </c>
      <c r="CA596" s="1201"/>
      <c r="CB596" s="1201"/>
      <c r="CC596" s="1201"/>
      <c r="CD596" s="1201"/>
      <c r="CE596" s="1209">
        <f t="shared" si="11"/>
        <v>0</v>
      </c>
      <c r="CF596" s="1209"/>
      <c r="CG596" s="1209"/>
      <c r="CH596" s="1209"/>
      <c r="CI596" s="1209"/>
      <c r="CJ596" s="1209">
        <f t="shared" si="12"/>
        <v>0</v>
      </c>
      <c r="CK596" s="1209"/>
      <c r="CL596" s="1209"/>
      <c r="CM596" s="1209"/>
      <c r="CN596" s="1209"/>
      <c r="CO596" s="1209">
        <f t="shared" si="13"/>
        <v>0</v>
      </c>
      <c r="CP596" s="1209"/>
      <c r="CQ596" s="1209"/>
      <c r="CR596" s="1209"/>
      <c r="CS596" s="1209"/>
      <c r="CT596" s="1209">
        <f t="shared" si="14"/>
        <v>0</v>
      </c>
      <c r="CU596" s="1209"/>
      <c r="CV596" s="1209"/>
      <c r="CW596" s="1209"/>
      <c r="CX596" s="1209"/>
      <c r="CY596" s="1209">
        <f t="shared" si="15"/>
        <v>0</v>
      </c>
      <c r="CZ596" s="1209"/>
      <c r="DA596" s="1209"/>
      <c r="DB596" s="1209"/>
      <c r="DC596" s="1209"/>
      <c r="DD596" s="1209">
        <f t="shared" si="16"/>
        <v>0</v>
      </c>
      <c r="DE596" s="1209"/>
      <c r="DF596" s="1209"/>
      <c r="DG596" s="1209"/>
      <c r="DH596" s="1209"/>
    </row>
    <row r="597" spans="1:112" s="7" customFormat="1" ht="12.75">
      <c r="A597" s="35"/>
      <c r="B597" s="12" t="s">
        <v>20</v>
      </c>
      <c r="C597" s="12"/>
      <c r="D597" s="12"/>
      <c r="E597" s="12"/>
      <c r="F597" s="12"/>
      <c r="G597" s="12"/>
      <c r="H597" s="1100" t="s">
        <v>1781</v>
      </c>
      <c r="I597" s="1102"/>
      <c r="J597" s="1102"/>
      <c r="K597" s="1102"/>
      <c r="L597" s="1102"/>
      <c r="M597" s="1102"/>
      <c r="N597" s="1102"/>
      <c r="O597" s="1102"/>
      <c r="P597" s="1102"/>
      <c r="Q597" s="1102"/>
      <c r="R597" s="1102"/>
      <c r="S597" s="12"/>
      <c r="T597" s="35"/>
      <c r="U597" s="12" t="s">
        <v>20</v>
      </c>
      <c r="V597" s="12"/>
      <c r="W597" s="12"/>
      <c r="X597" s="12"/>
      <c r="Y597" s="12"/>
      <c r="Z597" s="12"/>
      <c r="AA597" s="1100" t="s">
        <v>1781</v>
      </c>
      <c r="AB597" s="1102"/>
      <c r="AC597" s="1102"/>
      <c r="AD597" s="1102"/>
      <c r="AE597" s="1102"/>
      <c r="AF597" s="1102"/>
      <c r="AG597" s="1102"/>
      <c r="AH597" s="1102"/>
      <c r="AI597" s="1102"/>
      <c r="AJ597" s="1102"/>
      <c r="AK597" s="1102"/>
      <c r="AL597" s="12"/>
      <c r="AM597" s="58"/>
      <c r="AN597" s="58"/>
      <c r="AO597" s="58"/>
      <c r="AP597" s="58"/>
      <c r="AQ597" s="58"/>
      <c r="AR597" s="1529">
        <f t="shared" si="1"/>
        <v>0</v>
      </c>
      <c r="AS597" s="1530"/>
      <c r="AT597" s="1135">
        <f t="shared" si="2"/>
        <v>0</v>
      </c>
      <c r="AU597" s="1137"/>
      <c r="AV597" s="1529">
        <f t="shared" si="3"/>
        <v>0</v>
      </c>
      <c r="AW597" s="1530"/>
      <c r="AX597" s="1135">
        <f t="shared" si="4"/>
        <v>0</v>
      </c>
      <c r="AY597" s="1137"/>
      <c r="AZ597" s="58"/>
      <c r="BA597" s="1135">
        <f t="shared" si="5"/>
        <v>0</v>
      </c>
      <c r="BB597" s="1136"/>
      <c r="BC597" s="1136"/>
      <c r="BD597" s="1136"/>
      <c r="BE597" s="1137"/>
      <c r="BF597" s="1201">
        <f t="shared" si="6"/>
        <v>0</v>
      </c>
      <c r="BG597" s="1201"/>
      <c r="BH597" s="1201"/>
      <c r="BI597" s="1201"/>
      <c r="BJ597" s="1201"/>
      <c r="BK597" s="1201">
        <f t="shared" si="7"/>
        <v>0</v>
      </c>
      <c r="BL597" s="1201"/>
      <c r="BM597" s="1201"/>
      <c r="BN597" s="1201"/>
      <c r="BO597" s="1201"/>
      <c r="BP597" s="1201">
        <f t="shared" si="8"/>
        <v>0</v>
      </c>
      <c r="BQ597" s="1201"/>
      <c r="BR597" s="1201"/>
      <c r="BS597" s="1201"/>
      <c r="BT597" s="1201"/>
      <c r="BU597" s="1201">
        <f t="shared" si="9"/>
        <v>0</v>
      </c>
      <c r="BV597" s="1201"/>
      <c r="BW597" s="1201"/>
      <c r="BX597" s="1201"/>
      <c r="BY597" s="1201"/>
      <c r="BZ597" s="1201">
        <f t="shared" si="10"/>
        <v>0</v>
      </c>
      <c r="CA597" s="1201"/>
      <c r="CB597" s="1201"/>
      <c r="CC597" s="1201"/>
      <c r="CD597" s="1201"/>
      <c r="CE597" s="1209">
        <f t="shared" si="11"/>
        <v>0</v>
      </c>
      <c r="CF597" s="1209"/>
      <c r="CG597" s="1209"/>
      <c r="CH597" s="1209"/>
      <c r="CI597" s="1209"/>
      <c r="CJ597" s="1209">
        <f t="shared" si="12"/>
        <v>0</v>
      </c>
      <c r="CK597" s="1209"/>
      <c r="CL597" s="1209"/>
      <c r="CM597" s="1209"/>
      <c r="CN597" s="1209"/>
      <c r="CO597" s="1209">
        <f t="shared" si="13"/>
        <v>0</v>
      </c>
      <c r="CP597" s="1209"/>
      <c r="CQ597" s="1209"/>
      <c r="CR597" s="1209"/>
      <c r="CS597" s="1209"/>
      <c r="CT597" s="1209">
        <f t="shared" si="14"/>
        <v>0</v>
      </c>
      <c r="CU597" s="1209"/>
      <c r="CV597" s="1209"/>
      <c r="CW597" s="1209"/>
      <c r="CX597" s="1209"/>
      <c r="CY597" s="1209">
        <f t="shared" si="15"/>
        <v>0</v>
      </c>
      <c r="CZ597" s="1209"/>
      <c r="DA597" s="1209"/>
      <c r="DB597" s="1209"/>
      <c r="DC597" s="1209"/>
      <c r="DD597" s="1209">
        <f t="shared" si="16"/>
        <v>0</v>
      </c>
      <c r="DE597" s="1209"/>
      <c r="DF597" s="1209"/>
      <c r="DG597" s="1209"/>
      <c r="DH597" s="1209"/>
    </row>
    <row r="598" spans="1:112" s="7" customFormat="1" ht="12.75">
      <c r="A598" s="35"/>
      <c r="B598" s="12" t="s">
        <v>22</v>
      </c>
      <c r="C598" s="12"/>
      <c r="D598" s="12"/>
      <c r="E598" s="12"/>
      <c r="F598" s="12"/>
      <c r="G598" s="12"/>
      <c r="H598" s="12"/>
      <c r="I598" s="12"/>
      <c r="J598" s="12"/>
      <c r="K598" s="12"/>
      <c r="L598" s="12"/>
      <c r="M598" s="12"/>
      <c r="N598" s="1103" t="s">
        <v>721</v>
      </c>
      <c r="O598" s="1103"/>
      <c r="P598" s="12"/>
      <c r="Q598" s="12"/>
      <c r="R598" s="12"/>
      <c r="S598" s="12"/>
      <c r="T598" s="35"/>
      <c r="U598" s="12" t="s">
        <v>22</v>
      </c>
      <c r="V598" s="12"/>
      <c r="W598" s="12"/>
      <c r="X598" s="12"/>
      <c r="Y598" s="12"/>
      <c r="Z598" s="12"/>
      <c r="AA598" s="12"/>
      <c r="AB598" s="12"/>
      <c r="AC598" s="12"/>
      <c r="AD598" s="12"/>
      <c r="AE598" s="12"/>
      <c r="AF598" s="12"/>
      <c r="AG598" s="1103" t="s">
        <v>721</v>
      </c>
      <c r="AH598" s="1103"/>
      <c r="AI598" s="12"/>
      <c r="AJ598" s="12"/>
      <c r="AK598" s="12"/>
      <c r="AL598" s="12"/>
      <c r="AM598" s="58"/>
      <c r="AN598" s="58"/>
      <c r="AO598" s="58"/>
      <c r="AP598" s="58"/>
      <c r="AQ598" s="58"/>
      <c r="AR598" s="1529">
        <f t="shared" si="1"/>
        <v>0</v>
      </c>
      <c r="AS598" s="1530"/>
      <c r="AT598" s="1135">
        <f t="shared" si="2"/>
        <v>0</v>
      </c>
      <c r="AU598" s="1137"/>
      <c r="AV598" s="1529">
        <f t="shared" si="3"/>
        <v>0</v>
      </c>
      <c r="AW598" s="1530"/>
      <c r="AX598" s="1135">
        <f t="shared" si="4"/>
        <v>0</v>
      </c>
      <c r="AY598" s="1137"/>
      <c r="AZ598" s="58"/>
      <c r="BA598" s="1135">
        <f t="shared" si="5"/>
        <v>0</v>
      </c>
      <c r="BB598" s="1136"/>
      <c r="BC598" s="1136"/>
      <c r="BD598" s="1136"/>
      <c r="BE598" s="1137"/>
      <c r="BF598" s="1201">
        <f t="shared" si="6"/>
        <v>0</v>
      </c>
      <c r="BG598" s="1201"/>
      <c r="BH598" s="1201"/>
      <c r="BI598" s="1201"/>
      <c r="BJ598" s="1201"/>
      <c r="BK598" s="1201">
        <f t="shared" si="7"/>
        <v>0</v>
      </c>
      <c r="BL598" s="1201"/>
      <c r="BM598" s="1201"/>
      <c r="BN598" s="1201"/>
      <c r="BO598" s="1201"/>
      <c r="BP598" s="1201">
        <f t="shared" si="8"/>
        <v>0</v>
      </c>
      <c r="BQ598" s="1201"/>
      <c r="BR598" s="1201"/>
      <c r="BS598" s="1201"/>
      <c r="BT598" s="1201"/>
      <c r="BU598" s="1201">
        <f t="shared" si="9"/>
        <v>0</v>
      </c>
      <c r="BV598" s="1201"/>
      <c r="BW598" s="1201"/>
      <c r="BX598" s="1201"/>
      <c r="BY598" s="1201"/>
      <c r="BZ598" s="1201">
        <f t="shared" si="10"/>
        <v>0</v>
      </c>
      <c r="CA598" s="1201"/>
      <c r="CB598" s="1201"/>
      <c r="CC598" s="1201"/>
      <c r="CD598" s="1201"/>
      <c r="CE598" s="1209">
        <f t="shared" si="11"/>
        <v>0</v>
      </c>
      <c r="CF598" s="1209"/>
      <c r="CG598" s="1209"/>
      <c r="CH598" s="1209"/>
      <c r="CI598" s="1209"/>
      <c r="CJ598" s="1209">
        <f t="shared" si="12"/>
        <v>0</v>
      </c>
      <c r="CK598" s="1209"/>
      <c r="CL598" s="1209"/>
      <c r="CM598" s="1209"/>
      <c r="CN598" s="1209"/>
      <c r="CO598" s="1209">
        <f t="shared" si="13"/>
        <v>0</v>
      </c>
      <c r="CP598" s="1209"/>
      <c r="CQ598" s="1209"/>
      <c r="CR598" s="1209"/>
      <c r="CS598" s="1209"/>
      <c r="CT598" s="1209">
        <f t="shared" si="14"/>
        <v>0</v>
      </c>
      <c r="CU598" s="1209"/>
      <c r="CV598" s="1209"/>
      <c r="CW598" s="1209"/>
      <c r="CX598" s="1209"/>
      <c r="CY598" s="1209">
        <f t="shared" si="15"/>
        <v>0</v>
      </c>
      <c r="CZ598" s="1209"/>
      <c r="DA598" s="1209"/>
      <c r="DB598" s="1209"/>
      <c r="DC598" s="1209"/>
      <c r="DD598" s="1209">
        <f t="shared" si="16"/>
        <v>0</v>
      </c>
      <c r="DE598" s="1209"/>
      <c r="DF598" s="1209"/>
      <c r="DG598" s="1209"/>
      <c r="DH598" s="120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9">
        <f t="shared" si="1"/>
        <v>0</v>
      </c>
      <c r="AS599" s="1530"/>
      <c r="AT599" s="1135">
        <f t="shared" si="2"/>
        <v>0</v>
      </c>
      <c r="AU599" s="1137"/>
      <c r="AV599" s="1529">
        <f t="shared" si="3"/>
        <v>0</v>
      </c>
      <c r="AW599" s="1530"/>
      <c r="AX599" s="1135">
        <f t="shared" si="4"/>
        <v>0</v>
      </c>
      <c r="AY599" s="1137"/>
      <c r="AZ599" s="58"/>
      <c r="BA599" s="1135">
        <f t="shared" si="5"/>
        <v>0</v>
      </c>
      <c r="BB599" s="1136"/>
      <c r="BC599" s="1136"/>
      <c r="BD599" s="1136"/>
      <c r="BE599" s="1137"/>
      <c r="BF599" s="1201">
        <f t="shared" si="6"/>
        <v>0</v>
      </c>
      <c r="BG599" s="1201"/>
      <c r="BH599" s="1201"/>
      <c r="BI599" s="1201"/>
      <c r="BJ599" s="1201"/>
      <c r="BK599" s="1201">
        <f t="shared" si="7"/>
        <v>0</v>
      </c>
      <c r="BL599" s="1201"/>
      <c r="BM599" s="1201"/>
      <c r="BN599" s="1201"/>
      <c r="BO599" s="1201"/>
      <c r="BP599" s="1201">
        <f t="shared" si="8"/>
        <v>0</v>
      </c>
      <c r="BQ599" s="1201"/>
      <c r="BR599" s="1201"/>
      <c r="BS599" s="1201"/>
      <c r="BT599" s="1201"/>
      <c r="BU599" s="1201">
        <f t="shared" si="9"/>
        <v>0</v>
      </c>
      <c r="BV599" s="1201"/>
      <c r="BW599" s="1201"/>
      <c r="BX599" s="1201"/>
      <c r="BY599" s="1201"/>
      <c r="BZ599" s="1201">
        <f t="shared" si="10"/>
        <v>0</v>
      </c>
      <c r="CA599" s="1201"/>
      <c r="CB599" s="1201"/>
      <c r="CC599" s="1201"/>
      <c r="CD599" s="1201"/>
      <c r="CE599" s="1209">
        <f t="shared" si="11"/>
        <v>0</v>
      </c>
      <c r="CF599" s="1209"/>
      <c r="CG599" s="1209"/>
      <c r="CH599" s="1209"/>
      <c r="CI599" s="1209"/>
      <c r="CJ599" s="1209">
        <f t="shared" si="12"/>
        <v>0</v>
      </c>
      <c r="CK599" s="1209"/>
      <c r="CL599" s="1209"/>
      <c r="CM599" s="1209"/>
      <c r="CN599" s="1209"/>
      <c r="CO599" s="1209">
        <f t="shared" si="13"/>
        <v>0</v>
      </c>
      <c r="CP599" s="1209"/>
      <c r="CQ599" s="1209"/>
      <c r="CR599" s="1209"/>
      <c r="CS599" s="1209"/>
      <c r="CT599" s="1209">
        <f t="shared" si="14"/>
        <v>0</v>
      </c>
      <c r="CU599" s="1209"/>
      <c r="CV599" s="1209"/>
      <c r="CW599" s="1209"/>
      <c r="CX599" s="1209"/>
      <c r="CY599" s="1209">
        <f t="shared" si="15"/>
        <v>0</v>
      </c>
      <c r="CZ599" s="1209"/>
      <c r="DA599" s="1209"/>
      <c r="DB599" s="1209"/>
      <c r="DC599" s="1209"/>
      <c r="DD599" s="1209">
        <f t="shared" si="16"/>
        <v>0</v>
      </c>
      <c r="DE599" s="1209"/>
      <c r="DF599" s="1209"/>
      <c r="DG599" s="1209"/>
      <c r="DH599" s="1209"/>
    </row>
    <row r="600" spans="1:112" ht="12.75">
      <c r="A600" s="87" t="s">
        <v>385</v>
      </c>
      <c r="B600" s="12" t="s">
        <v>508</v>
      </c>
      <c r="G600" s="1104" t="str">
        <f>C555</f>
        <v>LP Equity</v>
      </c>
      <c r="H600" s="1104"/>
      <c r="I600" s="1104"/>
      <c r="J600" s="1104"/>
      <c r="K600" s="1104"/>
      <c r="L600" s="1104"/>
      <c r="M600" s="1104"/>
      <c r="N600" s="1104"/>
      <c r="O600" s="1104"/>
      <c r="P600" s="1104"/>
      <c r="Q600" s="1104"/>
      <c r="R600" s="1104"/>
      <c r="T600" s="87" t="s">
        <v>386</v>
      </c>
      <c r="U600" s="12" t="s">
        <v>508</v>
      </c>
      <c r="Z600" s="1104">
        <f>C556</f>
        <v>0</v>
      </c>
      <c r="AA600" s="1104"/>
      <c r="AB600" s="1104"/>
      <c r="AC600" s="1104"/>
      <c r="AD600" s="1104"/>
      <c r="AE600" s="1104"/>
      <c r="AF600" s="1104"/>
      <c r="AG600" s="1104"/>
      <c r="AH600" s="1104"/>
      <c r="AI600" s="1104"/>
      <c r="AJ600" s="1104"/>
      <c r="AK600" s="1104"/>
      <c r="AM600" s="58"/>
      <c r="AN600" s="58"/>
      <c r="AO600" s="58"/>
      <c r="AP600" s="58"/>
      <c r="AQ600" s="58"/>
      <c r="AR600" s="1529">
        <f t="shared" si="1"/>
        <v>0</v>
      </c>
      <c r="AS600" s="1530"/>
      <c r="AT600" s="1135">
        <f t="shared" si="2"/>
        <v>0</v>
      </c>
      <c r="AU600" s="1137"/>
      <c r="AV600" s="1529">
        <f t="shared" si="3"/>
        <v>0</v>
      </c>
      <c r="AW600" s="1530"/>
      <c r="AX600" s="1135">
        <f t="shared" si="4"/>
        <v>0</v>
      </c>
      <c r="AY600" s="1137"/>
      <c r="AZ600" s="58"/>
      <c r="BA600" s="1135">
        <f t="shared" si="5"/>
        <v>0</v>
      </c>
      <c r="BB600" s="1136"/>
      <c r="BC600" s="1136"/>
      <c r="BD600" s="1136"/>
      <c r="BE600" s="1137"/>
      <c r="BF600" s="1201">
        <f t="shared" si="6"/>
        <v>0</v>
      </c>
      <c r="BG600" s="1201"/>
      <c r="BH600" s="1201"/>
      <c r="BI600" s="1201"/>
      <c r="BJ600" s="1201"/>
      <c r="BK600" s="1201">
        <f t="shared" si="7"/>
        <v>0</v>
      </c>
      <c r="BL600" s="1201"/>
      <c r="BM600" s="1201"/>
      <c r="BN600" s="1201"/>
      <c r="BO600" s="1201"/>
      <c r="BP600" s="1201">
        <f t="shared" si="8"/>
        <v>0</v>
      </c>
      <c r="BQ600" s="1201"/>
      <c r="BR600" s="1201"/>
      <c r="BS600" s="1201"/>
      <c r="BT600" s="1201"/>
      <c r="BU600" s="1201">
        <f t="shared" si="9"/>
        <v>0</v>
      </c>
      <c r="BV600" s="1201"/>
      <c r="BW600" s="1201"/>
      <c r="BX600" s="1201"/>
      <c r="BY600" s="1201"/>
      <c r="BZ600" s="1201">
        <f t="shared" si="10"/>
        <v>0</v>
      </c>
      <c r="CA600" s="1201"/>
      <c r="CB600" s="1201"/>
      <c r="CC600" s="1201"/>
      <c r="CD600" s="1201"/>
      <c r="CE600" s="1209">
        <f t="shared" si="11"/>
        <v>0</v>
      </c>
      <c r="CF600" s="1209"/>
      <c r="CG600" s="1209"/>
      <c r="CH600" s="1209"/>
      <c r="CI600" s="1209"/>
      <c r="CJ600" s="1209">
        <f t="shared" si="12"/>
        <v>0</v>
      </c>
      <c r="CK600" s="1209"/>
      <c r="CL600" s="1209"/>
      <c r="CM600" s="1209"/>
      <c r="CN600" s="1209"/>
      <c r="CO600" s="1209">
        <f t="shared" si="13"/>
        <v>0</v>
      </c>
      <c r="CP600" s="1209"/>
      <c r="CQ600" s="1209"/>
      <c r="CR600" s="1209"/>
      <c r="CS600" s="1209"/>
      <c r="CT600" s="1209">
        <f t="shared" si="14"/>
        <v>0</v>
      </c>
      <c r="CU600" s="1209"/>
      <c r="CV600" s="1209"/>
      <c r="CW600" s="1209"/>
      <c r="CX600" s="1209"/>
      <c r="CY600" s="1209">
        <f t="shared" si="15"/>
        <v>0</v>
      </c>
      <c r="CZ600" s="1209"/>
      <c r="DA600" s="1209"/>
      <c r="DB600" s="1209"/>
      <c r="DC600" s="1209"/>
      <c r="DD600" s="1209">
        <f t="shared" si="16"/>
        <v>0</v>
      </c>
      <c r="DE600" s="1209"/>
      <c r="DF600" s="1209"/>
      <c r="DG600" s="1209"/>
      <c r="DH600" s="1209"/>
    </row>
    <row r="601" spans="1:112" ht="12.75">
      <c r="B601" s="12" t="s">
        <v>92</v>
      </c>
      <c r="G601" s="1100" t="s">
        <v>1716</v>
      </c>
      <c r="H601" s="1102"/>
      <c r="I601" s="1102"/>
      <c r="J601" s="1102"/>
      <c r="K601" s="1102"/>
      <c r="L601" s="1102"/>
      <c r="M601" s="1102"/>
      <c r="N601" s="1102"/>
      <c r="O601" s="1102"/>
      <c r="P601" s="1102"/>
      <c r="Q601" s="1102"/>
      <c r="R601" s="1102"/>
      <c r="U601" s="12" t="s">
        <v>92</v>
      </c>
      <c r="Z601" s="1102"/>
      <c r="AA601" s="1102"/>
      <c r="AB601" s="1102"/>
      <c r="AC601" s="1102"/>
      <c r="AD601" s="1102"/>
      <c r="AE601" s="1102"/>
      <c r="AF601" s="1102"/>
      <c r="AG601" s="1102"/>
      <c r="AH601" s="1102"/>
      <c r="AI601" s="1102"/>
      <c r="AJ601" s="1102"/>
      <c r="AK601" s="1102"/>
      <c r="AM601" s="58"/>
      <c r="AN601" s="58"/>
      <c r="AO601" s="58"/>
      <c r="AP601" s="58"/>
      <c r="AQ601" s="58"/>
      <c r="AR601" s="1529">
        <f t="shared" si="1"/>
        <v>0</v>
      </c>
      <c r="AS601" s="1530"/>
      <c r="AT601" s="1135">
        <f t="shared" si="2"/>
        <v>0</v>
      </c>
      <c r="AU601" s="1137"/>
      <c r="AV601" s="1529">
        <f t="shared" si="3"/>
        <v>0</v>
      </c>
      <c r="AW601" s="1530"/>
      <c r="AX601" s="1135">
        <f t="shared" si="4"/>
        <v>0</v>
      </c>
      <c r="AY601" s="1137"/>
      <c r="AZ601" s="58"/>
      <c r="BA601" s="1135">
        <f t="shared" si="5"/>
        <v>0</v>
      </c>
      <c r="BB601" s="1136"/>
      <c r="BC601" s="1136"/>
      <c r="BD601" s="1136"/>
      <c r="BE601" s="1137"/>
      <c r="BF601" s="1201">
        <f t="shared" si="6"/>
        <v>0</v>
      </c>
      <c r="BG601" s="1201"/>
      <c r="BH601" s="1201"/>
      <c r="BI601" s="1201"/>
      <c r="BJ601" s="1201"/>
      <c r="BK601" s="1201">
        <f t="shared" si="7"/>
        <v>0</v>
      </c>
      <c r="BL601" s="1201"/>
      <c r="BM601" s="1201"/>
      <c r="BN601" s="1201"/>
      <c r="BO601" s="1201"/>
      <c r="BP601" s="1201">
        <f t="shared" si="8"/>
        <v>0</v>
      </c>
      <c r="BQ601" s="1201"/>
      <c r="BR601" s="1201"/>
      <c r="BS601" s="1201"/>
      <c r="BT601" s="1201"/>
      <c r="BU601" s="1201">
        <f t="shared" si="9"/>
        <v>0</v>
      </c>
      <c r="BV601" s="1201"/>
      <c r="BW601" s="1201"/>
      <c r="BX601" s="1201"/>
      <c r="BY601" s="1201"/>
      <c r="BZ601" s="1201">
        <f t="shared" si="10"/>
        <v>0</v>
      </c>
      <c r="CA601" s="1201"/>
      <c r="CB601" s="1201"/>
      <c r="CC601" s="1201"/>
      <c r="CD601" s="1201"/>
      <c r="CE601" s="1209">
        <f t="shared" si="11"/>
        <v>0</v>
      </c>
      <c r="CF601" s="1209"/>
      <c r="CG601" s="1209"/>
      <c r="CH601" s="1209"/>
      <c r="CI601" s="1209"/>
      <c r="CJ601" s="1209">
        <f t="shared" si="12"/>
        <v>0</v>
      </c>
      <c r="CK601" s="1209"/>
      <c r="CL601" s="1209"/>
      <c r="CM601" s="1209"/>
      <c r="CN601" s="1209"/>
      <c r="CO601" s="1209">
        <f t="shared" si="13"/>
        <v>0</v>
      </c>
      <c r="CP601" s="1209"/>
      <c r="CQ601" s="1209"/>
      <c r="CR601" s="1209"/>
      <c r="CS601" s="1209"/>
      <c r="CT601" s="1209">
        <f t="shared" si="14"/>
        <v>0</v>
      </c>
      <c r="CU601" s="1209"/>
      <c r="CV601" s="1209"/>
      <c r="CW601" s="1209"/>
      <c r="CX601" s="1209"/>
      <c r="CY601" s="1209">
        <f t="shared" si="15"/>
        <v>0</v>
      </c>
      <c r="CZ601" s="1209"/>
      <c r="DA601" s="1209"/>
      <c r="DB601" s="1209"/>
      <c r="DC601" s="1209"/>
      <c r="DD601" s="1209">
        <f t="shared" si="16"/>
        <v>0</v>
      </c>
      <c r="DE601" s="1209"/>
      <c r="DF601" s="1209"/>
      <c r="DG601" s="1209"/>
      <c r="DH601" s="1209"/>
    </row>
    <row r="602" spans="1:112" ht="12.75">
      <c r="B602" s="12" t="s">
        <v>629</v>
      </c>
      <c r="G602" s="1102"/>
      <c r="H602" s="1102"/>
      <c r="I602" s="1102"/>
      <c r="J602" s="1102"/>
      <c r="K602" s="1102"/>
      <c r="L602" s="1102"/>
      <c r="M602" s="1102"/>
      <c r="N602" s="1102"/>
      <c r="O602" s="1102"/>
      <c r="P602" s="1102"/>
      <c r="Q602" s="1102"/>
      <c r="R602" s="1102"/>
      <c r="U602" s="12" t="s">
        <v>629</v>
      </c>
      <c r="Z602" s="1123"/>
      <c r="AA602" s="1123"/>
      <c r="AB602" s="1123"/>
      <c r="AC602" s="1123"/>
      <c r="AD602" s="1123"/>
      <c r="AE602" s="1123"/>
      <c r="AF602" s="1123"/>
      <c r="AG602" s="1123"/>
      <c r="AH602" s="1123"/>
      <c r="AI602" s="1123"/>
      <c r="AJ602" s="1123"/>
      <c r="AK602" s="1123"/>
      <c r="AM602" s="58"/>
      <c r="AN602" s="58"/>
      <c r="AO602" s="58"/>
      <c r="AP602" s="58"/>
      <c r="AQ602" s="58"/>
      <c r="AR602" s="1529">
        <f t="shared" si="1"/>
        <v>0</v>
      </c>
      <c r="AS602" s="1530"/>
      <c r="AT602" s="1135">
        <f t="shared" si="2"/>
        <v>0</v>
      </c>
      <c r="AU602" s="1137"/>
      <c r="AV602" s="1529">
        <f t="shared" si="3"/>
        <v>0</v>
      </c>
      <c r="AW602" s="1530"/>
      <c r="AX602" s="1135">
        <f t="shared" si="4"/>
        <v>0</v>
      </c>
      <c r="AY602" s="1137"/>
      <c r="AZ602" s="58"/>
      <c r="BA602" s="1135">
        <f t="shared" si="5"/>
        <v>0</v>
      </c>
      <c r="BB602" s="1136"/>
      <c r="BC602" s="1136"/>
      <c r="BD602" s="1136"/>
      <c r="BE602" s="1137"/>
      <c r="BF602" s="1201">
        <f t="shared" si="6"/>
        <v>0</v>
      </c>
      <c r="BG602" s="1201"/>
      <c r="BH602" s="1201"/>
      <c r="BI602" s="1201"/>
      <c r="BJ602" s="1201"/>
      <c r="BK602" s="1201">
        <f t="shared" si="7"/>
        <v>0</v>
      </c>
      <c r="BL602" s="1201"/>
      <c r="BM602" s="1201"/>
      <c r="BN602" s="1201"/>
      <c r="BO602" s="1201"/>
      <c r="BP602" s="1201">
        <f t="shared" si="8"/>
        <v>0</v>
      </c>
      <c r="BQ602" s="1201"/>
      <c r="BR602" s="1201"/>
      <c r="BS602" s="1201"/>
      <c r="BT602" s="1201"/>
      <c r="BU602" s="1201">
        <f t="shared" si="9"/>
        <v>0</v>
      </c>
      <c r="BV602" s="1201"/>
      <c r="BW602" s="1201"/>
      <c r="BX602" s="1201"/>
      <c r="BY602" s="1201"/>
      <c r="BZ602" s="1201">
        <f t="shared" si="10"/>
        <v>0</v>
      </c>
      <c r="CA602" s="1201"/>
      <c r="CB602" s="1201"/>
      <c r="CC602" s="1201"/>
      <c r="CD602" s="1201"/>
      <c r="CE602" s="1209">
        <f t="shared" si="11"/>
        <v>0</v>
      </c>
      <c r="CF602" s="1209"/>
      <c r="CG602" s="1209"/>
      <c r="CH602" s="1209"/>
      <c r="CI602" s="1209"/>
      <c r="CJ602" s="1209">
        <f t="shared" si="12"/>
        <v>0</v>
      </c>
      <c r="CK602" s="1209"/>
      <c r="CL602" s="1209"/>
      <c r="CM602" s="1209"/>
      <c r="CN602" s="1209"/>
      <c r="CO602" s="1209">
        <f t="shared" si="13"/>
        <v>0</v>
      </c>
      <c r="CP602" s="1209"/>
      <c r="CQ602" s="1209"/>
      <c r="CR602" s="1209"/>
      <c r="CS602" s="1209"/>
      <c r="CT602" s="1209">
        <f t="shared" si="14"/>
        <v>0</v>
      </c>
      <c r="CU602" s="1209"/>
      <c r="CV602" s="1209"/>
      <c r="CW602" s="1209"/>
      <c r="CX602" s="1209"/>
      <c r="CY602" s="1209">
        <f t="shared" si="15"/>
        <v>0</v>
      </c>
      <c r="CZ602" s="1209"/>
      <c r="DA602" s="1209"/>
      <c r="DB602" s="1209"/>
      <c r="DC602" s="1209"/>
      <c r="DD602" s="1209">
        <f t="shared" si="16"/>
        <v>0</v>
      </c>
      <c r="DE602" s="1209"/>
      <c r="DF602" s="1209"/>
      <c r="DG602" s="1209"/>
      <c r="DH602" s="1209"/>
    </row>
    <row r="603" spans="1:112" ht="12.75">
      <c r="B603" s="12" t="s">
        <v>19</v>
      </c>
      <c r="G603" s="1102"/>
      <c r="H603" s="1102"/>
      <c r="I603" s="1102"/>
      <c r="J603" s="1102"/>
      <c r="K603" s="1102"/>
      <c r="L603" s="1102"/>
      <c r="M603" s="1102"/>
      <c r="N603" s="1102"/>
      <c r="O603" s="1102"/>
      <c r="P603" s="1102"/>
      <c r="Q603" s="1102"/>
      <c r="R603" s="1102"/>
      <c r="U603" s="12" t="s">
        <v>19</v>
      </c>
      <c r="Z603" s="1123"/>
      <c r="AA603" s="1123"/>
      <c r="AB603" s="1123"/>
      <c r="AC603" s="1123"/>
      <c r="AD603" s="1123"/>
      <c r="AE603" s="1123"/>
      <c r="AF603" s="1123"/>
      <c r="AG603" s="1123"/>
      <c r="AH603" s="1123"/>
      <c r="AI603" s="1123"/>
      <c r="AJ603" s="1123"/>
      <c r="AK603" s="1123"/>
      <c r="AM603" s="58"/>
      <c r="AN603" s="58"/>
      <c r="AO603" s="58"/>
      <c r="AP603" s="58"/>
      <c r="AQ603" s="58"/>
      <c r="AR603" s="1529">
        <f t="shared" si="1"/>
        <v>0</v>
      </c>
      <c r="AS603" s="1530"/>
      <c r="AT603" s="1135">
        <f t="shared" si="2"/>
        <v>0</v>
      </c>
      <c r="AU603" s="1137"/>
      <c r="AV603" s="1529">
        <f t="shared" si="3"/>
        <v>0</v>
      </c>
      <c r="AW603" s="1530"/>
      <c r="AX603" s="1135">
        <f t="shared" si="4"/>
        <v>0</v>
      </c>
      <c r="AY603" s="1137"/>
      <c r="AZ603" s="58"/>
      <c r="BA603" s="1135">
        <f t="shared" si="5"/>
        <v>0</v>
      </c>
      <c r="BB603" s="1136"/>
      <c r="BC603" s="1136"/>
      <c r="BD603" s="1136"/>
      <c r="BE603" s="1137"/>
      <c r="BF603" s="1201">
        <f t="shared" si="6"/>
        <v>0</v>
      </c>
      <c r="BG603" s="1201"/>
      <c r="BH603" s="1201"/>
      <c r="BI603" s="1201"/>
      <c r="BJ603" s="1201"/>
      <c r="BK603" s="1201">
        <f t="shared" si="7"/>
        <v>0</v>
      </c>
      <c r="BL603" s="1201"/>
      <c r="BM603" s="1201"/>
      <c r="BN603" s="1201"/>
      <c r="BO603" s="1201"/>
      <c r="BP603" s="1201">
        <f t="shared" si="8"/>
        <v>0</v>
      </c>
      <c r="BQ603" s="1201"/>
      <c r="BR603" s="1201"/>
      <c r="BS603" s="1201"/>
      <c r="BT603" s="1201"/>
      <c r="BU603" s="1201">
        <f t="shared" si="9"/>
        <v>0</v>
      </c>
      <c r="BV603" s="1201"/>
      <c r="BW603" s="1201"/>
      <c r="BX603" s="1201"/>
      <c r="BY603" s="1201"/>
      <c r="BZ603" s="1201">
        <f t="shared" si="10"/>
        <v>0</v>
      </c>
      <c r="CA603" s="1201"/>
      <c r="CB603" s="1201"/>
      <c r="CC603" s="1201"/>
      <c r="CD603" s="1201"/>
      <c r="CE603" s="1209">
        <f t="shared" si="11"/>
        <v>0</v>
      </c>
      <c r="CF603" s="1209"/>
      <c r="CG603" s="1209"/>
      <c r="CH603" s="1209"/>
      <c r="CI603" s="1209"/>
      <c r="CJ603" s="1209">
        <f t="shared" si="12"/>
        <v>0</v>
      </c>
      <c r="CK603" s="1209"/>
      <c r="CL603" s="1209"/>
      <c r="CM603" s="1209"/>
      <c r="CN603" s="1209"/>
      <c r="CO603" s="1209">
        <f t="shared" si="13"/>
        <v>0</v>
      </c>
      <c r="CP603" s="1209"/>
      <c r="CQ603" s="1209"/>
      <c r="CR603" s="1209"/>
      <c r="CS603" s="1209"/>
      <c r="CT603" s="1209">
        <f t="shared" si="14"/>
        <v>0</v>
      </c>
      <c r="CU603" s="1209"/>
      <c r="CV603" s="1209"/>
      <c r="CW603" s="1209"/>
      <c r="CX603" s="1209"/>
      <c r="CY603" s="1209">
        <f t="shared" si="15"/>
        <v>0</v>
      </c>
      <c r="CZ603" s="1209"/>
      <c r="DA603" s="1209"/>
      <c r="DB603" s="1209"/>
      <c r="DC603" s="1209"/>
      <c r="DD603" s="1209">
        <f t="shared" si="16"/>
        <v>0</v>
      </c>
      <c r="DE603" s="1209"/>
      <c r="DF603" s="1209"/>
      <c r="DG603" s="1209"/>
      <c r="DH603" s="1209"/>
    </row>
    <row r="604" spans="1:112" ht="12.75">
      <c r="B604" s="12" t="s">
        <v>337</v>
      </c>
      <c r="G604" s="1105"/>
      <c r="H604" s="1105"/>
      <c r="I604" s="1105"/>
      <c r="J604" s="1105"/>
      <c r="K604" s="1105"/>
      <c r="L604" s="1105"/>
      <c r="O604" s="140" t="s">
        <v>219</v>
      </c>
      <c r="P604" s="1106"/>
      <c r="Q604" s="1106"/>
      <c r="R604" s="1106"/>
      <c r="U604" s="12" t="s">
        <v>337</v>
      </c>
      <c r="Z604" s="1105"/>
      <c r="AA604" s="1105"/>
      <c r="AB604" s="1105"/>
      <c r="AC604" s="1105"/>
      <c r="AD604" s="1105"/>
      <c r="AE604" s="1105"/>
      <c r="AH604" s="140" t="s">
        <v>219</v>
      </c>
      <c r="AI604" s="1106"/>
      <c r="AJ604" s="1106"/>
      <c r="AK604" s="1106"/>
      <c r="AM604" s="58"/>
      <c r="AN604" s="58"/>
      <c r="AO604" s="58"/>
      <c r="AP604" s="58"/>
      <c r="AQ604" s="58"/>
      <c r="AR604" s="1529">
        <f t="shared" si="1"/>
        <v>0</v>
      </c>
      <c r="AS604" s="1530"/>
      <c r="AT604" s="1135">
        <f t="shared" si="2"/>
        <v>0</v>
      </c>
      <c r="AU604" s="1137"/>
      <c r="AV604" s="1529">
        <f t="shared" si="3"/>
        <v>0</v>
      </c>
      <c r="AW604" s="1530"/>
      <c r="AX604" s="1135">
        <f t="shared" si="4"/>
        <v>0</v>
      </c>
      <c r="AY604" s="1137"/>
      <c r="AZ604" s="58"/>
      <c r="BA604" s="1135">
        <f t="shared" si="5"/>
        <v>0</v>
      </c>
      <c r="BB604" s="1136"/>
      <c r="BC604" s="1136"/>
      <c r="BD604" s="1136"/>
      <c r="BE604" s="1137"/>
      <c r="BF604" s="1201">
        <f t="shared" si="6"/>
        <v>0</v>
      </c>
      <c r="BG604" s="1201"/>
      <c r="BH604" s="1201"/>
      <c r="BI604" s="1201"/>
      <c r="BJ604" s="1201"/>
      <c r="BK604" s="1201">
        <f t="shared" si="7"/>
        <v>0</v>
      </c>
      <c r="BL604" s="1201"/>
      <c r="BM604" s="1201"/>
      <c r="BN604" s="1201"/>
      <c r="BO604" s="1201"/>
      <c r="BP604" s="1201">
        <f t="shared" si="8"/>
        <v>0</v>
      </c>
      <c r="BQ604" s="1201"/>
      <c r="BR604" s="1201"/>
      <c r="BS604" s="1201"/>
      <c r="BT604" s="1201"/>
      <c r="BU604" s="1201">
        <f t="shared" si="9"/>
        <v>0</v>
      </c>
      <c r="BV604" s="1201"/>
      <c r="BW604" s="1201"/>
      <c r="BX604" s="1201"/>
      <c r="BY604" s="1201"/>
      <c r="BZ604" s="1201">
        <f t="shared" si="10"/>
        <v>0</v>
      </c>
      <c r="CA604" s="1201"/>
      <c r="CB604" s="1201"/>
      <c r="CC604" s="1201"/>
      <c r="CD604" s="1201"/>
      <c r="CE604" s="1209">
        <f t="shared" si="11"/>
        <v>0</v>
      </c>
      <c r="CF604" s="1209"/>
      <c r="CG604" s="1209"/>
      <c r="CH604" s="1209"/>
      <c r="CI604" s="1209"/>
      <c r="CJ604" s="1209">
        <f t="shared" si="12"/>
        <v>0</v>
      </c>
      <c r="CK604" s="1209"/>
      <c r="CL604" s="1209"/>
      <c r="CM604" s="1209"/>
      <c r="CN604" s="1209"/>
      <c r="CO604" s="1209">
        <f t="shared" si="13"/>
        <v>0</v>
      </c>
      <c r="CP604" s="1209"/>
      <c r="CQ604" s="1209"/>
      <c r="CR604" s="1209"/>
      <c r="CS604" s="1209"/>
      <c r="CT604" s="1209">
        <f t="shared" si="14"/>
        <v>0</v>
      </c>
      <c r="CU604" s="1209"/>
      <c r="CV604" s="1209"/>
      <c r="CW604" s="1209"/>
      <c r="CX604" s="1209"/>
      <c r="CY604" s="1209">
        <f t="shared" si="15"/>
        <v>0</v>
      </c>
      <c r="CZ604" s="1209"/>
      <c r="DA604" s="1209"/>
      <c r="DB604" s="1209"/>
      <c r="DC604" s="1209"/>
      <c r="DD604" s="1209">
        <f t="shared" si="16"/>
        <v>0</v>
      </c>
      <c r="DE604" s="1209"/>
      <c r="DF604" s="1209"/>
      <c r="DG604" s="1209"/>
      <c r="DH604" s="1209"/>
    </row>
    <row r="605" spans="1:112" ht="12.75">
      <c r="B605" s="12" t="s">
        <v>20</v>
      </c>
      <c r="H605" s="1102"/>
      <c r="I605" s="1102"/>
      <c r="J605" s="1102"/>
      <c r="K605" s="1102"/>
      <c r="L605" s="1102"/>
      <c r="M605" s="1102"/>
      <c r="N605" s="1102"/>
      <c r="O605" s="1102"/>
      <c r="P605" s="1102"/>
      <c r="Q605" s="1102"/>
      <c r="R605" s="1102"/>
      <c r="U605" s="12" t="s">
        <v>20</v>
      </c>
      <c r="AA605" s="1102"/>
      <c r="AB605" s="1102"/>
      <c r="AC605" s="1102"/>
      <c r="AD605" s="1102"/>
      <c r="AE605" s="1102"/>
      <c r="AF605" s="1102"/>
      <c r="AG605" s="1102"/>
      <c r="AH605" s="1102"/>
      <c r="AI605" s="1102"/>
      <c r="AJ605" s="1102"/>
      <c r="AK605" s="1102"/>
      <c r="AM605" s="58"/>
      <c r="AN605" s="58"/>
      <c r="AO605" s="58"/>
      <c r="AP605" s="58"/>
      <c r="AQ605" s="58"/>
      <c r="AR605" s="1529">
        <f t="shared" si="1"/>
        <v>0</v>
      </c>
      <c r="AS605" s="1530"/>
      <c r="AT605" s="1135">
        <f t="shared" si="2"/>
        <v>0</v>
      </c>
      <c r="AU605" s="1137"/>
      <c r="AV605" s="1529">
        <f t="shared" si="3"/>
        <v>0</v>
      </c>
      <c r="AW605" s="1530"/>
      <c r="AX605" s="1135">
        <f t="shared" si="4"/>
        <v>0</v>
      </c>
      <c r="AY605" s="1137"/>
      <c r="AZ605" s="58"/>
      <c r="BA605" s="1135">
        <f t="shared" si="5"/>
        <v>0</v>
      </c>
      <c r="BB605" s="1136"/>
      <c r="BC605" s="1136"/>
      <c r="BD605" s="1136"/>
      <c r="BE605" s="1137"/>
      <c r="BF605" s="1201">
        <f t="shared" si="6"/>
        <v>0</v>
      </c>
      <c r="BG605" s="1201"/>
      <c r="BH605" s="1201"/>
      <c r="BI605" s="1201"/>
      <c r="BJ605" s="1201"/>
      <c r="BK605" s="1201">
        <f t="shared" si="7"/>
        <v>0</v>
      </c>
      <c r="BL605" s="1201"/>
      <c r="BM605" s="1201"/>
      <c r="BN605" s="1201"/>
      <c r="BO605" s="1201"/>
      <c r="BP605" s="1201">
        <f t="shared" si="8"/>
        <v>0</v>
      </c>
      <c r="BQ605" s="1201"/>
      <c r="BR605" s="1201"/>
      <c r="BS605" s="1201"/>
      <c r="BT605" s="1201"/>
      <c r="BU605" s="1201">
        <f t="shared" si="9"/>
        <v>0</v>
      </c>
      <c r="BV605" s="1201"/>
      <c r="BW605" s="1201"/>
      <c r="BX605" s="1201"/>
      <c r="BY605" s="1201"/>
      <c r="BZ605" s="1201">
        <f t="shared" si="10"/>
        <v>0</v>
      </c>
      <c r="CA605" s="1201"/>
      <c r="CB605" s="1201"/>
      <c r="CC605" s="1201"/>
      <c r="CD605" s="1201"/>
      <c r="CE605" s="1209">
        <f t="shared" si="11"/>
        <v>0</v>
      </c>
      <c r="CF605" s="1209"/>
      <c r="CG605" s="1209"/>
      <c r="CH605" s="1209"/>
      <c r="CI605" s="1209"/>
      <c r="CJ605" s="1209">
        <f t="shared" si="12"/>
        <v>0</v>
      </c>
      <c r="CK605" s="1209"/>
      <c r="CL605" s="1209"/>
      <c r="CM605" s="1209"/>
      <c r="CN605" s="1209"/>
      <c r="CO605" s="1209">
        <f t="shared" si="13"/>
        <v>0</v>
      </c>
      <c r="CP605" s="1209"/>
      <c r="CQ605" s="1209"/>
      <c r="CR605" s="1209"/>
      <c r="CS605" s="1209"/>
      <c r="CT605" s="1209">
        <f t="shared" si="14"/>
        <v>0</v>
      </c>
      <c r="CU605" s="1209"/>
      <c r="CV605" s="1209"/>
      <c r="CW605" s="1209"/>
      <c r="CX605" s="1209"/>
      <c r="CY605" s="1209">
        <f t="shared" si="15"/>
        <v>0</v>
      </c>
      <c r="CZ605" s="1209"/>
      <c r="DA605" s="1209"/>
      <c r="DB605" s="1209"/>
      <c r="DC605" s="1209"/>
      <c r="DD605" s="1209">
        <f t="shared" si="16"/>
        <v>0</v>
      </c>
      <c r="DE605" s="1209"/>
      <c r="DF605" s="1209"/>
      <c r="DG605" s="1209"/>
      <c r="DH605" s="1209"/>
    </row>
    <row r="606" spans="1:112" ht="12.75">
      <c r="B606" s="12" t="s">
        <v>22</v>
      </c>
      <c r="N606" s="1103" t="s">
        <v>721</v>
      </c>
      <c r="O606" s="1103"/>
      <c r="U606" s="12" t="s">
        <v>22</v>
      </c>
      <c r="AG606" s="1103" t="s">
        <v>721</v>
      </c>
      <c r="AH606" s="1103"/>
      <c r="AM606" s="58"/>
      <c r="AN606" s="58"/>
      <c r="AO606" s="58"/>
      <c r="AP606" s="58"/>
      <c r="AQ606" s="58"/>
      <c r="AR606" s="1529">
        <f t="shared" si="1"/>
        <v>0</v>
      </c>
      <c r="AS606" s="1530"/>
      <c r="AT606" s="1135">
        <f t="shared" si="2"/>
        <v>0</v>
      </c>
      <c r="AU606" s="1137"/>
      <c r="AV606" s="1529">
        <f t="shared" si="3"/>
        <v>0</v>
      </c>
      <c r="AW606" s="1530"/>
      <c r="AX606" s="1135">
        <f t="shared" si="4"/>
        <v>0</v>
      </c>
      <c r="AY606" s="1137"/>
      <c r="AZ606" s="58"/>
      <c r="BA606" s="1135">
        <f t="shared" si="5"/>
        <v>0</v>
      </c>
      <c r="BB606" s="1136"/>
      <c r="BC606" s="1136"/>
      <c r="BD606" s="1136"/>
      <c r="BE606" s="1137"/>
      <c r="BF606" s="1201">
        <f t="shared" si="6"/>
        <v>0</v>
      </c>
      <c r="BG606" s="1201"/>
      <c r="BH606" s="1201"/>
      <c r="BI606" s="1201"/>
      <c r="BJ606" s="1201"/>
      <c r="BK606" s="1201">
        <f t="shared" si="7"/>
        <v>0</v>
      </c>
      <c r="BL606" s="1201"/>
      <c r="BM606" s="1201"/>
      <c r="BN606" s="1201"/>
      <c r="BO606" s="1201"/>
      <c r="BP606" s="1201">
        <f t="shared" si="8"/>
        <v>0</v>
      </c>
      <c r="BQ606" s="1201"/>
      <c r="BR606" s="1201"/>
      <c r="BS606" s="1201"/>
      <c r="BT606" s="1201"/>
      <c r="BU606" s="1201">
        <f t="shared" si="9"/>
        <v>0</v>
      </c>
      <c r="BV606" s="1201"/>
      <c r="BW606" s="1201"/>
      <c r="BX606" s="1201"/>
      <c r="BY606" s="1201"/>
      <c r="BZ606" s="1201">
        <f t="shared" si="10"/>
        <v>0</v>
      </c>
      <c r="CA606" s="1201"/>
      <c r="CB606" s="1201"/>
      <c r="CC606" s="1201"/>
      <c r="CD606" s="1201"/>
      <c r="CE606" s="1209">
        <f t="shared" si="11"/>
        <v>0</v>
      </c>
      <c r="CF606" s="1209"/>
      <c r="CG606" s="1209"/>
      <c r="CH606" s="1209"/>
      <c r="CI606" s="1209"/>
      <c r="CJ606" s="1209">
        <f t="shared" si="12"/>
        <v>0</v>
      </c>
      <c r="CK606" s="1209"/>
      <c r="CL606" s="1209"/>
      <c r="CM606" s="1209"/>
      <c r="CN606" s="1209"/>
      <c r="CO606" s="1209">
        <f t="shared" si="13"/>
        <v>0</v>
      </c>
      <c r="CP606" s="1209"/>
      <c r="CQ606" s="1209"/>
      <c r="CR606" s="1209"/>
      <c r="CS606" s="1209"/>
      <c r="CT606" s="1209">
        <f t="shared" si="14"/>
        <v>0</v>
      </c>
      <c r="CU606" s="1209"/>
      <c r="CV606" s="1209"/>
      <c r="CW606" s="1209"/>
      <c r="CX606" s="1209"/>
      <c r="CY606" s="1209">
        <f t="shared" si="15"/>
        <v>0</v>
      </c>
      <c r="CZ606" s="1209"/>
      <c r="DA606" s="1209"/>
      <c r="DB606" s="1209"/>
      <c r="DC606" s="1209"/>
      <c r="DD606" s="1209">
        <f t="shared" si="16"/>
        <v>0</v>
      </c>
      <c r="DE606" s="1209"/>
      <c r="DF606" s="1209"/>
      <c r="DG606" s="1209"/>
      <c r="DH606" s="1209"/>
    </row>
    <row r="607" spans="1:112" ht="12.75">
      <c r="AM607" s="58"/>
      <c r="AN607" s="58"/>
      <c r="AO607" s="58"/>
      <c r="AP607" s="58"/>
      <c r="AQ607" s="58"/>
      <c r="AR607" s="1529">
        <f t="shared" si="1"/>
        <v>0</v>
      </c>
      <c r="AS607" s="1530"/>
      <c r="AT607" s="1135">
        <f t="shared" si="2"/>
        <v>0</v>
      </c>
      <c r="AU607" s="1137"/>
      <c r="AV607" s="1529">
        <f t="shared" si="3"/>
        <v>0</v>
      </c>
      <c r="AW607" s="1530"/>
      <c r="AX607" s="1135">
        <f t="shared" si="4"/>
        <v>0</v>
      </c>
      <c r="AY607" s="1137"/>
      <c r="AZ607" s="58"/>
      <c r="BA607" s="1135">
        <f t="shared" si="5"/>
        <v>0</v>
      </c>
      <c r="BB607" s="1136"/>
      <c r="BC607" s="1136"/>
      <c r="BD607" s="1136"/>
      <c r="BE607" s="1137"/>
      <c r="BF607" s="1201">
        <f t="shared" si="6"/>
        <v>0</v>
      </c>
      <c r="BG607" s="1201"/>
      <c r="BH607" s="1201"/>
      <c r="BI607" s="1201"/>
      <c r="BJ607" s="1201"/>
      <c r="BK607" s="1201">
        <f t="shared" si="7"/>
        <v>0</v>
      </c>
      <c r="BL607" s="1201"/>
      <c r="BM607" s="1201"/>
      <c r="BN607" s="1201"/>
      <c r="BO607" s="1201"/>
      <c r="BP607" s="1201">
        <f t="shared" si="8"/>
        <v>0</v>
      </c>
      <c r="BQ607" s="1201"/>
      <c r="BR607" s="1201"/>
      <c r="BS607" s="1201"/>
      <c r="BT607" s="1201"/>
      <c r="BU607" s="1201">
        <f t="shared" si="9"/>
        <v>0</v>
      </c>
      <c r="BV607" s="1201"/>
      <c r="BW607" s="1201"/>
      <c r="BX607" s="1201"/>
      <c r="BY607" s="1201"/>
      <c r="BZ607" s="1201">
        <f t="shared" si="10"/>
        <v>0</v>
      </c>
      <c r="CA607" s="1201"/>
      <c r="CB607" s="1201"/>
      <c r="CC607" s="1201"/>
      <c r="CD607" s="1201"/>
      <c r="CE607" s="1209">
        <f t="shared" si="11"/>
        <v>0</v>
      </c>
      <c r="CF607" s="1209"/>
      <c r="CG607" s="1209"/>
      <c r="CH607" s="1209"/>
      <c r="CI607" s="1209"/>
      <c r="CJ607" s="1209">
        <f t="shared" si="12"/>
        <v>0</v>
      </c>
      <c r="CK607" s="1209"/>
      <c r="CL607" s="1209"/>
      <c r="CM607" s="1209"/>
      <c r="CN607" s="1209"/>
      <c r="CO607" s="1209">
        <f t="shared" si="13"/>
        <v>0</v>
      </c>
      <c r="CP607" s="1209"/>
      <c r="CQ607" s="1209"/>
      <c r="CR607" s="1209"/>
      <c r="CS607" s="1209"/>
      <c r="CT607" s="1209">
        <f t="shared" si="14"/>
        <v>0</v>
      </c>
      <c r="CU607" s="1209"/>
      <c r="CV607" s="1209"/>
      <c r="CW607" s="1209"/>
      <c r="CX607" s="1209"/>
      <c r="CY607" s="1209">
        <f t="shared" si="15"/>
        <v>0</v>
      </c>
      <c r="CZ607" s="1209"/>
      <c r="DA607" s="1209"/>
      <c r="DB607" s="1209"/>
      <c r="DC607" s="1209"/>
      <c r="DD607" s="1209">
        <f t="shared" si="16"/>
        <v>0</v>
      </c>
      <c r="DE607" s="1209"/>
      <c r="DF607" s="1209"/>
      <c r="DG607" s="1209"/>
      <c r="DH607" s="1209"/>
    </row>
    <row r="608" spans="1:112" ht="12.75">
      <c r="A608" s="1116" t="s">
        <v>589</v>
      </c>
      <c r="B608" s="1116"/>
      <c r="C608" s="1116"/>
      <c r="D608" s="1116"/>
      <c r="E608" s="1116"/>
      <c r="F608" s="1116"/>
      <c r="G608" s="1116"/>
      <c r="H608" s="1116"/>
      <c r="I608" s="1116"/>
      <c r="J608" s="1116"/>
      <c r="K608" s="1116"/>
      <c r="L608" s="1116"/>
      <c r="M608" s="1116"/>
      <c r="N608" s="1116"/>
      <c r="O608" s="1116"/>
      <c r="P608" s="1116"/>
      <c r="Q608" s="1116"/>
      <c r="R608" s="1116"/>
      <c r="S608" s="1116"/>
      <c r="T608" s="1116"/>
      <c r="U608" s="1116"/>
      <c r="V608" s="1116"/>
      <c r="W608" s="1116"/>
      <c r="X608" s="1116"/>
      <c r="Y608" s="1116"/>
      <c r="Z608" s="1116"/>
      <c r="AA608" s="1116"/>
      <c r="AB608" s="1116"/>
      <c r="AC608" s="1116"/>
      <c r="AD608" s="1116"/>
      <c r="AE608" s="1116"/>
      <c r="AF608" s="1116"/>
      <c r="AG608" s="1116"/>
      <c r="AH608" s="1116"/>
      <c r="AI608" s="1116"/>
      <c r="AJ608" s="1116"/>
      <c r="AK608" s="1116"/>
      <c r="AL608" s="1116"/>
      <c r="AM608" s="58"/>
      <c r="AN608" s="58"/>
      <c r="AO608" s="58"/>
      <c r="AP608" s="58"/>
      <c r="AQ608" s="58"/>
      <c r="AR608" s="1529">
        <f t="shared" si="1"/>
        <v>0</v>
      </c>
      <c r="AS608" s="1530"/>
      <c r="AT608" s="1135">
        <f t="shared" si="2"/>
        <v>0</v>
      </c>
      <c r="AU608" s="1137"/>
      <c r="AV608" s="1529">
        <f t="shared" si="3"/>
        <v>0</v>
      </c>
      <c r="AW608" s="1530"/>
      <c r="AX608" s="1135">
        <f t="shared" si="4"/>
        <v>0</v>
      </c>
      <c r="AY608" s="1137"/>
      <c r="AZ608" s="58"/>
      <c r="BA608" s="1135">
        <f t="shared" si="5"/>
        <v>0</v>
      </c>
      <c r="BB608" s="1136"/>
      <c r="BC608" s="1136"/>
      <c r="BD608" s="1136"/>
      <c r="BE608" s="1137"/>
      <c r="BF608" s="1201">
        <f t="shared" si="6"/>
        <v>0</v>
      </c>
      <c r="BG608" s="1201"/>
      <c r="BH608" s="1201"/>
      <c r="BI608" s="1201"/>
      <c r="BJ608" s="1201"/>
      <c r="BK608" s="1201">
        <f t="shared" si="7"/>
        <v>0</v>
      </c>
      <c r="BL608" s="1201"/>
      <c r="BM608" s="1201"/>
      <c r="BN608" s="1201"/>
      <c r="BO608" s="1201"/>
      <c r="BP608" s="1201">
        <f t="shared" si="8"/>
        <v>0</v>
      </c>
      <c r="BQ608" s="1201"/>
      <c r="BR608" s="1201"/>
      <c r="BS608" s="1201"/>
      <c r="BT608" s="1201"/>
      <c r="BU608" s="1201">
        <f t="shared" si="9"/>
        <v>0</v>
      </c>
      <c r="BV608" s="1201"/>
      <c r="BW608" s="1201"/>
      <c r="BX608" s="1201"/>
      <c r="BY608" s="1201"/>
      <c r="BZ608" s="1201">
        <f t="shared" si="10"/>
        <v>0</v>
      </c>
      <c r="CA608" s="1201"/>
      <c r="CB608" s="1201"/>
      <c r="CC608" s="1201"/>
      <c r="CD608" s="1201"/>
      <c r="CE608" s="1209">
        <f t="shared" si="11"/>
        <v>0</v>
      </c>
      <c r="CF608" s="1209"/>
      <c r="CG608" s="1209"/>
      <c r="CH608" s="1209"/>
      <c r="CI608" s="1209"/>
      <c r="CJ608" s="1209">
        <f t="shared" si="12"/>
        <v>0</v>
      </c>
      <c r="CK608" s="1209"/>
      <c r="CL608" s="1209"/>
      <c r="CM608" s="1209"/>
      <c r="CN608" s="1209"/>
      <c r="CO608" s="1209">
        <f t="shared" si="13"/>
        <v>0</v>
      </c>
      <c r="CP608" s="1209"/>
      <c r="CQ608" s="1209"/>
      <c r="CR608" s="1209"/>
      <c r="CS608" s="1209"/>
      <c r="CT608" s="1209">
        <f t="shared" si="14"/>
        <v>0</v>
      </c>
      <c r="CU608" s="1209"/>
      <c r="CV608" s="1209"/>
      <c r="CW608" s="1209"/>
      <c r="CX608" s="1209"/>
      <c r="CY608" s="1209">
        <f t="shared" si="15"/>
        <v>0</v>
      </c>
      <c r="CZ608" s="1209"/>
      <c r="DA608" s="1209"/>
      <c r="DB608" s="1209"/>
      <c r="DC608" s="1209"/>
      <c r="DD608" s="1209">
        <f t="shared" si="16"/>
        <v>0</v>
      </c>
      <c r="DE608" s="1209"/>
      <c r="DF608" s="1209"/>
      <c r="DG608" s="1209"/>
      <c r="DH608" s="1209"/>
    </row>
    <row r="609" spans="1:112" ht="13.5" thickBot="1">
      <c r="A609" s="964"/>
      <c r="B609" s="964"/>
      <c r="C609" s="964"/>
      <c r="D609" s="964"/>
      <c r="E609" s="964"/>
      <c r="F609" s="964"/>
      <c r="G609" s="964"/>
      <c r="H609" s="964"/>
      <c r="I609" s="964"/>
      <c r="J609" s="964"/>
      <c r="K609" s="964"/>
      <c r="L609" s="964"/>
      <c r="M609" s="964"/>
      <c r="N609" s="964"/>
      <c r="O609" s="964"/>
      <c r="P609" s="964"/>
      <c r="Q609" s="964"/>
      <c r="R609" s="964"/>
      <c r="S609" s="964"/>
      <c r="T609" s="964"/>
      <c r="U609" s="964"/>
      <c r="V609" s="964"/>
      <c r="W609" s="964"/>
      <c r="X609" s="964"/>
      <c r="Y609" s="964"/>
      <c r="Z609" s="964"/>
      <c r="AA609" s="964"/>
      <c r="AB609" s="964"/>
      <c r="AC609" s="964"/>
      <c r="AD609" s="964"/>
      <c r="AE609" s="964"/>
      <c r="AF609" s="964"/>
      <c r="AG609" s="964"/>
      <c r="AH609" s="964"/>
      <c r="AI609" s="964"/>
      <c r="AJ609" s="964"/>
      <c r="AK609" s="964"/>
      <c r="AL609" s="964"/>
      <c r="AM609" s="58"/>
      <c r="AN609" s="58"/>
      <c r="AO609" s="58"/>
      <c r="AP609" s="58"/>
      <c r="AQ609" s="58"/>
      <c r="AR609" s="1529">
        <f t="shared" si="1"/>
        <v>0</v>
      </c>
      <c r="AS609" s="1530"/>
      <c r="AT609" s="1135">
        <f t="shared" si="2"/>
        <v>0</v>
      </c>
      <c r="AU609" s="1137"/>
      <c r="AV609" s="1529">
        <f t="shared" si="3"/>
        <v>0</v>
      </c>
      <c r="AW609" s="1530"/>
      <c r="AX609" s="1135">
        <f t="shared" si="4"/>
        <v>0</v>
      </c>
      <c r="AY609" s="1137"/>
      <c r="AZ609" s="58"/>
      <c r="BA609" s="1135">
        <f t="shared" si="5"/>
        <v>0</v>
      </c>
      <c r="BB609" s="1136"/>
      <c r="BC609" s="1136"/>
      <c r="BD609" s="1136"/>
      <c r="BE609" s="1137"/>
      <c r="BF609" s="1201">
        <f t="shared" si="6"/>
        <v>0</v>
      </c>
      <c r="BG609" s="1201"/>
      <c r="BH609" s="1201"/>
      <c r="BI609" s="1201"/>
      <c r="BJ609" s="1201"/>
      <c r="BK609" s="1201">
        <f t="shared" si="7"/>
        <v>0</v>
      </c>
      <c r="BL609" s="1201"/>
      <c r="BM609" s="1201"/>
      <c r="BN609" s="1201"/>
      <c r="BO609" s="1201"/>
      <c r="BP609" s="1201">
        <f t="shared" si="8"/>
        <v>0</v>
      </c>
      <c r="BQ609" s="1201"/>
      <c r="BR609" s="1201"/>
      <c r="BS609" s="1201"/>
      <c r="BT609" s="1201"/>
      <c r="BU609" s="1201">
        <f t="shared" si="9"/>
        <v>0</v>
      </c>
      <c r="BV609" s="1201"/>
      <c r="BW609" s="1201"/>
      <c r="BX609" s="1201"/>
      <c r="BY609" s="1201"/>
      <c r="BZ609" s="1201">
        <f t="shared" si="10"/>
        <v>0</v>
      </c>
      <c r="CA609" s="1201"/>
      <c r="CB609" s="1201"/>
      <c r="CC609" s="1201"/>
      <c r="CD609" s="1201"/>
      <c r="CE609" s="1209">
        <f t="shared" si="11"/>
        <v>0</v>
      </c>
      <c r="CF609" s="1209"/>
      <c r="CG609" s="1209"/>
      <c r="CH609" s="1209"/>
      <c r="CI609" s="1209"/>
      <c r="CJ609" s="1209">
        <f t="shared" si="12"/>
        <v>0</v>
      </c>
      <c r="CK609" s="1209"/>
      <c r="CL609" s="1209"/>
      <c r="CM609" s="1209"/>
      <c r="CN609" s="1209"/>
      <c r="CO609" s="1209">
        <f t="shared" si="13"/>
        <v>0</v>
      </c>
      <c r="CP609" s="1209"/>
      <c r="CQ609" s="1209"/>
      <c r="CR609" s="1209"/>
      <c r="CS609" s="1209"/>
      <c r="CT609" s="1209">
        <f t="shared" si="14"/>
        <v>0</v>
      </c>
      <c r="CU609" s="1209"/>
      <c r="CV609" s="1209"/>
      <c r="CW609" s="1209"/>
      <c r="CX609" s="1209"/>
      <c r="CY609" s="1209">
        <f t="shared" si="15"/>
        <v>0</v>
      </c>
      <c r="CZ609" s="1209"/>
      <c r="DA609" s="1209"/>
      <c r="DB609" s="1209"/>
      <c r="DC609" s="1209"/>
      <c r="DD609" s="1209">
        <f t="shared" si="16"/>
        <v>0</v>
      </c>
      <c r="DE609" s="1209"/>
      <c r="DF609" s="1209"/>
      <c r="DG609" s="1209"/>
      <c r="DH609" s="1209"/>
    </row>
    <row r="610" spans="1:112" ht="13.5" thickTop="1">
      <c r="A610" s="25"/>
      <c r="B610" s="25"/>
      <c r="C610" s="25"/>
      <c r="D610" s="25"/>
      <c r="E610" s="25"/>
      <c r="F610" s="25"/>
      <c r="G610" s="3"/>
      <c r="H610" s="25"/>
      <c r="AM610" s="58"/>
      <c r="AN610" s="58"/>
      <c r="AO610" s="58"/>
      <c r="AP610" s="58"/>
      <c r="AQ610" s="58"/>
      <c r="AR610" s="1529">
        <f t="shared" si="1"/>
        <v>0</v>
      </c>
      <c r="AS610" s="1530"/>
      <c r="AT610" s="1135">
        <f t="shared" si="2"/>
        <v>0</v>
      </c>
      <c r="AU610" s="1137"/>
      <c r="AV610" s="1529">
        <f t="shared" si="3"/>
        <v>0</v>
      </c>
      <c r="AW610" s="1530"/>
      <c r="AX610" s="1135">
        <f t="shared" si="4"/>
        <v>0</v>
      </c>
      <c r="AY610" s="1137"/>
      <c r="AZ610" s="58"/>
      <c r="BA610" s="1135">
        <f t="shared" si="5"/>
        <v>0</v>
      </c>
      <c r="BB610" s="1136"/>
      <c r="BC610" s="1136"/>
      <c r="BD610" s="1136"/>
      <c r="BE610" s="1137"/>
      <c r="BF610" s="1201">
        <f t="shared" si="6"/>
        <v>0</v>
      </c>
      <c r="BG610" s="1201"/>
      <c r="BH610" s="1201"/>
      <c r="BI610" s="1201"/>
      <c r="BJ610" s="1201"/>
      <c r="BK610" s="1201">
        <f t="shared" si="7"/>
        <v>0</v>
      </c>
      <c r="BL610" s="1201"/>
      <c r="BM610" s="1201"/>
      <c r="BN610" s="1201"/>
      <c r="BO610" s="1201"/>
      <c r="BP610" s="1201">
        <f t="shared" si="8"/>
        <v>0</v>
      </c>
      <c r="BQ610" s="1201"/>
      <c r="BR610" s="1201"/>
      <c r="BS610" s="1201"/>
      <c r="BT610" s="1201"/>
      <c r="BU610" s="1201">
        <f t="shared" si="9"/>
        <v>0</v>
      </c>
      <c r="BV610" s="1201"/>
      <c r="BW610" s="1201"/>
      <c r="BX610" s="1201"/>
      <c r="BY610" s="1201"/>
      <c r="BZ610" s="1201">
        <f t="shared" si="10"/>
        <v>0</v>
      </c>
      <c r="CA610" s="1201"/>
      <c r="CB610" s="1201"/>
      <c r="CC610" s="1201"/>
      <c r="CD610" s="1201"/>
      <c r="CE610" s="1209">
        <f t="shared" si="11"/>
        <v>0</v>
      </c>
      <c r="CF610" s="1209"/>
      <c r="CG610" s="1209"/>
      <c r="CH610" s="1209"/>
      <c r="CI610" s="1209"/>
      <c r="CJ610" s="1209">
        <f t="shared" si="12"/>
        <v>0</v>
      </c>
      <c r="CK610" s="1209"/>
      <c r="CL610" s="1209"/>
      <c r="CM610" s="1209"/>
      <c r="CN610" s="1209"/>
      <c r="CO610" s="1209">
        <f t="shared" si="13"/>
        <v>0</v>
      </c>
      <c r="CP610" s="1209"/>
      <c r="CQ610" s="1209"/>
      <c r="CR610" s="1209"/>
      <c r="CS610" s="1209"/>
      <c r="CT610" s="1209">
        <f t="shared" si="14"/>
        <v>0</v>
      </c>
      <c r="CU610" s="1209"/>
      <c r="CV610" s="1209"/>
      <c r="CW610" s="1209"/>
      <c r="CX610" s="1209"/>
      <c r="CY610" s="1209">
        <f t="shared" si="15"/>
        <v>0</v>
      </c>
      <c r="CZ610" s="1209"/>
      <c r="DA610" s="1209"/>
      <c r="DB610" s="1209"/>
      <c r="DC610" s="1209"/>
      <c r="DD610" s="1209">
        <f t="shared" si="16"/>
        <v>0</v>
      </c>
      <c r="DE610" s="1209"/>
      <c r="DF610" s="1209"/>
      <c r="DG610" s="1209"/>
      <c r="DH610" s="1209"/>
    </row>
    <row r="611" spans="1:112" ht="12.75">
      <c r="A611" s="50" t="s">
        <v>340</v>
      </c>
      <c r="B611" s="50"/>
      <c r="C611" s="50" t="s">
        <v>23</v>
      </c>
      <c r="AM611" s="58"/>
      <c r="AN611" s="58"/>
      <c r="AO611" s="58"/>
      <c r="AP611" s="58"/>
      <c r="AQ611" s="58"/>
      <c r="AR611" s="1529">
        <f t="shared" si="1"/>
        <v>0</v>
      </c>
      <c r="AS611" s="1530"/>
      <c r="AT611" s="1135">
        <f t="shared" si="2"/>
        <v>0</v>
      </c>
      <c r="AU611" s="1137"/>
      <c r="AV611" s="1529">
        <f t="shared" si="3"/>
        <v>0</v>
      </c>
      <c r="AW611" s="1530"/>
      <c r="AX611" s="1135">
        <f t="shared" si="4"/>
        <v>0</v>
      </c>
      <c r="AY611" s="1137"/>
      <c r="AZ611" s="58"/>
      <c r="BA611" s="1135">
        <f t="shared" si="5"/>
        <v>0</v>
      </c>
      <c r="BB611" s="1136"/>
      <c r="BC611" s="1136"/>
      <c r="BD611" s="1136"/>
      <c r="BE611" s="1137"/>
      <c r="BF611" s="1201">
        <f t="shared" si="6"/>
        <v>0</v>
      </c>
      <c r="BG611" s="1201"/>
      <c r="BH611" s="1201"/>
      <c r="BI611" s="1201"/>
      <c r="BJ611" s="1201"/>
      <c r="BK611" s="1201">
        <f t="shared" si="7"/>
        <v>0</v>
      </c>
      <c r="BL611" s="1201"/>
      <c r="BM611" s="1201"/>
      <c r="BN611" s="1201"/>
      <c r="BO611" s="1201"/>
      <c r="BP611" s="1201">
        <f t="shared" si="8"/>
        <v>0</v>
      </c>
      <c r="BQ611" s="1201"/>
      <c r="BR611" s="1201"/>
      <c r="BS611" s="1201"/>
      <c r="BT611" s="1201"/>
      <c r="BU611" s="1201">
        <f t="shared" si="9"/>
        <v>0</v>
      </c>
      <c r="BV611" s="1201"/>
      <c r="BW611" s="1201"/>
      <c r="BX611" s="1201"/>
      <c r="BY611" s="1201"/>
      <c r="BZ611" s="1201">
        <f t="shared" si="10"/>
        <v>0</v>
      </c>
      <c r="CA611" s="1201"/>
      <c r="CB611" s="1201"/>
      <c r="CC611" s="1201"/>
      <c r="CD611" s="1201"/>
      <c r="CE611" s="1209">
        <f t="shared" si="11"/>
        <v>0</v>
      </c>
      <c r="CF611" s="1209"/>
      <c r="CG611" s="1209"/>
      <c r="CH611" s="1209"/>
      <c r="CI611" s="1209"/>
      <c r="CJ611" s="1209">
        <f t="shared" si="12"/>
        <v>0</v>
      </c>
      <c r="CK611" s="1209"/>
      <c r="CL611" s="1209"/>
      <c r="CM611" s="1209"/>
      <c r="CN611" s="1209"/>
      <c r="CO611" s="1209">
        <f t="shared" si="13"/>
        <v>0</v>
      </c>
      <c r="CP611" s="1209"/>
      <c r="CQ611" s="1209"/>
      <c r="CR611" s="1209"/>
      <c r="CS611" s="1209"/>
      <c r="CT611" s="1209">
        <f t="shared" si="14"/>
        <v>0</v>
      </c>
      <c r="CU611" s="1209"/>
      <c r="CV611" s="1209"/>
      <c r="CW611" s="1209"/>
      <c r="CX611" s="1209"/>
      <c r="CY611" s="1209">
        <f t="shared" si="15"/>
        <v>0</v>
      </c>
      <c r="CZ611" s="1209"/>
      <c r="DA611" s="1209"/>
      <c r="DB611" s="1209"/>
      <c r="DC611" s="1209"/>
      <c r="DD611" s="1209">
        <f t="shared" si="16"/>
        <v>0</v>
      </c>
      <c r="DE611" s="1209"/>
      <c r="DF611" s="1209"/>
      <c r="DG611" s="1209"/>
      <c r="DH611" s="1209"/>
    </row>
    <row r="612" spans="1:112" ht="12.75">
      <c r="A612" s="50"/>
      <c r="B612" s="50"/>
      <c r="C612" s="50"/>
      <c r="AM612" s="58"/>
      <c r="AN612" s="58"/>
      <c r="AO612" s="58"/>
      <c r="AP612" s="58"/>
      <c r="AQ612" s="58"/>
      <c r="AR612" s="1529">
        <f t="shared" si="1"/>
        <v>0</v>
      </c>
      <c r="AS612" s="1530"/>
      <c r="AT612" s="1135">
        <f t="shared" si="2"/>
        <v>0</v>
      </c>
      <c r="AU612" s="1137"/>
      <c r="AV612" s="1529">
        <f t="shared" si="3"/>
        <v>0</v>
      </c>
      <c r="AW612" s="1530"/>
      <c r="AX612" s="1135">
        <f t="shared" si="4"/>
        <v>0</v>
      </c>
      <c r="AY612" s="1137"/>
      <c r="AZ612" s="58"/>
      <c r="BA612" s="1135">
        <f t="shared" si="5"/>
        <v>0</v>
      </c>
      <c r="BB612" s="1136"/>
      <c r="BC612" s="1136"/>
      <c r="BD612" s="1136"/>
      <c r="BE612" s="1137"/>
      <c r="BF612" s="1201">
        <f t="shared" si="6"/>
        <v>0</v>
      </c>
      <c r="BG612" s="1201"/>
      <c r="BH612" s="1201"/>
      <c r="BI612" s="1201"/>
      <c r="BJ612" s="1201"/>
      <c r="BK612" s="1201">
        <f t="shared" si="7"/>
        <v>0</v>
      </c>
      <c r="BL612" s="1201"/>
      <c r="BM612" s="1201"/>
      <c r="BN612" s="1201"/>
      <c r="BO612" s="1201"/>
      <c r="BP612" s="1201">
        <f t="shared" si="8"/>
        <v>0</v>
      </c>
      <c r="BQ612" s="1201"/>
      <c r="BR612" s="1201"/>
      <c r="BS612" s="1201"/>
      <c r="BT612" s="1201"/>
      <c r="BU612" s="1201">
        <f t="shared" si="9"/>
        <v>0</v>
      </c>
      <c r="BV612" s="1201"/>
      <c r="BW612" s="1201"/>
      <c r="BX612" s="1201"/>
      <c r="BY612" s="1201"/>
      <c r="BZ612" s="1201">
        <f t="shared" si="10"/>
        <v>0</v>
      </c>
      <c r="CA612" s="1201"/>
      <c r="CB612" s="1201"/>
      <c r="CC612" s="1201"/>
      <c r="CD612" s="1201"/>
      <c r="CE612" s="1209">
        <f t="shared" si="11"/>
        <v>0</v>
      </c>
      <c r="CF612" s="1209"/>
      <c r="CG612" s="1209"/>
      <c r="CH612" s="1209"/>
      <c r="CI612" s="1209"/>
      <c r="CJ612" s="1209">
        <f t="shared" si="12"/>
        <v>0</v>
      </c>
      <c r="CK612" s="1209"/>
      <c r="CL612" s="1209"/>
      <c r="CM612" s="1209"/>
      <c r="CN612" s="1209"/>
      <c r="CO612" s="1209">
        <f t="shared" si="13"/>
        <v>0</v>
      </c>
      <c r="CP612" s="1209"/>
      <c r="CQ612" s="1209"/>
      <c r="CR612" s="1209"/>
      <c r="CS612" s="1209"/>
      <c r="CT612" s="1209">
        <f t="shared" si="14"/>
        <v>0</v>
      </c>
      <c r="CU612" s="1209"/>
      <c r="CV612" s="1209"/>
      <c r="CW612" s="1209"/>
      <c r="CX612" s="1209"/>
      <c r="CY612" s="1209">
        <f t="shared" si="15"/>
        <v>0</v>
      </c>
      <c r="CZ612" s="1209"/>
      <c r="DA612" s="1209"/>
      <c r="DB612" s="1209"/>
      <c r="DC612" s="1209"/>
      <c r="DD612" s="1209">
        <f t="shared" si="16"/>
        <v>0</v>
      </c>
      <c r="DE612" s="1209"/>
      <c r="DF612" s="1209"/>
      <c r="DG612" s="1209"/>
      <c r="DH612" s="120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9">
        <f t="shared" si="1"/>
        <v>0</v>
      </c>
      <c r="AS613" s="1530"/>
      <c r="AT613" s="1135">
        <f t="shared" si="2"/>
        <v>0</v>
      </c>
      <c r="AU613" s="1137"/>
      <c r="AV613" s="1529">
        <f t="shared" si="3"/>
        <v>0</v>
      </c>
      <c r="AW613" s="1530"/>
      <c r="AX613" s="1135">
        <f t="shared" si="4"/>
        <v>0</v>
      </c>
      <c r="AY613" s="1137"/>
      <c r="AZ613" s="58"/>
      <c r="BA613" s="1135">
        <f t="shared" si="5"/>
        <v>0</v>
      </c>
      <c r="BB613" s="1136"/>
      <c r="BC613" s="1136"/>
      <c r="BD613" s="1136"/>
      <c r="BE613" s="1137"/>
      <c r="BF613" s="1201">
        <f t="shared" si="6"/>
        <v>0</v>
      </c>
      <c r="BG613" s="1201"/>
      <c r="BH613" s="1201"/>
      <c r="BI613" s="1201"/>
      <c r="BJ613" s="1201"/>
      <c r="BK613" s="1201">
        <f t="shared" si="7"/>
        <v>0</v>
      </c>
      <c r="BL613" s="1201"/>
      <c r="BM613" s="1201"/>
      <c r="BN613" s="1201"/>
      <c r="BO613" s="1201"/>
      <c r="BP613" s="1201">
        <f t="shared" si="8"/>
        <v>0</v>
      </c>
      <c r="BQ613" s="1201"/>
      <c r="BR613" s="1201"/>
      <c r="BS613" s="1201"/>
      <c r="BT613" s="1201"/>
      <c r="BU613" s="1201">
        <f t="shared" si="9"/>
        <v>0</v>
      </c>
      <c r="BV613" s="1201"/>
      <c r="BW613" s="1201"/>
      <c r="BX613" s="1201"/>
      <c r="BY613" s="1201"/>
      <c r="BZ613" s="1201">
        <f t="shared" si="10"/>
        <v>0</v>
      </c>
      <c r="CA613" s="1201"/>
      <c r="CB613" s="1201"/>
      <c r="CC613" s="1201"/>
      <c r="CD613" s="1201"/>
      <c r="CE613" s="1209">
        <f t="shared" si="11"/>
        <v>0</v>
      </c>
      <c r="CF613" s="1209"/>
      <c r="CG613" s="1209"/>
      <c r="CH613" s="1209"/>
      <c r="CI613" s="1209"/>
      <c r="CJ613" s="1209">
        <f t="shared" si="12"/>
        <v>0</v>
      </c>
      <c r="CK613" s="1209"/>
      <c r="CL613" s="1209"/>
      <c r="CM613" s="1209"/>
      <c r="CN613" s="1209"/>
      <c r="CO613" s="1209">
        <f t="shared" si="13"/>
        <v>0</v>
      </c>
      <c r="CP613" s="1209"/>
      <c r="CQ613" s="1209"/>
      <c r="CR613" s="1209"/>
      <c r="CS613" s="1209"/>
      <c r="CT613" s="1209">
        <f t="shared" si="14"/>
        <v>0</v>
      </c>
      <c r="CU613" s="1209"/>
      <c r="CV613" s="1209"/>
      <c r="CW613" s="1209"/>
      <c r="CX613" s="1209"/>
      <c r="CY613" s="1209">
        <f t="shared" si="15"/>
        <v>0</v>
      </c>
      <c r="CZ613" s="1209"/>
      <c r="DA613" s="1209"/>
      <c r="DB613" s="1209"/>
      <c r="DC613" s="1209"/>
      <c r="DD613" s="1209">
        <f t="shared" si="16"/>
        <v>0</v>
      </c>
      <c r="DE613" s="1209"/>
      <c r="DF613" s="1209"/>
      <c r="DG613" s="1209"/>
      <c r="DH613" s="120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9">
        <f>SUM(AT589:AU613)</f>
        <v>29</v>
      </c>
      <c r="AU614" s="1530"/>
      <c r="AV614" s="58"/>
      <c r="AW614" s="58"/>
      <c r="AX614" s="1529">
        <f>SUM(AX589:AY613)</f>
        <v>15</v>
      </c>
      <c r="AY614" s="1530"/>
      <c r="AZ614" s="58"/>
      <c r="BA614" s="1529">
        <f>SUM(BA589:BE613)</f>
        <v>0</v>
      </c>
      <c r="BB614" s="1537"/>
      <c r="BC614" s="1537"/>
      <c r="BD614" s="1537"/>
      <c r="BE614" s="1530"/>
      <c r="BF614" s="1215">
        <f>SUM(BF589:BJ613)</f>
        <v>1</v>
      </c>
      <c r="BG614" s="1215"/>
      <c r="BH614" s="1215"/>
      <c r="BI614" s="1215"/>
      <c r="BJ614" s="1215"/>
      <c r="BK614" s="1215">
        <f>SUM(BK589:BO613)</f>
        <v>52</v>
      </c>
      <c r="BL614" s="1215"/>
      <c r="BM614" s="1215"/>
      <c r="BN614" s="1215"/>
      <c r="BO614" s="1215"/>
      <c r="BP614" s="1215">
        <f>SUM(BP589:BT613)</f>
        <v>20</v>
      </c>
      <c r="BQ614" s="1215"/>
      <c r="BR614" s="1215"/>
      <c r="BS614" s="1215"/>
      <c r="BT614" s="1215"/>
      <c r="BU614" s="1215">
        <f>SUM(BU589:BY613)</f>
        <v>0</v>
      </c>
      <c r="BV614" s="1215"/>
      <c r="BW614" s="1215"/>
      <c r="BX614" s="1215"/>
      <c r="BY614" s="1215"/>
      <c r="BZ614" s="1215">
        <f>SUM(BZ589:CD613)</f>
        <v>0</v>
      </c>
      <c r="CA614" s="1215"/>
      <c r="CB614" s="1215"/>
      <c r="CC614" s="1215"/>
      <c r="CD614" s="1215"/>
      <c r="CE614" s="1215">
        <f>SUM(CE589:CI613)</f>
        <v>0</v>
      </c>
      <c r="CF614" s="1215"/>
      <c r="CG614" s="1215"/>
      <c r="CH614" s="1215"/>
      <c r="CI614" s="1215"/>
      <c r="CJ614" s="1215">
        <f>SUM(CJ589:CN613)</f>
        <v>0</v>
      </c>
      <c r="CK614" s="1215"/>
      <c r="CL614" s="1215"/>
      <c r="CM614" s="1215"/>
      <c r="CN614" s="1215"/>
      <c r="CO614" s="1215">
        <f>SUM(CO589:CS613)</f>
        <v>11</v>
      </c>
      <c r="CP614" s="1215"/>
      <c r="CQ614" s="1215"/>
      <c r="CR614" s="1215"/>
      <c r="CS614" s="1215"/>
      <c r="CT614" s="1215">
        <f>SUM(CT589:CX613)</f>
        <v>4</v>
      </c>
      <c r="CU614" s="1215"/>
      <c r="CV614" s="1215"/>
      <c r="CW614" s="1215"/>
      <c r="CX614" s="1215"/>
      <c r="CY614" s="1215">
        <f>SUM(CY589:DC613)</f>
        <v>0</v>
      </c>
      <c r="CZ614" s="1215"/>
      <c r="DA614" s="1215"/>
      <c r="DB614" s="1215"/>
      <c r="DC614" s="1215"/>
      <c r="DD614" s="1215">
        <f>SUM(DD589:DH613)</f>
        <v>0</v>
      </c>
      <c r="DE614" s="1215"/>
      <c r="DF614" s="1215"/>
      <c r="DG614" s="1215"/>
      <c r="DH614" s="1215"/>
    </row>
    <row r="615" spans="1:112" ht="12.75">
      <c r="B615" s="1440" t="s">
        <v>496</v>
      </c>
      <c r="C615" s="1441"/>
      <c r="D615" s="1441"/>
      <c r="E615" s="1441"/>
      <c r="F615" s="1441"/>
      <c r="G615" s="1441"/>
      <c r="H615" s="1441"/>
      <c r="I615" s="1441"/>
      <c r="J615" s="1441"/>
      <c r="K615" s="1441"/>
      <c r="L615" s="1441"/>
      <c r="M615" s="1441"/>
      <c r="N615" s="1441"/>
      <c r="O615" s="1442"/>
      <c r="P615" s="1449" t="s">
        <v>345</v>
      </c>
      <c r="Q615" s="1450"/>
      <c r="R615" s="1451"/>
      <c r="S615" s="1543" t="s">
        <v>497</v>
      </c>
      <c r="T615" s="1544"/>
      <c r="U615" s="1545"/>
      <c r="V615" s="1439" t="s">
        <v>18</v>
      </c>
      <c r="W615" s="1439"/>
      <c r="X615" s="1439"/>
      <c r="Y615" s="1439"/>
      <c r="Z615" s="1439"/>
      <c r="AA615" s="1439"/>
      <c r="AB615" s="1439" t="s">
        <v>17</v>
      </c>
      <c r="AC615" s="1439"/>
      <c r="AD615" s="1439"/>
      <c r="AE615" s="1439"/>
      <c r="AF615" s="1439"/>
      <c r="AG615" s="1439" t="s">
        <v>498</v>
      </c>
      <c r="AH615" s="1439"/>
      <c r="AI615" s="1439"/>
      <c r="AJ615" s="1439"/>
      <c r="AK615" s="143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3"/>
      <c r="C616" s="1444"/>
      <c r="D616" s="1444"/>
      <c r="E616" s="1444"/>
      <c r="F616" s="1444"/>
      <c r="G616" s="1444"/>
      <c r="H616" s="1444"/>
      <c r="I616" s="1444"/>
      <c r="J616" s="1444"/>
      <c r="K616" s="1444"/>
      <c r="L616" s="1444"/>
      <c r="M616" s="1444"/>
      <c r="N616" s="1444"/>
      <c r="O616" s="1445"/>
      <c r="P616" s="1452"/>
      <c r="Q616" s="1453"/>
      <c r="R616" s="1454"/>
      <c r="S616" s="1546"/>
      <c r="T616" s="1547"/>
      <c r="U616" s="1548"/>
      <c r="V616" s="1439"/>
      <c r="W616" s="1439"/>
      <c r="X616" s="1439"/>
      <c r="Y616" s="1439"/>
      <c r="Z616" s="1439"/>
      <c r="AA616" s="1439"/>
      <c r="AB616" s="1439"/>
      <c r="AC616" s="1439"/>
      <c r="AD616" s="1439"/>
      <c r="AE616" s="1439"/>
      <c r="AF616" s="1439"/>
      <c r="AG616" s="1439"/>
      <c r="AH616" s="1439"/>
      <c r="AI616" s="1439"/>
      <c r="AJ616" s="1439"/>
      <c r="AK616" s="143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6"/>
      <c r="C617" s="1447"/>
      <c r="D617" s="1447"/>
      <c r="E617" s="1447"/>
      <c r="F617" s="1447"/>
      <c r="G617" s="1447"/>
      <c r="H617" s="1447"/>
      <c r="I617" s="1447"/>
      <c r="J617" s="1447"/>
      <c r="K617" s="1447"/>
      <c r="L617" s="1447"/>
      <c r="M617" s="1447"/>
      <c r="N617" s="1447"/>
      <c r="O617" s="1448"/>
      <c r="P617" s="1455"/>
      <c r="Q617" s="1456"/>
      <c r="R617" s="1457"/>
      <c r="S617" s="1549"/>
      <c r="T617" s="1550"/>
      <c r="U617" s="1551"/>
      <c r="V617" s="1439"/>
      <c r="W617" s="1439"/>
      <c r="X617" s="1439"/>
      <c r="Y617" s="1439"/>
      <c r="Z617" s="1439"/>
      <c r="AA617" s="1439"/>
      <c r="AB617" s="1439"/>
      <c r="AC617" s="1439"/>
      <c r="AD617" s="1439"/>
      <c r="AE617" s="1439"/>
      <c r="AF617" s="1439"/>
      <c r="AG617" s="1439"/>
      <c r="AH617" s="1439"/>
      <c r="AI617" s="1439"/>
      <c r="AJ617" s="1439"/>
      <c r="AK617" s="1439"/>
      <c r="AL617" s="58"/>
      <c r="AM617" s="61"/>
      <c r="AN617" s="61"/>
      <c r="AO617" s="61"/>
      <c r="AP617" s="61"/>
      <c r="AQ617" s="61"/>
      <c r="AR617" s="61"/>
      <c r="AS617" s="61"/>
      <c r="AT617" s="61"/>
      <c r="AU617" s="61"/>
      <c r="AV617" s="61"/>
      <c r="AW617" s="61"/>
      <c r="AX617" s="61"/>
      <c r="AY617" s="61"/>
      <c r="AZ617" s="61"/>
      <c r="BA617" s="1135">
        <f>IF(J754="SRO/Studio",O754,0)</f>
        <v>0</v>
      </c>
      <c r="BB617" s="1136"/>
      <c r="BC617" s="1136"/>
      <c r="BD617" s="1136"/>
      <c r="BE617" s="1137"/>
      <c r="BF617" s="1201">
        <f>IF(J754="1 Bedroom",O754,0)</f>
        <v>0</v>
      </c>
      <c r="BG617" s="1201"/>
      <c r="BH617" s="1201"/>
      <c r="BI617" s="1201"/>
      <c r="BJ617" s="1201"/>
      <c r="BK617" s="1201">
        <f>IF(J754="2 Bedrooms",O754,0)</f>
        <v>1</v>
      </c>
      <c r="BL617" s="1201"/>
      <c r="BM617" s="1201"/>
      <c r="BN617" s="1201"/>
      <c r="BO617" s="1201"/>
      <c r="BP617" s="1201">
        <f>IF(J754="3 Bedrooms",O754,0)</f>
        <v>0</v>
      </c>
      <c r="BQ617" s="1201"/>
      <c r="BR617" s="1201"/>
      <c r="BS617" s="1201"/>
      <c r="BT617" s="1201"/>
      <c r="BU617" s="1201">
        <f>IF(J754="4 Bedrooms",O754,0)</f>
        <v>0</v>
      </c>
      <c r="BV617" s="1201"/>
      <c r="BW617" s="1201"/>
      <c r="BX617" s="1201"/>
      <c r="BY617" s="1201"/>
      <c r="BZ617" s="1201">
        <f>IF(J754="5 Bedrooms",O754,0)</f>
        <v>0</v>
      </c>
      <c r="CA617" s="1201"/>
      <c r="CB617" s="1201"/>
      <c r="CC617" s="1201"/>
      <c r="CD617" s="1201"/>
      <c r="CE617" s="58"/>
      <c r="CF617" s="58"/>
      <c r="CG617" s="58"/>
      <c r="CH617" s="58"/>
      <c r="CI617" s="58"/>
      <c r="CJ617" s="58"/>
      <c r="CK617" s="58"/>
      <c r="CL617" s="58"/>
      <c r="CM617" s="58"/>
      <c r="CN617" s="58"/>
      <c r="CO617" s="58"/>
      <c r="CP617" s="58"/>
      <c r="CQ617" s="58"/>
      <c r="CR617" s="58"/>
    </row>
    <row r="618" spans="1:112" ht="12.75" customHeight="1">
      <c r="B618" s="83" t="s">
        <v>119</v>
      </c>
      <c r="C618" s="1214" t="s">
        <v>1800</v>
      </c>
      <c r="D618" s="1437"/>
      <c r="E618" s="1437"/>
      <c r="F618" s="1437"/>
      <c r="G618" s="1437"/>
      <c r="H618" s="1437"/>
      <c r="I618" s="1437"/>
      <c r="J618" s="1437"/>
      <c r="K618" s="1437"/>
      <c r="L618" s="1437"/>
      <c r="M618" s="1437"/>
      <c r="N618" s="1437"/>
      <c r="O618" s="1438"/>
      <c r="P618" s="1226">
        <f>35*12</f>
        <v>420</v>
      </c>
      <c r="Q618" s="1227"/>
      <c r="R618" s="1228"/>
      <c r="S618" s="1223">
        <v>4.1549999999999997E-2</v>
      </c>
      <c r="T618" s="1224"/>
      <c r="U618" s="1225"/>
      <c r="V618" s="1226"/>
      <c r="W618" s="1227"/>
      <c r="X618" s="1227"/>
      <c r="Y618" s="1227"/>
      <c r="Z618" s="1227"/>
      <c r="AA618" s="1228"/>
      <c r="AB618" s="1230">
        <f>PMT(0.0415/12,P618,-AG618)*12</f>
        <v>72109.950666623161</v>
      </c>
      <c r="AC618" s="1230"/>
      <c r="AD618" s="1230"/>
      <c r="AE618" s="1230"/>
      <c r="AF618" s="1230"/>
      <c r="AG618" s="1230">
        <v>1330000</v>
      </c>
      <c r="AH618" s="1230"/>
      <c r="AI618" s="1230"/>
      <c r="AJ618" s="1230"/>
      <c r="AK618" s="1230"/>
      <c r="AL618" s="58"/>
      <c r="AM618" s="61"/>
      <c r="AN618" s="61"/>
      <c r="AO618" s="61"/>
      <c r="AP618" s="61"/>
      <c r="AQ618" s="61"/>
      <c r="AR618" s="61"/>
      <c r="AS618" s="61"/>
      <c r="AT618" s="61"/>
      <c r="AU618" s="61"/>
      <c r="AV618" s="61"/>
      <c r="AW618" s="61"/>
      <c r="AX618" s="61"/>
      <c r="AY618" s="61"/>
      <c r="AZ618" s="61"/>
      <c r="BA618" s="1135">
        <f>IF(J755="SRO/Studio",O755,0)</f>
        <v>0</v>
      </c>
      <c r="BB618" s="1136"/>
      <c r="BC618" s="1136"/>
      <c r="BD618" s="1136"/>
      <c r="BE618" s="1137"/>
      <c r="BF618" s="1201">
        <f>IF(J755="1 Bedroom",O755,0)</f>
        <v>0</v>
      </c>
      <c r="BG618" s="1201"/>
      <c r="BH618" s="1201"/>
      <c r="BI618" s="1201"/>
      <c r="BJ618" s="1201"/>
      <c r="BK618" s="1201">
        <f>IF(J755="2 Bedrooms",O755,0)</f>
        <v>0</v>
      </c>
      <c r="BL618" s="1201"/>
      <c r="BM618" s="1201"/>
      <c r="BN618" s="1201"/>
      <c r="BO618" s="1201"/>
      <c r="BP618" s="1201">
        <f>IF(J755="3 Bedrooms",O755,0)</f>
        <v>0</v>
      </c>
      <c r="BQ618" s="1201"/>
      <c r="BR618" s="1201"/>
      <c r="BS618" s="1201"/>
      <c r="BT618" s="1201"/>
      <c r="BU618" s="1201">
        <f>IF(J755="4 Bedrooms",O755,0)</f>
        <v>0</v>
      </c>
      <c r="BV618" s="1201"/>
      <c r="BW618" s="1201"/>
      <c r="BX618" s="1201"/>
      <c r="BY618" s="1201"/>
      <c r="BZ618" s="1201">
        <f>IF(J755="5 Bedrooms",O755,0)</f>
        <v>0</v>
      </c>
      <c r="CA618" s="1201"/>
      <c r="CB618" s="1201"/>
      <c r="CC618" s="1201"/>
      <c r="CD618" s="1201"/>
      <c r="CE618" s="58"/>
      <c r="CF618" s="58"/>
      <c r="CG618" s="58"/>
      <c r="CH618" s="58"/>
      <c r="CI618" s="58"/>
      <c r="CJ618" s="58"/>
      <c r="CK618" s="58"/>
      <c r="CL618" s="58"/>
      <c r="CM618" s="58"/>
      <c r="CN618" s="58"/>
      <c r="CO618" s="58"/>
      <c r="CP618" s="58"/>
      <c r="CQ618" s="58"/>
      <c r="CR618" s="58"/>
    </row>
    <row r="619" spans="1:112" ht="12.75">
      <c r="B619" s="84" t="s">
        <v>120</v>
      </c>
      <c r="C619" s="1214" t="s">
        <v>1651</v>
      </c>
      <c r="D619" s="1106"/>
      <c r="E619" s="1106"/>
      <c r="F619" s="1106"/>
      <c r="G619" s="1106"/>
      <c r="H619" s="1106"/>
      <c r="I619" s="1106"/>
      <c r="J619" s="1106"/>
      <c r="K619" s="1106"/>
      <c r="L619" s="1106"/>
      <c r="M619" s="1106"/>
      <c r="N619" s="1106"/>
      <c r="O619" s="1229"/>
      <c r="P619" s="1382">
        <f>55*12</f>
        <v>660</v>
      </c>
      <c r="Q619" s="1227"/>
      <c r="R619" s="1228"/>
      <c r="S619" s="1223">
        <v>0.03</v>
      </c>
      <c r="T619" s="1224"/>
      <c r="U619" s="1225"/>
      <c r="V619" s="1226" t="s">
        <v>502</v>
      </c>
      <c r="W619" s="1227"/>
      <c r="X619" s="1227"/>
      <c r="Y619" s="1227"/>
      <c r="Z619" s="1227"/>
      <c r="AA619" s="1228"/>
      <c r="AB619" s="1230">
        <f>0.0042*AG619</f>
        <v>59959.859399999994</v>
      </c>
      <c r="AC619" s="1230"/>
      <c r="AD619" s="1230"/>
      <c r="AE619" s="1230"/>
      <c r="AF619" s="1230"/>
      <c r="AG619" s="1230">
        <v>14276157</v>
      </c>
      <c r="AH619" s="1230"/>
      <c r="AI619" s="1230"/>
      <c r="AJ619" s="1230"/>
      <c r="AK619" s="1230"/>
      <c r="AL619" s="58"/>
      <c r="AM619" s="61"/>
      <c r="AN619" s="61"/>
      <c r="AO619" s="61"/>
      <c r="AP619" s="61"/>
      <c r="AQ619" s="61"/>
      <c r="AR619" s="61"/>
      <c r="AS619" s="61"/>
      <c r="AT619" s="61"/>
      <c r="AU619" s="61"/>
      <c r="AV619" s="61"/>
      <c r="AW619" s="61"/>
      <c r="AX619" s="61"/>
      <c r="AY619" s="61"/>
      <c r="AZ619" s="61"/>
      <c r="BA619" s="1135">
        <f>IF(J756="SRO/Studio",O756,0)</f>
        <v>0</v>
      </c>
      <c r="BB619" s="1136"/>
      <c r="BC619" s="1136"/>
      <c r="BD619" s="1136"/>
      <c r="BE619" s="1137"/>
      <c r="BF619" s="1201">
        <f>IF(J756="1 Bedroom",O756,0)</f>
        <v>0</v>
      </c>
      <c r="BG619" s="1201"/>
      <c r="BH619" s="1201"/>
      <c r="BI619" s="1201"/>
      <c r="BJ619" s="1201"/>
      <c r="BK619" s="1201">
        <f>IF(J756="2 Bedrooms",O756,0)</f>
        <v>0</v>
      </c>
      <c r="BL619" s="1201"/>
      <c r="BM619" s="1201"/>
      <c r="BN619" s="1201"/>
      <c r="BO619" s="1201"/>
      <c r="BP619" s="1201">
        <f>IF(J756="3 Bedrooms",O756,0)</f>
        <v>0</v>
      </c>
      <c r="BQ619" s="1201"/>
      <c r="BR619" s="1201"/>
      <c r="BS619" s="1201"/>
      <c r="BT619" s="1201"/>
      <c r="BU619" s="1201">
        <f>IF(J756="4 Bedrooms",O756,0)</f>
        <v>0</v>
      </c>
      <c r="BV619" s="1201"/>
      <c r="BW619" s="1201"/>
      <c r="BX619" s="1201"/>
      <c r="BY619" s="1201"/>
      <c r="BZ619" s="1201">
        <f>IF(J756="5 Bedrooms",O756,0)</f>
        <v>0</v>
      </c>
      <c r="CA619" s="1201"/>
      <c r="CB619" s="1201"/>
      <c r="CC619" s="1201"/>
      <c r="CD619" s="1201"/>
      <c r="CE619" s="58"/>
      <c r="CF619" s="58"/>
      <c r="CG619" s="58"/>
      <c r="CH619" s="58"/>
      <c r="CI619" s="58"/>
      <c r="CJ619" s="58"/>
      <c r="CK619" s="58"/>
      <c r="CL619" s="58"/>
      <c r="CM619" s="58"/>
      <c r="CN619" s="58"/>
      <c r="CO619" s="58"/>
      <c r="CP619" s="58"/>
      <c r="CQ619" s="58"/>
      <c r="CR619" s="58"/>
    </row>
    <row r="620" spans="1:112" ht="12.75">
      <c r="B620" s="84" t="s">
        <v>126</v>
      </c>
      <c r="C620" s="1106" t="str">
        <f>C547</f>
        <v>Modesto HOME Loan</v>
      </c>
      <c r="D620" s="1106"/>
      <c r="E620" s="1106"/>
      <c r="F620" s="1106"/>
      <c r="G620" s="1106"/>
      <c r="H620" s="1106"/>
      <c r="I620" s="1106"/>
      <c r="J620" s="1106"/>
      <c r="K620" s="1106"/>
      <c r="L620" s="1106"/>
      <c r="M620" s="1106"/>
      <c r="N620" s="1106"/>
      <c r="O620" s="1229"/>
      <c r="P620" s="1226">
        <f>55*12</f>
        <v>660</v>
      </c>
      <c r="Q620" s="1227"/>
      <c r="R620" s="1228"/>
      <c r="S620" s="1223">
        <v>0.03</v>
      </c>
      <c r="T620" s="1224"/>
      <c r="U620" s="1225"/>
      <c r="V620" s="1226" t="s">
        <v>502</v>
      </c>
      <c r="W620" s="1227"/>
      <c r="X620" s="1227"/>
      <c r="Y620" s="1227"/>
      <c r="Z620" s="1227"/>
      <c r="AA620" s="1228"/>
      <c r="AB620" s="1230"/>
      <c r="AC620" s="1230"/>
      <c r="AD620" s="1230"/>
      <c r="AE620" s="1230"/>
      <c r="AF620" s="1230"/>
      <c r="AG620" s="1230">
        <f>AE547</f>
        <v>1400000</v>
      </c>
      <c r="AH620" s="1230"/>
      <c r="AI620" s="1230"/>
      <c r="AJ620" s="1230"/>
      <c r="AK620" s="1230"/>
      <c r="AL620" s="58"/>
      <c r="AM620" s="61"/>
      <c r="AN620" s="61"/>
      <c r="AO620" s="61"/>
      <c r="AP620" s="61"/>
      <c r="AQ620" s="61"/>
      <c r="AR620" s="61"/>
      <c r="AS620" s="61"/>
      <c r="AT620" s="61"/>
      <c r="AU620" s="61"/>
      <c r="AV620" s="61"/>
      <c r="AW620" s="61"/>
      <c r="AX620" s="61"/>
      <c r="AY620" s="61"/>
      <c r="AZ620" s="61"/>
      <c r="BA620" s="1135">
        <f>IF(J757="SRO/Studio",O757,0)</f>
        <v>0</v>
      </c>
      <c r="BB620" s="1136"/>
      <c r="BC620" s="1136"/>
      <c r="BD620" s="1136"/>
      <c r="BE620" s="1137"/>
      <c r="BF620" s="1201">
        <f>IF(J757="1 Bedroom",O757,0)</f>
        <v>0</v>
      </c>
      <c r="BG620" s="1201"/>
      <c r="BH620" s="1201"/>
      <c r="BI620" s="1201"/>
      <c r="BJ620" s="1201"/>
      <c r="BK620" s="1201">
        <f>IF(J757="2 Bedrooms",O757,0)</f>
        <v>0</v>
      </c>
      <c r="BL620" s="1201"/>
      <c r="BM620" s="1201"/>
      <c r="BN620" s="1201"/>
      <c r="BO620" s="1201"/>
      <c r="BP620" s="1201">
        <f>IF(J757="3 Bedrooms",O757,0)</f>
        <v>0</v>
      </c>
      <c r="BQ620" s="1201"/>
      <c r="BR620" s="1201"/>
      <c r="BS620" s="1201"/>
      <c r="BT620" s="1201"/>
      <c r="BU620" s="1201">
        <f>IF(J757="4 Bedrooms",O757,0)</f>
        <v>0</v>
      </c>
      <c r="BV620" s="1201"/>
      <c r="BW620" s="1201"/>
      <c r="BX620" s="1201"/>
      <c r="BY620" s="1201"/>
      <c r="BZ620" s="1201">
        <f>IF(J757="5 Bedrooms",O757,0)</f>
        <v>0</v>
      </c>
      <c r="CA620" s="1201"/>
      <c r="CB620" s="1201"/>
      <c r="CC620" s="1201"/>
      <c r="CD620" s="1201"/>
      <c r="CE620" s="58"/>
      <c r="CF620" s="58"/>
      <c r="CG620" s="58"/>
      <c r="CH620" s="58"/>
      <c r="CI620" s="58"/>
      <c r="CJ620" s="58"/>
      <c r="CK620" s="58"/>
      <c r="CL620" s="58"/>
      <c r="CM620" s="58"/>
      <c r="CN620" s="58"/>
      <c r="CO620" s="58"/>
      <c r="CP620" s="58"/>
      <c r="CQ620" s="58"/>
      <c r="CR620" s="58"/>
    </row>
    <row r="621" spans="1:112" ht="12.75">
      <c r="B621" s="84" t="s">
        <v>630</v>
      </c>
      <c r="C621" s="1106" t="str">
        <f t="shared" ref="C621:C623" si="17">C548</f>
        <v>Modesto Land Loan</v>
      </c>
      <c r="D621" s="1106"/>
      <c r="E621" s="1106"/>
      <c r="F621" s="1106"/>
      <c r="G621" s="1106"/>
      <c r="H621" s="1106"/>
      <c r="I621" s="1106"/>
      <c r="J621" s="1106"/>
      <c r="K621" s="1106"/>
      <c r="L621" s="1106"/>
      <c r="M621" s="1106"/>
      <c r="N621" s="1106"/>
      <c r="O621" s="1229"/>
      <c r="P621" s="1226">
        <f>55*12</f>
        <v>660</v>
      </c>
      <c r="Q621" s="1227"/>
      <c r="R621" s="1228"/>
      <c r="S621" s="1223">
        <v>0.03</v>
      </c>
      <c r="T621" s="1224"/>
      <c r="U621" s="1225"/>
      <c r="V621" s="1226" t="s">
        <v>502</v>
      </c>
      <c r="W621" s="1227"/>
      <c r="X621" s="1227"/>
      <c r="Y621" s="1227"/>
      <c r="Z621" s="1227"/>
      <c r="AA621" s="1228"/>
      <c r="AB621" s="1230"/>
      <c r="AC621" s="1230"/>
      <c r="AD621" s="1230"/>
      <c r="AE621" s="1230"/>
      <c r="AF621" s="1230"/>
      <c r="AG621" s="1230">
        <f t="shared" ref="AG621:AG624" si="18">AE548</f>
        <v>1381000</v>
      </c>
      <c r="AH621" s="1230"/>
      <c r="AI621" s="1230"/>
      <c r="AJ621" s="1230"/>
      <c r="AK621" s="1230"/>
      <c r="AL621" s="58"/>
      <c r="AM621" s="61"/>
      <c r="AN621" s="61"/>
      <c r="AO621" s="61"/>
      <c r="AP621" s="61"/>
      <c r="AQ621" s="61"/>
      <c r="AR621" s="61"/>
      <c r="AS621" s="61"/>
      <c r="AT621" s="61"/>
      <c r="AU621" s="61"/>
      <c r="AV621" s="61"/>
      <c r="AW621" s="61"/>
      <c r="AX621" s="61"/>
      <c r="AY621" s="61"/>
      <c r="AZ621" s="61"/>
      <c r="BA621" s="1138">
        <f>SUM(BA617:BE620)</f>
        <v>0</v>
      </c>
      <c r="BB621" s="1139"/>
      <c r="BC621" s="1139"/>
      <c r="BD621" s="1139"/>
      <c r="BE621" s="1140"/>
      <c r="BF621" s="1138">
        <f>SUM(BF617:BJ620)</f>
        <v>0</v>
      </c>
      <c r="BG621" s="1139"/>
      <c r="BH621" s="1139"/>
      <c r="BI621" s="1139"/>
      <c r="BJ621" s="1140"/>
      <c r="BK621" s="1138">
        <f>SUM(BK617:BO620)</f>
        <v>1</v>
      </c>
      <c r="BL621" s="1139"/>
      <c r="BM621" s="1139"/>
      <c r="BN621" s="1139"/>
      <c r="BO621" s="1140"/>
      <c r="BP621" s="1138">
        <f>SUM(BP617:BT620)</f>
        <v>0</v>
      </c>
      <c r="BQ621" s="1139"/>
      <c r="BR621" s="1139"/>
      <c r="BS621" s="1139"/>
      <c r="BT621" s="1140"/>
      <c r="BU621" s="1138">
        <f>SUM(BU617:BY620)</f>
        <v>0</v>
      </c>
      <c r="BV621" s="1139"/>
      <c r="BW621" s="1139"/>
      <c r="BX621" s="1139"/>
      <c r="BY621" s="1140"/>
      <c r="BZ621" s="1138">
        <f>SUM(BZ617:CD620)</f>
        <v>0</v>
      </c>
      <c r="CA621" s="1139"/>
      <c r="CB621" s="1139"/>
      <c r="CC621" s="1139"/>
      <c r="CD621" s="1140"/>
      <c r="CE621" s="58"/>
      <c r="CF621" s="58"/>
      <c r="CG621" s="58"/>
      <c r="CH621" s="58"/>
      <c r="CI621" s="58"/>
      <c r="CJ621" s="58"/>
      <c r="CK621" s="58"/>
      <c r="CL621" s="58"/>
      <c r="CM621" s="58"/>
      <c r="CN621" s="58"/>
      <c r="CO621" s="58"/>
      <c r="CP621" s="58"/>
      <c r="CQ621" s="58"/>
      <c r="CR621" s="58"/>
    </row>
    <row r="622" spans="1:112" ht="12.75">
      <c r="B622" s="84" t="s">
        <v>840</v>
      </c>
      <c r="C622" s="1106" t="str">
        <f t="shared" si="17"/>
        <v>Modesto Impact Fee Loan</v>
      </c>
      <c r="D622" s="1106"/>
      <c r="E622" s="1106"/>
      <c r="F622" s="1106"/>
      <c r="G622" s="1106"/>
      <c r="H622" s="1106"/>
      <c r="I622" s="1106"/>
      <c r="J622" s="1106"/>
      <c r="K622" s="1106"/>
      <c r="L622" s="1106"/>
      <c r="M622" s="1106"/>
      <c r="N622" s="1106"/>
      <c r="O622" s="1229"/>
      <c r="P622" s="1226">
        <f>55*12</f>
        <v>660</v>
      </c>
      <c r="Q622" s="1227"/>
      <c r="R622" s="1228"/>
      <c r="S622" s="1223">
        <v>0.03</v>
      </c>
      <c r="T622" s="1224"/>
      <c r="U622" s="1225"/>
      <c r="V622" s="1226" t="s">
        <v>502</v>
      </c>
      <c r="W622" s="1227"/>
      <c r="X622" s="1227"/>
      <c r="Y622" s="1227"/>
      <c r="Z622" s="1227"/>
      <c r="AA622" s="1228"/>
      <c r="AB622" s="1230"/>
      <c r="AC622" s="1230"/>
      <c r="AD622" s="1230"/>
      <c r="AE622" s="1230"/>
      <c r="AF622" s="1230"/>
      <c r="AG622" s="1230">
        <f t="shared" si="18"/>
        <v>750138</v>
      </c>
      <c r="AH622" s="1230"/>
      <c r="AI622" s="1230"/>
      <c r="AJ622" s="1230"/>
      <c r="AK622" s="123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06" t="str">
        <f t="shared" si="17"/>
        <v>Stanislaus Impact Fee Loan</v>
      </c>
      <c r="D623" s="1106"/>
      <c r="E623" s="1106"/>
      <c r="F623" s="1106"/>
      <c r="G623" s="1106"/>
      <c r="H623" s="1106"/>
      <c r="I623" s="1106"/>
      <c r="J623" s="1106"/>
      <c r="K623" s="1106"/>
      <c r="L623" s="1106"/>
      <c r="M623" s="1106"/>
      <c r="N623" s="1106"/>
      <c r="O623" s="1229"/>
      <c r="P623" s="1226">
        <f>55*12</f>
        <v>660</v>
      </c>
      <c r="Q623" s="1227"/>
      <c r="R623" s="1228"/>
      <c r="S623" s="1223">
        <v>0.03</v>
      </c>
      <c r="T623" s="1224"/>
      <c r="U623" s="1225"/>
      <c r="V623" s="1226" t="s">
        <v>502</v>
      </c>
      <c r="W623" s="1227"/>
      <c r="X623" s="1227"/>
      <c r="Y623" s="1227"/>
      <c r="Z623" s="1227"/>
      <c r="AA623" s="1228"/>
      <c r="AB623" s="1230"/>
      <c r="AC623" s="1230"/>
      <c r="AD623" s="1230"/>
      <c r="AE623" s="1230"/>
      <c r="AF623" s="1230"/>
      <c r="AG623" s="1230">
        <f t="shared" si="18"/>
        <v>378155</v>
      </c>
      <c r="AH623" s="1230"/>
      <c r="AI623" s="1230"/>
      <c r="AJ623" s="1230"/>
      <c r="AK623" s="1230"/>
      <c r="AL623" s="58"/>
      <c r="AM623" s="61"/>
      <c r="AN623" s="61"/>
      <c r="AO623" s="61"/>
      <c r="AP623" s="61"/>
      <c r="AQ623" s="61"/>
      <c r="AR623" s="61"/>
      <c r="AS623" s="61"/>
      <c r="AT623" s="61"/>
      <c r="AU623" s="61"/>
      <c r="AV623" s="61"/>
      <c r="AW623" s="61"/>
      <c r="AX623" s="61"/>
      <c r="AY623" s="61"/>
      <c r="AZ623" s="61"/>
      <c r="BA623" s="1135">
        <f t="shared" ref="BA623:BA632" si="19">IF(J768="SRO/Studio",O768,0)</f>
        <v>0</v>
      </c>
      <c r="BB623" s="1136"/>
      <c r="BC623" s="1136"/>
      <c r="BD623" s="1136"/>
      <c r="BE623" s="1137"/>
      <c r="BF623" s="1201">
        <f t="shared" ref="BF623:BF632" si="20">IF(J768="1 Bedroom",O768,0)</f>
        <v>0</v>
      </c>
      <c r="BG623" s="1201"/>
      <c r="BH623" s="1201"/>
      <c r="BI623" s="1201"/>
      <c r="BJ623" s="1201"/>
      <c r="BK623" s="1201">
        <f t="shared" ref="BK623:BK632" si="21">IF(J768="2 Bedrooms",O768,0)</f>
        <v>0</v>
      </c>
      <c r="BL623" s="1201"/>
      <c r="BM623" s="1201"/>
      <c r="BN623" s="1201"/>
      <c r="BO623" s="1201"/>
      <c r="BP623" s="1201">
        <f t="shared" ref="BP623:BP632" si="22">IF(J768="3 Bedrooms",O768,0)</f>
        <v>0</v>
      </c>
      <c r="BQ623" s="1201"/>
      <c r="BR623" s="1201"/>
      <c r="BS623" s="1201"/>
      <c r="BT623" s="1201"/>
      <c r="BU623" s="1201">
        <f t="shared" ref="BU623:BU632" si="23">IF(J768="4 Bedrooms",O768,0)</f>
        <v>0</v>
      </c>
      <c r="BV623" s="1201"/>
      <c r="BW623" s="1201"/>
      <c r="BX623" s="1201"/>
      <c r="BY623" s="1201"/>
      <c r="BZ623" s="1201">
        <f t="shared" ref="BZ623:BZ632" si="24">IF(J768="5 Bedrooms",O768,0)</f>
        <v>0</v>
      </c>
      <c r="CA623" s="1201"/>
      <c r="CB623" s="1201"/>
      <c r="CC623" s="1201"/>
      <c r="CD623" s="1201"/>
      <c r="CE623" s="58"/>
      <c r="CF623" s="58"/>
      <c r="CG623" s="58"/>
      <c r="CH623" s="58"/>
      <c r="CI623" s="58"/>
      <c r="CJ623" s="58"/>
      <c r="CK623" s="58"/>
      <c r="CL623" s="58"/>
      <c r="CM623" s="58"/>
      <c r="CN623" s="58"/>
      <c r="CO623" s="58"/>
      <c r="CP623" s="58"/>
      <c r="CQ623" s="58"/>
      <c r="CR623" s="58"/>
    </row>
    <row r="624" spans="1:112" ht="12.75">
      <c r="B624" s="84" t="s">
        <v>499</v>
      </c>
      <c r="C624" s="1106" t="str">
        <f>C551</f>
        <v>Accrued Loan Interest</v>
      </c>
      <c r="D624" s="1106"/>
      <c r="E624" s="1106"/>
      <c r="F624" s="1106"/>
      <c r="G624" s="1106"/>
      <c r="H624" s="1106"/>
      <c r="I624" s="1106"/>
      <c r="J624" s="1106"/>
      <c r="K624" s="1106"/>
      <c r="L624" s="1106"/>
      <c r="M624" s="1106"/>
      <c r="N624" s="1106"/>
      <c r="O624" s="1229"/>
      <c r="P624" s="1226"/>
      <c r="Q624" s="1227"/>
      <c r="R624" s="1228"/>
      <c r="S624" s="1223"/>
      <c r="T624" s="1224"/>
      <c r="U624" s="1225"/>
      <c r="V624" s="1226"/>
      <c r="W624" s="1227"/>
      <c r="X624" s="1227"/>
      <c r="Y624" s="1227"/>
      <c r="Z624" s="1227"/>
      <c r="AA624" s="1228"/>
      <c r="AB624" s="1230"/>
      <c r="AC624" s="1230"/>
      <c r="AD624" s="1230"/>
      <c r="AE624" s="1230"/>
      <c r="AF624" s="1230"/>
      <c r="AG624" s="1230">
        <f t="shared" si="18"/>
        <v>102688</v>
      </c>
      <c r="AH624" s="1230"/>
      <c r="AI624" s="1230"/>
      <c r="AJ624" s="1230"/>
      <c r="AK624" s="1230"/>
      <c r="AL624" s="58"/>
      <c r="AM624" s="61"/>
      <c r="AN624" s="61"/>
      <c r="AO624" s="61"/>
      <c r="AP624" s="61"/>
      <c r="AQ624" s="61"/>
      <c r="AR624" s="61"/>
      <c r="AS624" s="61"/>
      <c r="AT624" s="61"/>
      <c r="AU624" s="61"/>
      <c r="AV624" s="61"/>
      <c r="AW624" s="61"/>
      <c r="AX624" s="61"/>
      <c r="AY624" s="61"/>
      <c r="AZ624" s="61"/>
      <c r="BA624" s="1135">
        <f t="shared" si="19"/>
        <v>0</v>
      </c>
      <c r="BB624" s="1136"/>
      <c r="BC624" s="1136"/>
      <c r="BD624" s="1136"/>
      <c r="BE624" s="1137"/>
      <c r="BF624" s="1201">
        <f t="shared" si="20"/>
        <v>0</v>
      </c>
      <c r="BG624" s="1201"/>
      <c r="BH624" s="1201"/>
      <c r="BI624" s="1201"/>
      <c r="BJ624" s="1201"/>
      <c r="BK624" s="1201">
        <f t="shared" si="21"/>
        <v>0</v>
      </c>
      <c r="BL624" s="1201"/>
      <c r="BM624" s="1201"/>
      <c r="BN624" s="1201"/>
      <c r="BO624" s="1201"/>
      <c r="BP624" s="1201">
        <f t="shared" si="22"/>
        <v>0</v>
      </c>
      <c r="BQ624" s="1201"/>
      <c r="BR624" s="1201"/>
      <c r="BS624" s="1201"/>
      <c r="BT624" s="1201"/>
      <c r="BU624" s="1201">
        <f t="shared" si="23"/>
        <v>0</v>
      </c>
      <c r="BV624" s="1201"/>
      <c r="BW624" s="1201"/>
      <c r="BX624" s="1201"/>
      <c r="BY624" s="1201"/>
      <c r="BZ624" s="1201">
        <f t="shared" si="24"/>
        <v>0</v>
      </c>
      <c r="CA624" s="1201"/>
      <c r="CB624" s="1201"/>
      <c r="CC624" s="1201"/>
      <c r="CD624" s="1201"/>
      <c r="CE624" s="58"/>
      <c r="CF624" s="58"/>
      <c r="CG624" s="58"/>
      <c r="CH624" s="58"/>
      <c r="CI624" s="58"/>
      <c r="CJ624" s="58"/>
      <c r="CK624" s="58"/>
      <c r="CL624" s="58"/>
      <c r="CM624" s="58"/>
      <c r="CN624" s="58"/>
      <c r="CO624" s="58"/>
      <c r="CP624" s="58"/>
      <c r="CQ624" s="58"/>
      <c r="CR624" s="58"/>
    </row>
    <row r="625" spans="1:96" ht="12.75">
      <c r="B625" s="84" t="s">
        <v>500</v>
      </c>
      <c r="C625" s="1106"/>
      <c r="D625" s="1106"/>
      <c r="E625" s="1106"/>
      <c r="F625" s="1106"/>
      <c r="G625" s="1106"/>
      <c r="H625" s="1106"/>
      <c r="I625" s="1106"/>
      <c r="J625" s="1106"/>
      <c r="K625" s="1106"/>
      <c r="L625" s="1106"/>
      <c r="M625" s="1106"/>
      <c r="N625" s="1106"/>
      <c r="O625" s="1229"/>
      <c r="P625" s="1226"/>
      <c r="Q625" s="1227"/>
      <c r="R625" s="1228"/>
      <c r="S625" s="1223"/>
      <c r="T625" s="1224"/>
      <c r="U625" s="1225"/>
      <c r="V625" s="1226"/>
      <c r="W625" s="1227"/>
      <c r="X625" s="1227"/>
      <c r="Y625" s="1227"/>
      <c r="Z625" s="1227"/>
      <c r="AA625" s="1228"/>
      <c r="AB625" s="1230"/>
      <c r="AC625" s="1230"/>
      <c r="AD625" s="1230"/>
      <c r="AE625" s="1230"/>
      <c r="AF625" s="1230"/>
      <c r="AG625" s="1230"/>
      <c r="AH625" s="1230"/>
      <c r="AI625" s="1230"/>
      <c r="AJ625" s="1230"/>
      <c r="AK625" s="1230"/>
      <c r="AL625" s="58"/>
      <c r="AM625" s="61"/>
      <c r="AN625" s="61"/>
      <c r="AO625" s="61"/>
      <c r="AP625" s="61"/>
      <c r="AQ625" s="61"/>
      <c r="AR625" s="61"/>
      <c r="AS625" s="61"/>
      <c r="AT625" s="61"/>
      <c r="AU625" s="61"/>
      <c r="AV625" s="61"/>
      <c r="AW625" s="61"/>
      <c r="AX625" s="61"/>
      <c r="AY625" s="61"/>
      <c r="AZ625" s="61"/>
      <c r="BA625" s="1135">
        <f t="shared" si="19"/>
        <v>0</v>
      </c>
      <c r="BB625" s="1136"/>
      <c r="BC625" s="1136"/>
      <c r="BD625" s="1136"/>
      <c r="BE625" s="1137"/>
      <c r="BF625" s="1201">
        <f t="shared" si="20"/>
        <v>0</v>
      </c>
      <c r="BG625" s="1201"/>
      <c r="BH625" s="1201"/>
      <c r="BI625" s="1201"/>
      <c r="BJ625" s="1201"/>
      <c r="BK625" s="1201">
        <f t="shared" si="21"/>
        <v>0</v>
      </c>
      <c r="BL625" s="1201"/>
      <c r="BM625" s="1201"/>
      <c r="BN625" s="1201"/>
      <c r="BO625" s="1201"/>
      <c r="BP625" s="1201">
        <f t="shared" si="22"/>
        <v>0</v>
      </c>
      <c r="BQ625" s="1201"/>
      <c r="BR625" s="1201"/>
      <c r="BS625" s="1201"/>
      <c r="BT625" s="1201"/>
      <c r="BU625" s="1201">
        <f t="shared" si="23"/>
        <v>0</v>
      </c>
      <c r="BV625" s="1201"/>
      <c r="BW625" s="1201"/>
      <c r="BX625" s="1201"/>
      <c r="BY625" s="1201"/>
      <c r="BZ625" s="1201">
        <f t="shared" si="24"/>
        <v>0</v>
      </c>
      <c r="CA625" s="1201"/>
      <c r="CB625" s="1201"/>
      <c r="CC625" s="1201"/>
      <c r="CD625" s="1201"/>
      <c r="CE625" s="58"/>
      <c r="CF625" s="58"/>
      <c r="CG625" s="58"/>
      <c r="CH625" s="58"/>
      <c r="CI625" s="58"/>
      <c r="CJ625" s="58"/>
      <c r="CK625" s="58"/>
      <c r="CL625" s="58"/>
      <c r="CM625" s="58"/>
      <c r="CN625" s="58"/>
      <c r="CO625" s="58"/>
      <c r="CP625" s="58"/>
      <c r="CQ625" s="58"/>
      <c r="CR625" s="58"/>
    </row>
    <row r="626" spans="1:96" ht="12.75">
      <c r="B626" s="84" t="s">
        <v>506</v>
      </c>
      <c r="C626" s="1106" t="str">
        <f>C553</f>
        <v>Deferred Developer Fee</v>
      </c>
      <c r="D626" s="1106"/>
      <c r="E626" s="1106"/>
      <c r="F626" s="1106"/>
      <c r="G626" s="1106"/>
      <c r="H626" s="1106"/>
      <c r="I626" s="1106"/>
      <c r="J626" s="1106"/>
      <c r="K626" s="1106"/>
      <c r="L626" s="1106"/>
      <c r="M626" s="1106"/>
      <c r="N626" s="1106"/>
      <c r="O626" s="1229"/>
      <c r="P626" s="1226">
        <f>55*12</f>
        <v>660</v>
      </c>
      <c r="Q626" s="1227"/>
      <c r="R626" s="1228"/>
      <c r="S626" s="1433" t="s">
        <v>1658</v>
      </c>
      <c r="T626" s="1224"/>
      <c r="U626" s="1225"/>
      <c r="V626" s="1226"/>
      <c r="W626" s="1227"/>
      <c r="X626" s="1227"/>
      <c r="Y626" s="1227"/>
      <c r="Z626" s="1227"/>
      <c r="AA626" s="1228"/>
      <c r="AB626" s="1230"/>
      <c r="AC626" s="1230"/>
      <c r="AD626" s="1230"/>
      <c r="AE626" s="1230"/>
      <c r="AF626" s="1230"/>
      <c r="AG626" s="1230">
        <f>9180+801441</f>
        <v>810621</v>
      </c>
      <c r="AH626" s="1230"/>
      <c r="AI626" s="1230"/>
      <c r="AJ626" s="1230"/>
      <c r="AK626" s="1230"/>
      <c r="AL626" s="58"/>
      <c r="AM626" s="58"/>
      <c r="AN626" s="58"/>
      <c r="AO626" s="58"/>
      <c r="AP626" s="58"/>
      <c r="AQ626" s="58"/>
      <c r="AR626" s="58"/>
      <c r="AS626" s="58"/>
      <c r="AT626" s="58"/>
      <c r="AU626" s="58"/>
      <c r="AV626" s="58"/>
      <c r="AW626" s="58"/>
      <c r="AX626" s="58"/>
      <c r="AY626" s="58"/>
      <c r="AZ626" s="58"/>
      <c r="BA626" s="1135">
        <f t="shared" si="19"/>
        <v>0</v>
      </c>
      <c r="BB626" s="1136"/>
      <c r="BC626" s="1136"/>
      <c r="BD626" s="1136"/>
      <c r="BE626" s="1137"/>
      <c r="BF626" s="1201">
        <f t="shared" si="20"/>
        <v>0</v>
      </c>
      <c r="BG626" s="1201"/>
      <c r="BH626" s="1201"/>
      <c r="BI626" s="1201"/>
      <c r="BJ626" s="1201"/>
      <c r="BK626" s="1201">
        <f t="shared" si="21"/>
        <v>0</v>
      </c>
      <c r="BL626" s="1201"/>
      <c r="BM626" s="1201"/>
      <c r="BN626" s="1201"/>
      <c r="BO626" s="1201"/>
      <c r="BP626" s="1201">
        <f t="shared" si="22"/>
        <v>0</v>
      </c>
      <c r="BQ626" s="1201"/>
      <c r="BR626" s="1201"/>
      <c r="BS626" s="1201"/>
      <c r="BT626" s="1201"/>
      <c r="BU626" s="1201">
        <f t="shared" si="23"/>
        <v>0</v>
      </c>
      <c r="BV626" s="1201"/>
      <c r="BW626" s="1201"/>
      <c r="BX626" s="1201"/>
      <c r="BY626" s="1201"/>
      <c r="BZ626" s="1201">
        <f t="shared" si="24"/>
        <v>0</v>
      </c>
      <c r="CA626" s="1201"/>
      <c r="CB626" s="1201"/>
      <c r="CC626" s="1201"/>
      <c r="CD626" s="1201"/>
      <c r="CE626" s="58"/>
      <c r="CF626" s="58"/>
      <c r="CG626" s="58"/>
      <c r="CH626" s="58"/>
      <c r="CI626" s="58"/>
      <c r="CJ626" s="58"/>
      <c r="CK626" s="58"/>
      <c r="CL626" s="58"/>
      <c r="CM626" s="58"/>
      <c r="CN626" s="58"/>
      <c r="CO626" s="58"/>
      <c r="CP626" s="58"/>
      <c r="CQ626" s="58"/>
      <c r="CR626" s="58"/>
    </row>
    <row r="627" spans="1:96" ht="12.75">
      <c r="B627" s="84" t="s">
        <v>695</v>
      </c>
      <c r="C627" s="1106"/>
      <c r="D627" s="1106"/>
      <c r="E627" s="1106"/>
      <c r="F627" s="1106"/>
      <c r="G627" s="1106"/>
      <c r="H627" s="1106"/>
      <c r="I627" s="1106"/>
      <c r="J627" s="1106"/>
      <c r="K627" s="1106"/>
      <c r="L627" s="1106"/>
      <c r="M627" s="1106"/>
      <c r="N627" s="1106"/>
      <c r="O627" s="1229"/>
      <c r="P627" s="1226"/>
      <c r="Q627" s="1227"/>
      <c r="R627" s="1228"/>
      <c r="S627" s="1223"/>
      <c r="T627" s="1224"/>
      <c r="U627" s="1225"/>
      <c r="V627" s="1226"/>
      <c r="W627" s="1227"/>
      <c r="X627" s="1227"/>
      <c r="Y627" s="1227"/>
      <c r="Z627" s="1227"/>
      <c r="AA627" s="1228"/>
      <c r="AB627" s="1230"/>
      <c r="AC627" s="1230"/>
      <c r="AD627" s="1230"/>
      <c r="AE627" s="1230"/>
      <c r="AF627" s="1230"/>
      <c r="AG627" s="1230"/>
      <c r="AH627" s="1230"/>
      <c r="AI627" s="1230"/>
      <c r="AJ627" s="1230"/>
      <c r="AK627" s="1230"/>
      <c r="AL627" s="58"/>
      <c r="AM627" s="58"/>
      <c r="AN627" s="58"/>
      <c r="AO627" s="58"/>
      <c r="AP627" s="58"/>
      <c r="AQ627" s="58"/>
      <c r="AR627" s="58"/>
      <c r="AS627" s="58"/>
      <c r="AT627" s="58"/>
      <c r="AU627" s="58"/>
      <c r="AV627" s="58"/>
      <c r="AW627" s="58"/>
      <c r="AX627" s="58"/>
      <c r="AY627" s="58"/>
      <c r="AZ627" s="58"/>
      <c r="BA627" s="1135">
        <f t="shared" si="19"/>
        <v>0</v>
      </c>
      <c r="BB627" s="1136"/>
      <c r="BC627" s="1136"/>
      <c r="BD627" s="1136"/>
      <c r="BE627" s="1137"/>
      <c r="BF627" s="1201">
        <f t="shared" si="20"/>
        <v>0</v>
      </c>
      <c r="BG627" s="1201"/>
      <c r="BH627" s="1201"/>
      <c r="BI627" s="1201"/>
      <c r="BJ627" s="1201"/>
      <c r="BK627" s="1201">
        <f t="shared" si="21"/>
        <v>0</v>
      </c>
      <c r="BL627" s="1201"/>
      <c r="BM627" s="1201"/>
      <c r="BN627" s="1201"/>
      <c r="BO627" s="1201"/>
      <c r="BP627" s="1201">
        <f t="shared" si="22"/>
        <v>0</v>
      </c>
      <c r="BQ627" s="1201"/>
      <c r="BR627" s="1201"/>
      <c r="BS627" s="1201"/>
      <c r="BT627" s="1201"/>
      <c r="BU627" s="1201">
        <f t="shared" si="23"/>
        <v>0</v>
      </c>
      <c r="BV627" s="1201"/>
      <c r="BW627" s="1201"/>
      <c r="BX627" s="1201"/>
      <c r="BY627" s="1201"/>
      <c r="BZ627" s="1201">
        <f t="shared" si="24"/>
        <v>0</v>
      </c>
      <c r="CA627" s="1201"/>
      <c r="CB627" s="1201"/>
      <c r="CC627" s="1201"/>
      <c r="CD627" s="1201"/>
      <c r="CE627" s="58"/>
      <c r="CF627" s="58"/>
      <c r="CG627" s="58"/>
      <c r="CH627" s="58"/>
      <c r="CI627" s="58"/>
      <c r="CJ627" s="58"/>
      <c r="CK627" s="58"/>
      <c r="CL627" s="58"/>
      <c r="CM627" s="58"/>
      <c r="CN627" s="58"/>
      <c r="CO627" s="58"/>
      <c r="CP627" s="58"/>
      <c r="CQ627" s="58"/>
      <c r="CR627" s="58"/>
    </row>
    <row r="628" spans="1:96" ht="12.75">
      <c r="B628" s="84" t="s">
        <v>385</v>
      </c>
      <c r="C628" s="1106"/>
      <c r="D628" s="1106"/>
      <c r="E628" s="1106"/>
      <c r="F628" s="1106"/>
      <c r="G628" s="1106"/>
      <c r="H628" s="1106"/>
      <c r="I628" s="1106"/>
      <c r="J628" s="1106"/>
      <c r="K628" s="1106"/>
      <c r="L628" s="1106"/>
      <c r="M628" s="1106"/>
      <c r="N628" s="1106"/>
      <c r="O628" s="1229"/>
      <c r="P628" s="1226"/>
      <c r="Q628" s="1227"/>
      <c r="R628" s="1228"/>
      <c r="S628" s="1223"/>
      <c r="T628" s="1224"/>
      <c r="U628" s="1225"/>
      <c r="V628" s="1226"/>
      <c r="W628" s="1227"/>
      <c r="X628" s="1227"/>
      <c r="Y628" s="1227"/>
      <c r="Z628" s="1227"/>
      <c r="AA628" s="1228"/>
      <c r="AB628" s="1230"/>
      <c r="AC628" s="1230"/>
      <c r="AD628" s="1230"/>
      <c r="AE628" s="1230"/>
      <c r="AF628" s="1230"/>
      <c r="AG628" s="1230"/>
      <c r="AH628" s="1230"/>
      <c r="AI628" s="1230"/>
      <c r="AJ628" s="1230"/>
      <c r="AK628" s="1230"/>
      <c r="AL628" s="58"/>
      <c r="AM628" s="58"/>
      <c r="AN628" s="58"/>
      <c r="AO628" s="58"/>
      <c r="AP628" s="58"/>
      <c r="AQ628" s="58"/>
      <c r="AR628" s="58"/>
      <c r="AS628" s="58"/>
      <c r="AT628" s="58"/>
      <c r="AU628" s="58"/>
      <c r="AV628" s="58"/>
      <c r="AW628" s="58"/>
      <c r="AX628" s="58"/>
      <c r="AY628" s="58"/>
      <c r="AZ628" s="58"/>
      <c r="BA628" s="1135">
        <f t="shared" si="19"/>
        <v>0</v>
      </c>
      <c r="BB628" s="1136"/>
      <c r="BC628" s="1136"/>
      <c r="BD628" s="1136"/>
      <c r="BE628" s="1137"/>
      <c r="BF628" s="1201">
        <f t="shared" si="20"/>
        <v>0</v>
      </c>
      <c r="BG628" s="1201"/>
      <c r="BH628" s="1201"/>
      <c r="BI628" s="1201"/>
      <c r="BJ628" s="1201"/>
      <c r="BK628" s="1201">
        <f t="shared" si="21"/>
        <v>0</v>
      </c>
      <c r="BL628" s="1201"/>
      <c r="BM628" s="1201"/>
      <c r="BN628" s="1201"/>
      <c r="BO628" s="1201"/>
      <c r="BP628" s="1201">
        <f t="shared" si="22"/>
        <v>0</v>
      </c>
      <c r="BQ628" s="1201"/>
      <c r="BR628" s="1201"/>
      <c r="BS628" s="1201"/>
      <c r="BT628" s="1201"/>
      <c r="BU628" s="1201">
        <f t="shared" si="23"/>
        <v>0</v>
      </c>
      <c r="BV628" s="1201"/>
      <c r="BW628" s="1201"/>
      <c r="BX628" s="1201"/>
      <c r="BY628" s="1201"/>
      <c r="BZ628" s="1201">
        <f t="shared" si="24"/>
        <v>0</v>
      </c>
      <c r="CA628" s="1201"/>
      <c r="CB628" s="1201"/>
      <c r="CC628" s="1201"/>
      <c r="CD628" s="1201"/>
      <c r="CE628" s="58"/>
      <c r="CF628" s="58"/>
      <c r="CG628" s="58"/>
      <c r="CH628" s="58"/>
      <c r="CI628" s="58"/>
      <c r="CJ628" s="58"/>
      <c r="CK628" s="58"/>
      <c r="CL628" s="58"/>
      <c r="CM628" s="58"/>
      <c r="CN628" s="58"/>
      <c r="CO628" s="58"/>
      <c r="CP628" s="58"/>
      <c r="CQ628" s="58"/>
      <c r="CR628" s="58"/>
    </row>
    <row r="629" spans="1:96" ht="12.75" customHeight="1">
      <c r="B629" s="84" t="s">
        <v>386</v>
      </c>
      <c r="C629" s="1214"/>
      <c r="D629" s="1106"/>
      <c r="E629" s="1106"/>
      <c r="F629" s="1106"/>
      <c r="G629" s="1106"/>
      <c r="H629" s="1106"/>
      <c r="I629" s="1106"/>
      <c r="J629" s="1106"/>
      <c r="K629" s="1106"/>
      <c r="L629" s="1106"/>
      <c r="M629" s="1106"/>
      <c r="N629" s="1106"/>
      <c r="O629" s="1229"/>
      <c r="P629" s="1226"/>
      <c r="Q629" s="1227"/>
      <c r="R629" s="1228"/>
      <c r="S629" s="1223"/>
      <c r="T629" s="1224"/>
      <c r="U629" s="1225"/>
      <c r="V629" s="1226"/>
      <c r="W629" s="1227"/>
      <c r="X629" s="1227"/>
      <c r="Y629" s="1227"/>
      <c r="Z629" s="1227"/>
      <c r="AA629" s="1228"/>
      <c r="AB629" s="1230"/>
      <c r="AC629" s="1230"/>
      <c r="AD629" s="1230"/>
      <c r="AE629" s="1230"/>
      <c r="AF629" s="1230"/>
      <c r="AG629" s="1230"/>
      <c r="AH629" s="1230"/>
      <c r="AI629" s="1230"/>
      <c r="AJ629" s="1230"/>
      <c r="AK629" s="1230"/>
      <c r="AL629" s="58"/>
      <c r="AM629" s="61"/>
      <c r="AN629" s="61"/>
      <c r="AO629" s="61"/>
      <c r="AP629" s="61"/>
      <c r="AQ629" s="61"/>
      <c r="AR629" s="61"/>
      <c r="AS629" s="61"/>
      <c r="AT629" s="61"/>
      <c r="AU629" s="61"/>
      <c r="AV629" s="61"/>
      <c r="AW629" s="61"/>
      <c r="AX629" s="61"/>
      <c r="AY629" s="61"/>
      <c r="AZ629" s="61"/>
      <c r="BA629" s="1135">
        <f t="shared" si="19"/>
        <v>0</v>
      </c>
      <c r="BB629" s="1136"/>
      <c r="BC629" s="1136"/>
      <c r="BD629" s="1136"/>
      <c r="BE629" s="1137"/>
      <c r="BF629" s="1201">
        <f t="shared" si="20"/>
        <v>0</v>
      </c>
      <c r="BG629" s="1201"/>
      <c r="BH629" s="1201"/>
      <c r="BI629" s="1201"/>
      <c r="BJ629" s="1201"/>
      <c r="BK629" s="1201">
        <f t="shared" si="21"/>
        <v>0</v>
      </c>
      <c r="BL629" s="1201"/>
      <c r="BM629" s="1201"/>
      <c r="BN629" s="1201"/>
      <c r="BO629" s="1201"/>
      <c r="BP629" s="1201">
        <f t="shared" si="22"/>
        <v>0</v>
      </c>
      <c r="BQ629" s="1201"/>
      <c r="BR629" s="1201"/>
      <c r="BS629" s="1201"/>
      <c r="BT629" s="1201"/>
      <c r="BU629" s="1201">
        <f t="shared" si="23"/>
        <v>0</v>
      </c>
      <c r="BV629" s="1201"/>
      <c r="BW629" s="1201"/>
      <c r="BX629" s="1201"/>
      <c r="BY629" s="1201"/>
      <c r="BZ629" s="1201">
        <f t="shared" si="24"/>
        <v>0</v>
      </c>
      <c r="CA629" s="1201"/>
      <c r="CB629" s="1201"/>
      <c r="CC629" s="1201"/>
      <c r="CD629" s="1201"/>
      <c r="CE629" s="58"/>
      <c r="CF629" s="58"/>
      <c r="CG629" s="58"/>
      <c r="CH629" s="58"/>
      <c r="CI629" s="58"/>
      <c r="CJ629" s="58"/>
      <c r="CK629" s="58"/>
      <c r="CL629" s="58"/>
      <c r="CM629" s="58"/>
      <c r="CN629" s="58"/>
      <c r="CO629" s="58"/>
      <c r="CP629" s="58"/>
      <c r="CQ629" s="58"/>
      <c r="CR629" s="58"/>
    </row>
    <row r="630" spans="1:96" ht="12.75" customHeight="1">
      <c r="B630" s="1134" t="s">
        <v>135</v>
      </c>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c r="AA630" s="1134"/>
      <c r="AB630" s="1134"/>
      <c r="AC630" s="1134"/>
      <c r="AD630" s="1134"/>
      <c r="AE630" s="1134"/>
      <c r="AF630" s="1134"/>
      <c r="AG630" s="1210">
        <f>SUM(AG618:AJ629)</f>
        <v>20428759</v>
      </c>
      <c r="AH630" s="1211"/>
      <c r="AI630" s="1211"/>
      <c r="AJ630" s="1211"/>
      <c r="AK630" s="1212"/>
      <c r="AM630" s="61"/>
      <c r="AN630" s="61"/>
      <c r="AO630" s="61"/>
      <c r="AP630" s="61"/>
      <c r="AQ630" s="61"/>
      <c r="AR630" s="61"/>
      <c r="AS630" s="61"/>
      <c r="AT630" s="61"/>
      <c r="AU630" s="61"/>
      <c r="AV630" s="61"/>
      <c r="AW630" s="61"/>
      <c r="AX630" s="61"/>
      <c r="AY630" s="61"/>
      <c r="AZ630" s="61"/>
      <c r="BA630" s="1135">
        <f t="shared" si="19"/>
        <v>0</v>
      </c>
      <c r="BB630" s="1136"/>
      <c r="BC630" s="1136"/>
      <c r="BD630" s="1136"/>
      <c r="BE630" s="1137"/>
      <c r="BF630" s="1201">
        <f t="shared" si="20"/>
        <v>0</v>
      </c>
      <c r="BG630" s="1201"/>
      <c r="BH630" s="1201"/>
      <c r="BI630" s="1201"/>
      <c r="BJ630" s="1201"/>
      <c r="BK630" s="1201">
        <f t="shared" si="21"/>
        <v>0</v>
      </c>
      <c r="BL630" s="1201"/>
      <c r="BM630" s="1201"/>
      <c r="BN630" s="1201"/>
      <c r="BO630" s="1201"/>
      <c r="BP630" s="1201">
        <f t="shared" si="22"/>
        <v>0</v>
      </c>
      <c r="BQ630" s="1201"/>
      <c r="BR630" s="1201"/>
      <c r="BS630" s="1201"/>
      <c r="BT630" s="1201"/>
      <c r="BU630" s="1201">
        <f t="shared" si="23"/>
        <v>0</v>
      </c>
      <c r="BV630" s="1201"/>
      <c r="BW630" s="1201"/>
      <c r="BX630" s="1201"/>
      <c r="BY630" s="1201"/>
      <c r="BZ630" s="1201">
        <f t="shared" si="24"/>
        <v>0</v>
      </c>
      <c r="CA630" s="1201"/>
      <c r="CB630" s="1201"/>
      <c r="CC630" s="1201"/>
      <c r="CD630" s="1201"/>
      <c r="CE630" s="58"/>
      <c r="CF630" s="58"/>
      <c r="CG630" s="58"/>
      <c r="CH630" s="58"/>
      <c r="CI630" s="58"/>
      <c r="CJ630" s="58"/>
      <c r="CK630" s="58"/>
      <c r="CL630" s="58"/>
      <c r="CM630" s="58"/>
      <c r="CN630" s="58"/>
      <c r="CO630" s="58"/>
      <c r="CP630" s="58"/>
      <c r="CQ630" s="58"/>
      <c r="CR630" s="58"/>
    </row>
    <row r="631" spans="1:96" ht="12.75">
      <c r="B631" s="1134" t="s">
        <v>282</v>
      </c>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c r="AA631" s="1134"/>
      <c r="AB631" s="1134"/>
      <c r="AC631" s="1134"/>
      <c r="AD631" s="1134"/>
      <c r="AE631" s="1134"/>
      <c r="AF631" s="1134"/>
      <c r="AG631" s="1143">
        <f>AE557-SUM(AG618:AK629)</f>
        <v>10031487</v>
      </c>
      <c r="AH631" s="1144"/>
      <c r="AI631" s="1144"/>
      <c r="AJ631" s="1144"/>
      <c r="AK631" s="1145"/>
      <c r="AM631" s="61"/>
      <c r="AN631" s="61"/>
      <c r="AO631" s="61"/>
      <c r="AP631" s="61"/>
      <c r="AQ631" s="61"/>
      <c r="AR631" s="61"/>
      <c r="AS631" s="61"/>
      <c r="AT631" s="61"/>
      <c r="AU631" s="61"/>
      <c r="AV631" s="61"/>
      <c r="AW631" s="61"/>
      <c r="AX631" s="61"/>
      <c r="AY631" s="61"/>
      <c r="AZ631" s="61"/>
      <c r="BA631" s="1135">
        <f t="shared" si="19"/>
        <v>0</v>
      </c>
      <c r="BB631" s="1136"/>
      <c r="BC631" s="1136"/>
      <c r="BD631" s="1136"/>
      <c r="BE631" s="1137"/>
      <c r="BF631" s="1201">
        <f t="shared" si="20"/>
        <v>0</v>
      </c>
      <c r="BG631" s="1201"/>
      <c r="BH631" s="1201"/>
      <c r="BI631" s="1201"/>
      <c r="BJ631" s="1201"/>
      <c r="BK631" s="1201">
        <f t="shared" si="21"/>
        <v>0</v>
      </c>
      <c r="BL631" s="1201"/>
      <c r="BM631" s="1201"/>
      <c r="BN631" s="1201"/>
      <c r="BO631" s="1201"/>
      <c r="BP631" s="1201">
        <f t="shared" si="22"/>
        <v>0</v>
      </c>
      <c r="BQ631" s="1201"/>
      <c r="BR631" s="1201"/>
      <c r="BS631" s="1201"/>
      <c r="BT631" s="1201"/>
      <c r="BU631" s="1201">
        <f t="shared" si="23"/>
        <v>0</v>
      </c>
      <c r="BV631" s="1201"/>
      <c r="BW631" s="1201"/>
      <c r="BX631" s="1201"/>
      <c r="BY631" s="1201"/>
      <c r="BZ631" s="1201">
        <f t="shared" si="24"/>
        <v>0</v>
      </c>
      <c r="CA631" s="1201"/>
      <c r="CB631" s="1201"/>
      <c r="CC631" s="1201"/>
      <c r="CD631" s="1201"/>
      <c r="CE631" s="58"/>
      <c r="CF631" s="58"/>
      <c r="CG631" s="58"/>
      <c r="CH631" s="58"/>
      <c r="CI631" s="58"/>
      <c r="CJ631" s="58"/>
      <c r="CK631" s="58"/>
      <c r="CL631" s="58"/>
      <c r="CM631" s="58"/>
      <c r="CN631" s="58"/>
      <c r="CO631" s="58"/>
      <c r="CP631" s="58"/>
      <c r="CQ631" s="58"/>
      <c r="CR631" s="58"/>
    </row>
    <row r="632" spans="1:96" ht="12.75">
      <c r="B632" s="1134" t="s">
        <v>283</v>
      </c>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134"/>
      <c r="AC632" s="1134"/>
      <c r="AD632" s="1134"/>
      <c r="AE632" s="1134"/>
      <c r="AF632" s="1134"/>
      <c r="AG632" s="1210">
        <f>AG630+AG631</f>
        <v>30460246</v>
      </c>
      <c r="AH632" s="1211"/>
      <c r="AI632" s="1211"/>
      <c r="AJ632" s="1211"/>
      <c r="AK632" s="1212"/>
      <c r="AM632" s="61"/>
      <c r="AN632" s="61"/>
      <c r="AO632" s="61"/>
      <c r="AP632" s="61"/>
      <c r="AQ632" s="61"/>
      <c r="AR632" s="61"/>
      <c r="AS632" s="61"/>
      <c r="AT632" s="61"/>
      <c r="AU632" s="61"/>
      <c r="AV632" s="61"/>
      <c r="AW632" s="61"/>
      <c r="AX632" s="61"/>
      <c r="AY632" s="61"/>
      <c r="AZ632" s="61"/>
      <c r="BA632" s="1135">
        <f t="shared" si="19"/>
        <v>0</v>
      </c>
      <c r="BB632" s="1136"/>
      <c r="BC632" s="1136"/>
      <c r="BD632" s="1136"/>
      <c r="BE632" s="1137"/>
      <c r="BF632" s="1201">
        <f t="shared" si="20"/>
        <v>0</v>
      </c>
      <c r="BG632" s="1201"/>
      <c r="BH632" s="1201"/>
      <c r="BI632" s="1201"/>
      <c r="BJ632" s="1201"/>
      <c r="BK632" s="1201">
        <f t="shared" si="21"/>
        <v>0</v>
      </c>
      <c r="BL632" s="1201"/>
      <c r="BM632" s="1201"/>
      <c r="BN632" s="1201"/>
      <c r="BO632" s="1201"/>
      <c r="BP632" s="1201">
        <f t="shared" si="22"/>
        <v>0</v>
      </c>
      <c r="BQ632" s="1201"/>
      <c r="BR632" s="1201"/>
      <c r="BS632" s="1201"/>
      <c r="BT632" s="1201"/>
      <c r="BU632" s="1201">
        <f t="shared" si="23"/>
        <v>0</v>
      </c>
      <c r="BV632" s="1201"/>
      <c r="BW632" s="1201"/>
      <c r="BX632" s="1201"/>
      <c r="BY632" s="1201"/>
      <c r="BZ632" s="1201">
        <f t="shared" si="24"/>
        <v>0</v>
      </c>
      <c r="CA632" s="1201"/>
      <c r="CB632" s="1201"/>
      <c r="CC632" s="1201"/>
      <c r="CD632" s="1201"/>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8">
        <f>SUM(BA623:BE632)</f>
        <v>0</v>
      </c>
      <c r="BB633" s="1139"/>
      <c r="BC633" s="1139"/>
      <c r="BD633" s="1139"/>
      <c r="BE633" s="1140"/>
      <c r="BF633" s="1138">
        <f>SUM(BF623:BJ632)</f>
        <v>0</v>
      </c>
      <c r="BG633" s="1139"/>
      <c r="BH633" s="1139"/>
      <c r="BI633" s="1139"/>
      <c r="BJ633" s="1140"/>
      <c r="BK633" s="1138">
        <f>SUM(BK623:BO632)</f>
        <v>0</v>
      </c>
      <c r="BL633" s="1139"/>
      <c r="BM633" s="1139"/>
      <c r="BN633" s="1139"/>
      <c r="BO633" s="1140"/>
      <c r="BP633" s="1138">
        <f>SUM(BP623:BT632)</f>
        <v>0</v>
      </c>
      <c r="BQ633" s="1139"/>
      <c r="BR633" s="1139"/>
      <c r="BS633" s="1139"/>
      <c r="BT633" s="1140"/>
      <c r="BU633" s="1138">
        <f>SUM(BU623:BY632)</f>
        <v>0</v>
      </c>
      <c r="BV633" s="1139"/>
      <c r="BW633" s="1139"/>
      <c r="BX633" s="1139"/>
      <c r="BY633" s="1140"/>
      <c r="BZ633" s="1138">
        <f>SUM(BZ623:CD632)</f>
        <v>0</v>
      </c>
      <c r="CA633" s="1139"/>
      <c r="CB633" s="1139"/>
      <c r="CC633" s="1139"/>
      <c r="CD633" s="1140"/>
      <c r="CE633" s="58"/>
      <c r="CF633" s="58"/>
      <c r="CG633" s="58"/>
      <c r="CH633" s="58"/>
      <c r="CI633" s="58"/>
      <c r="CJ633" s="58"/>
      <c r="CK633" s="58"/>
      <c r="CL633" s="58"/>
      <c r="CM633" s="58"/>
      <c r="CN633" s="58"/>
      <c r="CO633" s="58"/>
      <c r="CP633" s="58"/>
      <c r="CQ633" s="58"/>
      <c r="CR633" s="58"/>
    </row>
    <row r="634" spans="1:96" ht="12.75">
      <c r="A634" s="87" t="s">
        <v>119</v>
      </c>
      <c r="B634" s="12" t="s">
        <v>508</v>
      </c>
      <c r="G634" s="1104" t="str">
        <f>C618</f>
        <v>Union Bank Permanent Loan</v>
      </c>
      <c r="H634" s="1104"/>
      <c r="I634" s="1104"/>
      <c r="J634" s="1104"/>
      <c r="K634" s="1104"/>
      <c r="L634" s="1104"/>
      <c r="M634" s="1104"/>
      <c r="N634" s="1104"/>
      <c r="O634" s="1104"/>
      <c r="P634" s="1104"/>
      <c r="Q634" s="1104"/>
      <c r="R634" s="1104"/>
      <c r="S634" s="14"/>
      <c r="T634" s="87" t="s">
        <v>120</v>
      </c>
      <c r="U634" s="12" t="s">
        <v>508</v>
      </c>
      <c r="Z634" s="1104" t="str">
        <f>C619</f>
        <v>HCD AHSC</v>
      </c>
      <c r="AA634" s="1104"/>
      <c r="AB634" s="1104"/>
      <c r="AC634" s="1104"/>
      <c r="AD634" s="1104"/>
      <c r="AE634" s="1104"/>
      <c r="AF634" s="1104"/>
      <c r="AG634" s="1104"/>
      <c r="AH634" s="1104"/>
      <c r="AI634" s="1104"/>
      <c r="AJ634" s="1104"/>
      <c r="AK634" s="110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2" t="str">
        <f t="shared" ref="G635" si="25">G560</f>
        <v>200 Pringle Ave, Suite 355</v>
      </c>
      <c r="H635" s="1102"/>
      <c r="I635" s="1102"/>
      <c r="J635" s="1102"/>
      <c r="K635" s="1102"/>
      <c r="L635" s="1102"/>
      <c r="M635" s="1102"/>
      <c r="N635" s="1102"/>
      <c r="O635" s="1102"/>
      <c r="P635" s="1102"/>
      <c r="Q635" s="1102"/>
      <c r="R635" s="1102"/>
      <c r="S635" s="14"/>
      <c r="T635" s="35"/>
      <c r="U635" s="12" t="s">
        <v>92</v>
      </c>
      <c r="Z635" s="1100" t="s">
        <v>1786</v>
      </c>
      <c r="AA635" s="1102"/>
      <c r="AB635" s="1102"/>
      <c r="AC635" s="1102"/>
      <c r="AD635" s="1102"/>
      <c r="AE635" s="1102"/>
      <c r="AF635" s="1102"/>
      <c r="AG635" s="1102"/>
      <c r="AH635" s="1102"/>
      <c r="AI635" s="1102"/>
      <c r="AJ635" s="1102"/>
      <c r="AK635" s="1102"/>
      <c r="AM635" s="61"/>
      <c r="AN635" s="61"/>
      <c r="AO635" s="61"/>
      <c r="AP635" s="61"/>
      <c r="AQ635" s="61"/>
      <c r="AR635" s="61"/>
      <c r="AS635" s="61"/>
      <c r="AT635" s="61"/>
      <c r="AU635" s="61"/>
      <c r="AV635" s="61"/>
      <c r="AW635" s="61"/>
      <c r="AX635" s="61"/>
      <c r="AY635" s="61"/>
      <c r="AZ635" s="61"/>
      <c r="BA635" s="1138">
        <f>BA614+BA621+BA633</f>
        <v>0</v>
      </c>
      <c r="BB635" s="1139"/>
      <c r="BC635" s="1139"/>
      <c r="BD635" s="1139"/>
      <c r="BE635" s="1140"/>
      <c r="BF635" s="1138">
        <f>BF614+BF621+BF633</f>
        <v>1</v>
      </c>
      <c r="BG635" s="1139"/>
      <c r="BH635" s="1139"/>
      <c r="BI635" s="1139"/>
      <c r="BJ635" s="1140"/>
      <c r="BK635" s="1138">
        <f>BK614+BK621+BK633</f>
        <v>53</v>
      </c>
      <c r="BL635" s="1139"/>
      <c r="BM635" s="1139"/>
      <c r="BN635" s="1139"/>
      <c r="BO635" s="1140"/>
      <c r="BP635" s="1138">
        <f>BP614+BP621+BP633</f>
        <v>20</v>
      </c>
      <c r="BQ635" s="1139"/>
      <c r="BR635" s="1139"/>
      <c r="BS635" s="1139"/>
      <c r="BT635" s="1140"/>
      <c r="BU635" s="1138">
        <f>BU614+BU621+BU633</f>
        <v>0</v>
      </c>
      <c r="BV635" s="1139"/>
      <c r="BW635" s="1139"/>
      <c r="BX635" s="1139"/>
      <c r="BY635" s="1140"/>
      <c r="BZ635" s="1529">
        <f>BZ633+BZ621+BZ614</f>
        <v>0</v>
      </c>
      <c r="CA635" s="1537"/>
      <c r="CB635" s="1537"/>
      <c r="CC635" s="1537"/>
      <c r="CD635" s="1530"/>
      <c r="CE635" s="58"/>
      <c r="CF635" s="58"/>
      <c r="CG635" s="58"/>
      <c r="CH635" s="58"/>
      <c r="CI635" s="58"/>
      <c r="CJ635" s="58"/>
      <c r="CK635" s="58"/>
      <c r="CL635" s="58"/>
      <c r="CM635" s="58"/>
      <c r="CN635" s="58"/>
      <c r="CO635" s="58"/>
      <c r="CP635" s="58"/>
      <c r="CQ635" s="58"/>
      <c r="CR635" s="58"/>
    </row>
    <row r="636" spans="1:96" ht="12.75">
      <c r="A636" s="35"/>
      <c r="B636" s="12" t="s">
        <v>629</v>
      </c>
      <c r="G636" s="1102" t="str">
        <f t="shared" ref="G636" si="26">G561</f>
        <v>Walnut Creet, CA 94596</v>
      </c>
      <c r="H636" s="1102"/>
      <c r="I636" s="1102"/>
      <c r="J636" s="1102"/>
      <c r="K636" s="1102"/>
      <c r="L636" s="1102"/>
      <c r="M636" s="1102"/>
      <c r="N636" s="1102"/>
      <c r="O636" s="1102"/>
      <c r="P636" s="1102"/>
      <c r="Q636" s="1102"/>
      <c r="R636" s="1102"/>
      <c r="S636" s="88"/>
      <c r="T636" s="35"/>
      <c r="U636" s="12" t="s">
        <v>629</v>
      </c>
      <c r="Z636" s="1214" t="s">
        <v>73</v>
      </c>
      <c r="AA636" s="1123"/>
      <c r="AB636" s="1123"/>
      <c r="AC636" s="1123"/>
      <c r="AD636" s="1123"/>
      <c r="AE636" s="1123"/>
      <c r="AF636" s="1123"/>
      <c r="AG636" s="1123"/>
      <c r="AH636" s="1123"/>
      <c r="AI636" s="1123"/>
      <c r="AJ636" s="1123"/>
      <c r="AK636" s="1123"/>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2" t="str">
        <f t="shared" ref="G637" si="27">G562</f>
        <v>Josh Evju</v>
      </c>
      <c r="H637" s="1102"/>
      <c r="I637" s="1102"/>
      <c r="J637" s="1102"/>
      <c r="K637" s="1102"/>
      <c r="L637" s="1102"/>
      <c r="M637" s="1102"/>
      <c r="N637" s="1102"/>
      <c r="O637" s="1102"/>
      <c r="P637" s="1102"/>
      <c r="Q637" s="1102"/>
      <c r="R637" s="1102"/>
      <c r="S637" s="14"/>
      <c r="T637" s="35"/>
      <c r="U637" s="12" t="s">
        <v>19</v>
      </c>
      <c r="Z637" s="1214" t="s">
        <v>1785</v>
      </c>
      <c r="AA637" s="1123"/>
      <c r="AB637" s="1123"/>
      <c r="AC637" s="1123"/>
      <c r="AD637" s="1123"/>
      <c r="AE637" s="1123"/>
      <c r="AF637" s="1123"/>
      <c r="AG637" s="1123"/>
      <c r="AH637" s="1123"/>
      <c r="AI637" s="1123"/>
      <c r="AJ637" s="1123"/>
      <c r="AK637" s="1123"/>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05" t="str">
        <f t="shared" ref="G638:P638" si="28">G563</f>
        <v>(925) 947-2491</v>
      </c>
      <c r="H638" s="1105"/>
      <c r="I638" s="1105"/>
      <c r="J638" s="1105"/>
      <c r="K638" s="1105"/>
      <c r="L638" s="1105"/>
      <c r="O638" s="140" t="s">
        <v>219</v>
      </c>
      <c r="P638" s="1106">
        <f t="shared" si="28"/>
        <v>0</v>
      </c>
      <c r="Q638" s="1106"/>
      <c r="R638" s="1106"/>
      <c r="S638" s="16"/>
      <c r="T638" s="35"/>
      <c r="U638" s="12" t="s">
        <v>337</v>
      </c>
      <c r="Z638" s="1428" t="s">
        <v>1787</v>
      </c>
      <c r="AA638" s="1105"/>
      <c r="AB638" s="1105"/>
      <c r="AC638" s="1105"/>
      <c r="AD638" s="1105"/>
      <c r="AE638" s="1105"/>
      <c r="AH638" s="140" t="s">
        <v>219</v>
      </c>
      <c r="AI638" s="1106"/>
      <c r="AJ638" s="1106"/>
      <c r="AK638" s="110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2" t="str">
        <f t="shared" ref="H639" si="29">H564</f>
        <v>Construction Loan</v>
      </c>
      <c r="I639" s="1102"/>
      <c r="J639" s="1102"/>
      <c r="K639" s="1102"/>
      <c r="L639" s="1102"/>
      <c r="M639" s="1102"/>
      <c r="N639" s="1102"/>
      <c r="O639" s="1102"/>
      <c r="P639" s="1102"/>
      <c r="Q639" s="1102"/>
      <c r="R639" s="1102"/>
      <c r="S639" s="14"/>
      <c r="T639" s="35"/>
      <c r="U639" s="12" t="s">
        <v>20</v>
      </c>
      <c r="AA639" s="1100" t="s">
        <v>1778</v>
      </c>
      <c r="AB639" s="1102"/>
      <c r="AC639" s="1102"/>
      <c r="AD639" s="1102"/>
      <c r="AE639" s="1102"/>
      <c r="AF639" s="1102"/>
      <c r="AG639" s="1102"/>
      <c r="AH639" s="1102"/>
      <c r="AI639" s="1102"/>
      <c r="AJ639" s="1102"/>
      <c r="AK639" s="110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3" t="s">
        <v>590</v>
      </c>
      <c r="O640" s="1103"/>
      <c r="T640" s="35"/>
      <c r="U640" s="12" t="s">
        <v>22</v>
      </c>
      <c r="AG640" s="1103" t="s">
        <v>590</v>
      </c>
      <c r="AH640" s="110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04" t="str">
        <f>C620</f>
        <v>Modesto HOME Loan</v>
      </c>
      <c r="H642" s="1104"/>
      <c r="I642" s="1104"/>
      <c r="J642" s="1104"/>
      <c r="K642" s="1104"/>
      <c r="L642" s="1104"/>
      <c r="M642" s="1104"/>
      <c r="N642" s="1104"/>
      <c r="O642" s="1104"/>
      <c r="P642" s="1104"/>
      <c r="Q642" s="1104"/>
      <c r="R642" s="1104"/>
      <c r="T642" s="87" t="s">
        <v>630</v>
      </c>
      <c r="U642" s="12" t="s">
        <v>508</v>
      </c>
      <c r="Z642" s="1104" t="str">
        <f>C621</f>
        <v>Modesto Land Loan</v>
      </c>
      <c r="AA642" s="1104"/>
      <c r="AB642" s="1104"/>
      <c r="AC642" s="1104"/>
      <c r="AD642" s="1104"/>
      <c r="AE642" s="1104"/>
      <c r="AF642" s="1104"/>
      <c r="AG642" s="1104"/>
      <c r="AH642" s="1104"/>
      <c r="AI642" s="1104"/>
      <c r="AJ642" s="1104"/>
      <c r="AK642" s="110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2" t="str">
        <f t="shared" ref="G643" si="30">G569</f>
        <v>1010 10th Street</v>
      </c>
      <c r="H643" s="1102"/>
      <c r="I643" s="1102"/>
      <c r="J643" s="1102"/>
      <c r="K643" s="1102"/>
      <c r="L643" s="1102"/>
      <c r="M643" s="1102"/>
      <c r="N643" s="1102"/>
      <c r="O643" s="1102"/>
      <c r="P643" s="1102"/>
      <c r="Q643" s="1102"/>
      <c r="R643" s="1102"/>
      <c r="T643" s="35"/>
      <c r="U643" s="12" t="s">
        <v>92</v>
      </c>
      <c r="Z643" s="1102" t="str">
        <f t="shared" ref="Z643:AI647" si="31">G577</f>
        <v>1010 10th Street</v>
      </c>
      <c r="AA643" s="1102"/>
      <c r="AB643" s="1102"/>
      <c r="AC643" s="1102"/>
      <c r="AD643" s="1102"/>
      <c r="AE643" s="1102"/>
      <c r="AF643" s="1102"/>
      <c r="AG643" s="1102"/>
      <c r="AH643" s="1102"/>
      <c r="AI643" s="1102"/>
      <c r="AJ643" s="1102"/>
      <c r="AK643" s="110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23" t="str">
        <f t="shared" ref="G644" si="32">G570</f>
        <v xml:space="preserve">Modesto </v>
      </c>
      <c r="H644" s="1123"/>
      <c r="I644" s="1123"/>
      <c r="J644" s="1123"/>
      <c r="K644" s="1123"/>
      <c r="L644" s="1123"/>
      <c r="M644" s="1123"/>
      <c r="N644" s="1123"/>
      <c r="O644" s="1123"/>
      <c r="P644" s="1123"/>
      <c r="Q644" s="1123"/>
      <c r="R644" s="1123"/>
      <c r="T644" s="35"/>
      <c r="U644" s="12" t="s">
        <v>629</v>
      </c>
      <c r="Z644" s="1123" t="str">
        <f t="shared" si="31"/>
        <v>Modesto</v>
      </c>
      <c r="AA644" s="1123"/>
      <c r="AB644" s="1123"/>
      <c r="AC644" s="1123"/>
      <c r="AD644" s="1123"/>
      <c r="AE644" s="1123"/>
      <c r="AF644" s="1123"/>
      <c r="AG644" s="1123"/>
      <c r="AH644" s="1123"/>
      <c r="AI644" s="1123"/>
      <c r="AJ644" s="1123"/>
      <c r="AK644" s="112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3" t="str">
        <f t="shared" ref="G645" si="33">G571</f>
        <v>Jessica Narayan</v>
      </c>
      <c r="H645" s="1123"/>
      <c r="I645" s="1123"/>
      <c r="J645" s="1123"/>
      <c r="K645" s="1123"/>
      <c r="L645" s="1123"/>
      <c r="M645" s="1123"/>
      <c r="N645" s="1123"/>
      <c r="O645" s="1123"/>
      <c r="P645" s="1123"/>
      <c r="Q645" s="1123"/>
      <c r="R645" s="1123"/>
      <c r="T645" s="35"/>
      <c r="U645" s="12" t="s">
        <v>19</v>
      </c>
      <c r="Z645" s="1123" t="str">
        <f t="shared" si="31"/>
        <v>Jessica Narayan</v>
      </c>
      <c r="AA645" s="1123"/>
      <c r="AB645" s="1123"/>
      <c r="AC645" s="1123"/>
      <c r="AD645" s="1123"/>
      <c r="AE645" s="1123"/>
      <c r="AF645" s="1123"/>
      <c r="AG645" s="1123"/>
      <c r="AH645" s="1123"/>
      <c r="AI645" s="1123"/>
      <c r="AJ645" s="1123"/>
      <c r="AK645" s="1123"/>
      <c r="AM645" s="58"/>
      <c r="AN645" s="58"/>
      <c r="AO645" s="58"/>
      <c r="AP645" s="58"/>
      <c r="AQ645" s="58"/>
      <c r="AR645" s="58"/>
      <c r="AS645" s="58"/>
      <c r="AT645" s="58"/>
      <c r="AU645" s="58"/>
      <c r="AV645" s="58"/>
      <c r="AW645" s="58"/>
      <c r="AX645" s="58"/>
      <c r="AY645" s="58"/>
      <c r="AZ645" s="58"/>
      <c r="BA645" s="58"/>
      <c r="BB645" s="58"/>
      <c r="BC645" s="316" t="s">
        <v>1641</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05">
        <f t="shared" ref="G646:P646" si="34">G572</f>
        <v>2095775321</v>
      </c>
      <c r="H646" s="1105"/>
      <c r="I646" s="1105"/>
      <c r="J646" s="1105"/>
      <c r="K646" s="1105"/>
      <c r="L646" s="1105"/>
      <c r="O646" s="140" t="s">
        <v>219</v>
      </c>
      <c r="P646" s="1106">
        <f t="shared" si="34"/>
        <v>0</v>
      </c>
      <c r="Q646" s="1106"/>
      <c r="R646" s="1106"/>
      <c r="T646" s="35"/>
      <c r="U646" s="12" t="s">
        <v>337</v>
      </c>
      <c r="Z646" s="1105">
        <f t="shared" si="31"/>
        <v>2095775321</v>
      </c>
      <c r="AA646" s="1105"/>
      <c r="AB646" s="1105"/>
      <c r="AC646" s="1105"/>
      <c r="AD646" s="1105"/>
      <c r="AE646" s="1105"/>
      <c r="AH646" s="140" t="s">
        <v>219</v>
      </c>
      <c r="AI646" s="1106">
        <f t="shared" si="31"/>
        <v>0</v>
      </c>
      <c r="AJ646" s="1106"/>
      <c r="AK646" s="1106"/>
      <c r="AM646" s="58"/>
      <c r="AN646" s="58"/>
      <c r="AO646" s="58"/>
      <c r="AP646" s="58"/>
      <c r="AQ646" s="58"/>
      <c r="AR646" s="58"/>
      <c r="AS646" s="58"/>
      <c r="AT646" s="58"/>
      <c r="AU646" s="58"/>
      <c r="AV646" s="58"/>
      <c r="AW646" s="58"/>
      <c r="AX646" s="58"/>
      <c r="AY646" s="58"/>
      <c r="AZ646" s="58"/>
      <c r="BA646" s="58"/>
      <c r="BB646" s="58"/>
      <c r="BC646" s="463"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2" t="str">
        <f t="shared" ref="H647" si="35">H573</f>
        <v>Soft Loan</v>
      </c>
      <c r="I647" s="1102"/>
      <c r="J647" s="1102"/>
      <c r="K647" s="1102"/>
      <c r="L647" s="1102"/>
      <c r="M647" s="1102"/>
      <c r="N647" s="1102"/>
      <c r="O647" s="1102"/>
      <c r="P647" s="1102"/>
      <c r="Q647" s="1102"/>
      <c r="R647" s="1102"/>
      <c r="T647" s="35"/>
      <c r="U647" s="12" t="s">
        <v>20</v>
      </c>
      <c r="AA647" s="1102" t="str">
        <f t="shared" si="31"/>
        <v>Deferred Impact Fee (Soft)</v>
      </c>
      <c r="AB647" s="1102"/>
      <c r="AC647" s="1102"/>
      <c r="AD647" s="1102"/>
      <c r="AE647" s="1102"/>
      <c r="AF647" s="1102"/>
      <c r="AG647" s="1102"/>
      <c r="AH647" s="1102"/>
      <c r="AI647" s="1102"/>
      <c r="AJ647" s="1102"/>
      <c r="AK647" s="1102"/>
      <c r="AM647" s="58"/>
      <c r="AN647" s="58"/>
      <c r="AO647" s="58"/>
      <c r="AP647" s="58"/>
      <c r="AQ647" s="58"/>
      <c r="AR647" s="58"/>
      <c r="AS647" s="58"/>
      <c r="AT647" s="58"/>
      <c r="AU647" s="58"/>
      <c r="AV647" s="58"/>
      <c r="AW647" s="58"/>
      <c r="AX647" s="58"/>
      <c r="AY647" s="58"/>
      <c r="AZ647" s="58"/>
      <c r="BA647" s="58"/>
      <c r="BB647" s="58"/>
      <c r="BC647" s="460"/>
      <c r="BD647" s="318"/>
      <c r="BE647" s="462"/>
      <c r="BF647" s="462"/>
      <c r="BG647" s="462"/>
      <c r="BH647" s="462"/>
      <c r="BI647" s="462"/>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3" t="str">
        <f t="shared" ref="N648" si="36">N574</f>
        <v>Yes</v>
      </c>
      <c r="O648" s="1103"/>
      <c r="T648" s="35"/>
      <c r="U648" s="12" t="s">
        <v>22</v>
      </c>
      <c r="AG648" s="1103" t="s">
        <v>590</v>
      </c>
      <c r="AH648" s="1103"/>
      <c r="AM648" s="58"/>
      <c r="AN648" s="320" t="s">
        <v>699</v>
      </c>
      <c r="AO648" s="58"/>
      <c r="AP648" s="58"/>
      <c r="AQ648" s="58"/>
      <c r="AR648" s="58"/>
      <c r="AS648" s="397"/>
      <c r="AT648" s="344" t="s">
        <v>990</v>
      </c>
      <c r="AU648" s="397"/>
      <c r="AV648" s="397"/>
      <c r="AW648" s="58"/>
      <c r="AX648" s="58"/>
      <c r="AY648" s="58"/>
      <c r="AZ648" s="58"/>
      <c r="BA648" s="58"/>
      <c r="BB648" s="58"/>
      <c r="BC648" s="561" t="s">
        <v>698</v>
      </c>
      <c r="BD648" s="562" t="s">
        <v>346</v>
      </c>
      <c r="BE648" s="562" t="s">
        <v>347</v>
      </c>
      <c r="BF648" s="562" t="s">
        <v>170</v>
      </c>
      <c r="BG648" s="562" t="s">
        <v>171</v>
      </c>
      <c r="BH648" s="562" t="s">
        <v>172</v>
      </c>
      <c r="BI648" s="562"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1">
        <f t="shared" ref="AN649:AN673" si="37">IF($G709=0,"N/A",VLOOKUP($T$191,TC_Rent,(MATCH($B709,bedrooms,FALSE))))</f>
        <v>1312</v>
      </c>
      <c r="AO649" s="58"/>
      <c r="AP649" s="58"/>
      <c r="AQ649" s="58"/>
      <c r="AR649" s="58"/>
      <c r="AS649" s="397"/>
      <c r="AT649" s="469" t="s">
        <v>991</v>
      </c>
      <c r="AU649" s="474" t="s">
        <v>992</v>
      </c>
      <c r="AV649" s="473" t="s">
        <v>993</v>
      </c>
      <c r="AW649" s="58"/>
      <c r="AX649" s="58"/>
      <c r="AY649" s="58"/>
      <c r="AZ649" s="58"/>
      <c r="BA649" s="58"/>
      <c r="BB649" s="58"/>
      <c r="BC649" s="563" t="s">
        <v>521</v>
      </c>
      <c r="BD649" s="771">
        <v>2284</v>
      </c>
      <c r="BE649" s="772">
        <v>2446</v>
      </c>
      <c r="BF649" s="773">
        <v>2936</v>
      </c>
      <c r="BG649" s="772">
        <v>3392</v>
      </c>
      <c r="BH649" s="773">
        <v>3784</v>
      </c>
      <c r="BI649" s="774">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04" t="str">
        <f>C622</f>
        <v>Modesto Impact Fee Loan</v>
      </c>
      <c r="H650" s="1104"/>
      <c r="I650" s="1104"/>
      <c r="J650" s="1104"/>
      <c r="K650" s="1104"/>
      <c r="L650" s="1104"/>
      <c r="M650" s="1104"/>
      <c r="N650" s="1104"/>
      <c r="O650" s="1104"/>
      <c r="P650" s="1104"/>
      <c r="Q650" s="1104"/>
      <c r="R650" s="1104"/>
      <c r="T650" s="87" t="s">
        <v>633</v>
      </c>
      <c r="U650" s="12" t="s">
        <v>508</v>
      </c>
      <c r="Z650" s="1104" t="str">
        <f>C623</f>
        <v>Stanislaus Impact Fee Loan</v>
      </c>
      <c r="AA650" s="1104"/>
      <c r="AB650" s="1104"/>
      <c r="AC650" s="1104"/>
      <c r="AD650" s="1104"/>
      <c r="AE650" s="1104"/>
      <c r="AF650" s="1104"/>
      <c r="AG650" s="1104"/>
      <c r="AH650" s="1104"/>
      <c r="AI650" s="1104"/>
      <c r="AJ650" s="1104"/>
      <c r="AK650" s="1104"/>
      <c r="AM650" s="58"/>
      <c r="AN650" s="461">
        <f t="shared" si="37"/>
        <v>1574</v>
      </c>
      <c r="AO650" s="58"/>
      <c r="AP650" s="58"/>
      <c r="AQ650" s="58"/>
      <c r="AR650" s="58"/>
      <c r="AS650" s="397"/>
      <c r="AT650" s="471">
        <f t="shared" ref="AT650:AT674" si="38">G709</f>
        <v>1</v>
      </c>
      <c r="AU650" s="475">
        <f>AT650/$AT$675</f>
        <v>1.3698630136986301E-2</v>
      </c>
      <c r="AV650" s="476">
        <f t="shared" ref="AV650:AV674" si="39">IF(AU650=0," ",AU650*AD709)</f>
        <v>6.8493150684931503E-3</v>
      </c>
      <c r="AW650" s="58"/>
      <c r="AX650" s="58"/>
      <c r="AY650" s="58"/>
      <c r="AZ650" s="58"/>
      <c r="BA650" s="58"/>
      <c r="BB650" s="58"/>
      <c r="BC650" s="564" t="s">
        <v>522</v>
      </c>
      <c r="BD650" s="775">
        <v>1456</v>
      </c>
      <c r="BE650" s="776">
        <v>1560</v>
      </c>
      <c r="BF650" s="775">
        <v>1872</v>
      </c>
      <c r="BG650" s="776">
        <v>2162</v>
      </c>
      <c r="BH650" s="776">
        <v>2414</v>
      </c>
      <c r="BI650" s="777">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2" t="str">
        <f t="shared" ref="G651" si="40">G577</f>
        <v>1010 10th Street</v>
      </c>
      <c r="H651" s="1102"/>
      <c r="I651" s="1102"/>
      <c r="J651" s="1102"/>
      <c r="K651" s="1102"/>
      <c r="L651" s="1102"/>
      <c r="M651" s="1102"/>
      <c r="N651" s="1102"/>
      <c r="O651" s="1102"/>
      <c r="P651" s="1102"/>
      <c r="Q651" s="1102"/>
      <c r="R651" s="1102"/>
      <c r="T651" s="35"/>
      <c r="U651" s="12" t="s">
        <v>92</v>
      </c>
      <c r="Z651" s="1102" t="str">
        <f t="shared" ref="Z651" si="41">Z577</f>
        <v>1010 10th Street</v>
      </c>
      <c r="AA651" s="1102"/>
      <c r="AB651" s="1102"/>
      <c r="AC651" s="1102"/>
      <c r="AD651" s="1102"/>
      <c r="AE651" s="1102"/>
      <c r="AF651" s="1102"/>
      <c r="AG651" s="1102"/>
      <c r="AH651" s="1102"/>
      <c r="AI651" s="1102"/>
      <c r="AJ651" s="1102"/>
      <c r="AK651" s="1102"/>
      <c r="AM651" s="58"/>
      <c r="AN651" s="461">
        <f t="shared" si="37"/>
        <v>1816</v>
      </c>
      <c r="AO651" s="58"/>
      <c r="AP651" s="58"/>
      <c r="AQ651" s="58"/>
      <c r="AR651" s="58"/>
      <c r="AS651" s="397"/>
      <c r="AT651" s="472">
        <f t="shared" si="38"/>
        <v>11</v>
      </c>
      <c r="AU651" s="475">
        <f t="shared" ref="AU651:AU674" si="42">AT651/$AT$675</f>
        <v>0.15068493150684931</v>
      </c>
      <c r="AV651" s="476">
        <f t="shared" si="39"/>
        <v>4.5205479452054789E-2</v>
      </c>
      <c r="AW651" s="58"/>
      <c r="AX651" s="58"/>
      <c r="AY651" s="58"/>
      <c r="AZ651" s="58"/>
      <c r="BA651" s="58"/>
      <c r="BB651" s="58"/>
      <c r="BC651" s="564" t="s">
        <v>523</v>
      </c>
      <c r="BD651" s="778">
        <v>1376</v>
      </c>
      <c r="BE651" s="779">
        <v>1476</v>
      </c>
      <c r="BF651" s="778">
        <v>1772</v>
      </c>
      <c r="BG651" s="779">
        <v>2046</v>
      </c>
      <c r="BH651" s="779">
        <v>2282</v>
      </c>
      <c r="BI651" s="780">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102" t="str">
        <f t="shared" ref="G652" si="43">G578</f>
        <v>Modesto</v>
      </c>
      <c r="H652" s="1102"/>
      <c r="I652" s="1102"/>
      <c r="J652" s="1102"/>
      <c r="K652" s="1102"/>
      <c r="L652" s="1102"/>
      <c r="M652" s="1102"/>
      <c r="N652" s="1102"/>
      <c r="O652" s="1102"/>
      <c r="P652" s="1102"/>
      <c r="Q652" s="1102"/>
      <c r="R652" s="1102"/>
      <c r="T652" s="35"/>
      <c r="U652" s="12" t="s">
        <v>629</v>
      </c>
      <c r="Z652" s="1123" t="str">
        <f t="shared" ref="Z652" si="44">Z578</f>
        <v>Modesto</v>
      </c>
      <c r="AA652" s="1123"/>
      <c r="AB652" s="1123"/>
      <c r="AC652" s="1123"/>
      <c r="AD652" s="1123"/>
      <c r="AE652" s="1123"/>
      <c r="AF652" s="1123"/>
      <c r="AG652" s="1123"/>
      <c r="AH652" s="1123"/>
      <c r="AI652" s="1123"/>
      <c r="AJ652" s="1123"/>
      <c r="AK652" s="1123"/>
      <c r="AM652" s="58"/>
      <c r="AN652" s="461">
        <f t="shared" si="37"/>
        <v>1574</v>
      </c>
      <c r="AO652" s="58"/>
      <c r="AP652" s="58"/>
      <c r="AQ652" s="58"/>
      <c r="AR652" s="58"/>
      <c r="AS652" s="397"/>
      <c r="AT652" s="472">
        <f t="shared" si="38"/>
        <v>4</v>
      </c>
      <c r="AU652" s="475">
        <f t="shared" si="42"/>
        <v>5.4794520547945202E-2</v>
      </c>
      <c r="AV652" s="476">
        <f t="shared" si="39"/>
        <v>1.643835616438356E-2</v>
      </c>
      <c r="AW652" s="58"/>
      <c r="AX652" s="58"/>
      <c r="AY652" s="58"/>
      <c r="AZ652" s="58"/>
      <c r="BA652" s="58"/>
      <c r="BB652" s="58"/>
      <c r="BC652" s="564" t="s">
        <v>524</v>
      </c>
      <c r="BD652" s="778">
        <v>1236</v>
      </c>
      <c r="BE652" s="779">
        <v>1326</v>
      </c>
      <c r="BF652" s="778">
        <v>1592</v>
      </c>
      <c r="BG652" s="779">
        <v>1838</v>
      </c>
      <c r="BH652" s="779">
        <v>2052</v>
      </c>
      <c r="BI652" s="780">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2" t="str">
        <f t="shared" ref="G653" si="45">G579</f>
        <v>Jessica Narayan</v>
      </c>
      <c r="H653" s="1102"/>
      <c r="I653" s="1102"/>
      <c r="J653" s="1102"/>
      <c r="K653" s="1102"/>
      <c r="L653" s="1102"/>
      <c r="M653" s="1102"/>
      <c r="N653" s="1102"/>
      <c r="O653" s="1102"/>
      <c r="P653" s="1102"/>
      <c r="Q653" s="1102"/>
      <c r="R653" s="1102"/>
      <c r="T653" s="35"/>
      <c r="U653" s="12" t="s">
        <v>19</v>
      </c>
      <c r="Z653" s="1123" t="str">
        <f t="shared" ref="Z653" si="46">Z579</f>
        <v>Sheryl Schwartz</v>
      </c>
      <c r="AA653" s="1123"/>
      <c r="AB653" s="1123"/>
      <c r="AC653" s="1123"/>
      <c r="AD653" s="1123"/>
      <c r="AE653" s="1123"/>
      <c r="AF653" s="1123"/>
      <c r="AG653" s="1123"/>
      <c r="AH653" s="1123"/>
      <c r="AI653" s="1123"/>
      <c r="AJ653" s="1123"/>
      <c r="AK653" s="1123"/>
      <c r="AM653" s="58"/>
      <c r="AN653" s="461">
        <f t="shared" si="37"/>
        <v>1816</v>
      </c>
      <c r="AO653" s="58"/>
      <c r="AP653" s="58"/>
      <c r="AQ653" s="58"/>
      <c r="AR653" s="58"/>
      <c r="AS653" s="397"/>
      <c r="AT653" s="472">
        <f t="shared" si="38"/>
        <v>20</v>
      </c>
      <c r="AU653" s="475">
        <f t="shared" si="42"/>
        <v>0.27397260273972601</v>
      </c>
      <c r="AV653" s="476">
        <f t="shared" si="39"/>
        <v>0.13698630136986301</v>
      </c>
      <c r="AW653" s="58"/>
      <c r="AX653" s="58"/>
      <c r="AY653" s="58"/>
      <c r="AZ653" s="58"/>
      <c r="BA653" s="58"/>
      <c r="BB653" s="58"/>
      <c r="BC653" s="564" t="s">
        <v>525</v>
      </c>
      <c r="BD653" s="778">
        <v>1406</v>
      </c>
      <c r="BE653" s="779">
        <v>1508</v>
      </c>
      <c r="BF653" s="778">
        <v>1810</v>
      </c>
      <c r="BG653" s="779">
        <v>2090</v>
      </c>
      <c r="BH653" s="779">
        <v>2332</v>
      </c>
      <c r="BI653" s="780">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05">
        <f t="shared" ref="G654:P654" si="47">G580</f>
        <v>2095775321</v>
      </c>
      <c r="H654" s="1105"/>
      <c r="I654" s="1105"/>
      <c r="J654" s="1105"/>
      <c r="K654" s="1105"/>
      <c r="L654" s="1105"/>
      <c r="O654" s="140" t="s">
        <v>219</v>
      </c>
      <c r="P654" s="1106">
        <f t="shared" si="47"/>
        <v>0</v>
      </c>
      <c r="Q654" s="1106"/>
      <c r="R654" s="1106"/>
      <c r="T654" s="35"/>
      <c r="U654" s="12" t="s">
        <v>337</v>
      </c>
      <c r="Z654" s="1105" t="str">
        <f t="shared" ref="Z654:AI654" si="48">Z580</f>
        <v xml:space="preserve">(209) 525-4312 </v>
      </c>
      <c r="AA654" s="1105"/>
      <c r="AB654" s="1105"/>
      <c r="AC654" s="1105"/>
      <c r="AD654" s="1105"/>
      <c r="AE654" s="1105"/>
      <c r="AH654" s="140" t="s">
        <v>219</v>
      </c>
      <c r="AI654" s="1106">
        <f t="shared" si="48"/>
        <v>0</v>
      </c>
      <c r="AJ654" s="1106"/>
      <c r="AK654" s="1106"/>
      <c r="AM654" s="58"/>
      <c r="AN654" s="461">
        <f t="shared" si="37"/>
        <v>1574</v>
      </c>
      <c r="AO654" s="58"/>
      <c r="AP654" s="58"/>
      <c r="AQ654" s="58"/>
      <c r="AR654" s="58"/>
      <c r="AS654" s="397"/>
      <c r="AT654" s="472">
        <f t="shared" si="38"/>
        <v>8</v>
      </c>
      <c r="AU654" s="475">
        <f t="shared" si="42"/>
        <v>0.1095890410958904</v>
      </c>
      <c r="AV654" s="476">
        <f t="shared" si="39"/>
        <v>5.4794520547945202E-2</v>
      </c>
      <c r="AW654" s="58"/>
      <c r="AX654" s="58"/>
      <c r="AY654" s="58"/>
      <c r="AZ654" s="58"/>
      <c r="BA654" s="58"/>
      <c r="BB654" s="58"/>
      <c r="BC654" s="564" t="s">
        <v>526</v>
      </c>
      <c r="BD654" s="778">
        <v>1224</v>
      </c>
      <c r="BE654" s="779">
        <v>1312</v>
      </c>
      <c r="BF654" s="778">
        <v>1574</v>
      </c>
      <c r="BG654" s="779">
        <v>1816</v>
      </c>
      <c r="BH654" s="779">
        <v>2026</v>
      </c>
      <c r="BI654" s="780">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2" t="str">
        <f t="shared" ref="H655" si="49">H581</f>
        <v>Deferred Impact Fee (Soft)</v>
      </c>
      <c r="I655" s="1102"/>
      <c r="J655" s="1102"/>
      <c r="K655" s="1102"/>
      <c r="L655" s="1102"/>
      <c r="M655" s="1102"/>
      <c r="N655" s="1102"/>
      <c r="O655" s="1102"/>
      <c r="P655" s="1102"/>
      <c r="Q655" s="1102"/>
      <c r="R655" s="1102"/>
      <c r="T655" s="35"/>
      <c r="U655" s="12" t="s">
        <v>20</v>
      </c>
      <c r="AA655" s="1102" t="str">
        <f t="shared" ref="AA655" si="50">AA581</f>
        <v>Deferred Impact (Soft)</v>
      </c>
      <c r="AB655" s="1102"/>
      <c r="AC655" s="1102"/>
      <c r="AD655" s="1102"/>
      <c r="AE655" s="1102"/>
      <c r="AF655" s="1102"/>
      <c r="AG655" s="1102"/>
      <c r="AH655" s="1102"/>
      <c r="AI655" s="1102"/>
      <c r="AJ655" s="1102"/>
      <c r="AK655" s="1102"/>
      <c r="AM655" s="58"/>
      <c r="AN655" s="461">
        <f t="shared" si="37"/>
        <v>1816</v>
      </c>
      <c r="AO655" s="58"/>
      <c r="AP655" s="58"/>
      <c r="AQ655" s="58"/>
      <c r="AR655" s="58"/>
      <c r="AS655" s="397"/>
      <c r="AT655" s="472">
        <f t="shared" si="38"/>
        <v>21</v>
      </c>
      <c r="AU655" s="475">
        <f t="shared" si="42"/>
        <v>0.28767123287671231</v>
      </c>
      <c r="AV655" s="476">
        <f t="shared" si="39"/>
        <v>0.17260273972602738</v>
      </c>
      <c r="AW655" s="58"/>
      <c r="AX655" s="58"/>
      <c r="AY655" s="58"/>
      <c r="AZ655" s="58"/>
      <c r="BA655" s="58"/>
      <c r="BB655" s="58"/>
      <c r="BC655" s="564" t="s">
        <v>527</v>
      </c>
      <c r="BD655" s="778">
        <v>2284</v>
      </c>
      <c r="BE655" s="779">
        <v>2446</v>
      </c>
      <c r="BF655" s="778">
        <v>2936</v>
      </c>
      <c r="BG655" s="779">
        <v>3392</v>
      </c>
      <c r="BH655" s="779">
        <v>3784</v>
      </c>
      <c r="BI655" s="780">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3" t="s">
        <v>590</v>
      </c>
      <c r="O656" s="1103"/>
      <c r="T656" s="35"/>
      <c r="U656" s="12" t="s">
        <v>22</v>
      </c>
      <c r="AG656" s="1103" t="s">
        <v>590</v>
      </c>
      <c r="AH656" s="1103"/>
      <c r="AM656" s="58"/>
      <c r="AN656" s="461" t="str">
        <f t="shared" si="37"/>
        <v>N/A</v>
      </c>
      <c r="AO656" s="58"/>
      <c r="AP656" s="58"/>
      <c r="AQ656" s="58"/>
      <c r="AR656" s="58"/>
      <c r="AS656" s="397"/>
      <c r="AT656" s="472">
        <f t="shared" si="38"/>
        <v>8</v>
      </c>
      <c r="AU656" s="475">
        <f t="shared" si="42"/>
        <v>0.1095890410958904</v>
      </c>
      <c r="AV656" s="476">
        <f t="shared" si="39"/>
        <v>6.575342465753424E-2</v>
      </c>
      <c r="AW656" s="58"/>
      <c r="AX656" s="58"/>
      <c r="AY656" s="58"/>
      <c r="AZ656" s="58"/>
      <c r="BA656" s="58"/>
      <c r="BB656" s="58"/>
      <c r="BC656" s="564" t="s">
        <v>528</v>
      </c>
      <c r="BD656" s="778">
        <v>1224</v>
      </c>
      <c r="BE656" s="779">
        <v>1312</v>
      </c>
      <c r="BF656" s="778">
        <v>1574</v>
      </c>
      <c r="BG656" s="779">
        <v>1816</v>
      </c>
      <c r="BH656" s="779">
        <v>2026</v>
      </c>
      <c r="BI656" s="780">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1" t="str">
        <f t="shared" si="37"/>
        <v>N/A</v>
      </c>
      <c r="AO657" s="58"/>
      <c r="AP657" s="58"/>
      <c r="AQ657" s="58"/>
      <c r="AR657" s="58"/>
      <c r="AS657" s="397"/>
      <c r="AT657" s="472">
        <f t="shared" si="38"/>
        <v>0</v>
      </c>
      <c r="AU657" s="475">
        <f t="shared" si="42"/>
        <v>0</v>
      </c>
      <c r="AV657" s="476" t="str">
        <f t="shared" si="39"/>
        <v xml:space="preserve"> </v>
      </c>
      <c r="AW657" s="58"/>
      <c r="AX657" s="58"/>
      <c r="AY657" s="58"/>
      <c r="AZ657" s="58"/>
      <c r="BA657" s="58"/>
      <c r="BB657" s="58"/>
      <c r="BC657" s="564" t="s">
        <v>529</v>
      </c>
      <c r="BD657" s="778">
        <v>1512</v>
      </c>
      <c r="BE657" s="779">
        <v>1620</v>
      </c>
      <c r="BF657" s="778">
        <v>1942</v>
      </c>
      <c r="BG657" s="779">
        <v>2244</v>
      </c>
      <c r="BH657" s="779">
        <v>2504</v>
      </c>
      <c r="BI657" s="780">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04" t="str">
        <f>C624</f>
        <v>Accrued Loan Interest</v>
      </c>
      <c r="H658" s="1104"/>
      <c r="I658" s="1104"/>
      <c r="J658" s="1104"/>
      <c r="K658" s="1104"/>
      <c r="L658" s="1104"/>
      <c r="M658" s="1104"/>
      <c r="N658" s="1104"/>
      <c r="O658" s="1104"/>
      <c r="P658" s="1104"/>
      <c r="Q658" s="1104"/>
      <c r="R658" s="1104"/>
      <c r="T658" s="87" t="s">
        <v>500</v>
      </c>
      <c r="U658" s="12" t="s">
        <v>508</v>
      </c>
      <c r="Z658" s="1104">
        <f>C625</f>
        <v>0</v>
      </c>
      <c r="AA658" s="1104"/>
      <c r="AB658" s="1104"/>
      <c r="AC658" s="1104"/>
      <c r="AD658" s="1104"/>
      <c r="AE658" s="1104"/>
      <c r="AF658" s="1104"/>
      <c r="AG658" s="1104"/>
      <c r="AH658" s="1104"/>
      <c r="AI658" s="1104"/>
      <c r="AJ658" s="1104"/>
      <c r="AK658" s="1104"/>
      <c r="AM658" s="58"/>
      <c r="AN658" s="461" t="str">
        <f t="shared" si="37"/>
        <v>N/A</v>
      </c>
      <c r="AO658" s="58"/>
      <c r="AP658" s="58"/>
      <c r="AQ658" s="58"/>
      <c r="AR658" s="58"/>
      <c r="AS658" s="397"/>
      <c r="AT658" s="472">
        <f t="shared" si="38"/>
        <v>0</v>
      </c>
      <c r="AU658" s="475">
        <f t="shared" si="42"/>
        <v>0</v>
      </c>
      <c r="AV658" s="476" t="str">
        <f t="shared" si="39"/>
        <v xml:space="preserve"> </v>
      </c>
      <c r="AW658" s="58"/>
      <c r="AX658" s="58"/>
      <c r="AY658" s="58"/>
      <c r="AZ658" s="58"/>
      <c r="BA658" s="58"/>
      <c r="BB658" s="58"/>
      <c r="BC658" s="564" t="s">
        <v>530</v>
      </c>
      <c r="BD658" s="778">
        <v>1224</v>
      </c>
      <c r="BE658" s="779">
        <v>1312</v>
      </c>
      <c r="BF658" s="778">
        <v>1574</v>
      </c>
      <c r="BG658" s="779">
        <v>1816</v>
      </c>
      <c r="BH658" s="779">
        <v>2026</v>
      </c>
      <c r="BI658" s="780">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2" t="str">
        <f t="shared" ref="G659" si="51">G577</f>
        <v>1010 10th Street</v>
      </c>
      <c r="H659" s="1102"/>
      <c r="I659" s="1102"/>
      <c r="J659" s="1102"/>
      <c r="K659" s="1102"/>
      <c r="L659" s="1102"/>
      <c r="M659" s="1102"/>
      <c r="N659" s="1102"/>
      <c r="O659" s="1102"/>
      <c r="P659" s="1102"/>
      <c r="Q659" s="1102"/>
      <c r="R659" s="1102"/>
      <c r="T659" s="35"/>
      <c r="U659" s="12" t="s">
        <v>92</v>
      </c>
      <c r="Z659" s="1102"/>
      <c r="AA659" s="1102"/>
      <c r="AB659" s="1102"/>
      <c r="AC659" s="1102"/>
      <c r="AD659" s="1102"/>
      <c r="AE659" s="1102"/>
      <c r="AF659" s="1102"/>
      <c r="AG659" s="1102"/>
      <c r="AH659" s="1102"/>
      <c r="AI659" s="1102"/>
      <c r="AJ659" s="1102"/>
      <c r="AK659" s="1102"/>
      <c r="AM659" s="58"/>
      <c r="AN659" s="461" t="str">
        <f t="shared" si="37"/>
        <v>N/A</v>
      </c>
      <c r="AO659" s="58"/>
      <c r="AP659" s="58"/>
      <c r="AQ659" s="58"/>
      <c r="AR659" s="58"/>
      <c r="AS659" s="397"/>
      <c r="AT659" s="472">
        <f t="shared" si="38"/>
        <v>0</v>
      </c>
      <c r="AU659" s="475">
        <f t="shared" si="42"/>
        <v>0</v>
      </c>
      <c r="AV659" s="476" t="str">
        <f t="shared" si="39"/>
        <v xml:space="preserve"> </v>
      </c>
      <c r="AW659" s="58"/>
      <c r="AX659" s="58"/>
      <c r="AY659" s="58"/>
      <c r="AZ659" s="58"/>
      <c r="BA659" s="58"/>
      <c r="BB659" s="58"/>
      <c r="BC659" s="564" t="s">
        <v>531</v>
      </c>
      <c r="BD659" s="778">
        <v>1224</v>
      </c>
      <c r="BE659" s="779">
        <v>1312</v>
      </c>
      <c r="BF659" s="778">
        <v>1574</v>
      </c>
      <c r="BG659" s="779">
        <v>1816</v>
      </c>
      <c r="BH659" s="779">
        <v>2026</v>
      </c>
      <c r="BI659" s="780">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102" t="str">
        <f t="shared" ref="G660" si="52">G578</f>
        <v>Modesto</v>
      </c>
      <c r="H660" s="1102"/>
      <c r="I660" s="1102"/>
      <c r="J660" s="1102"/>
      <c r="K660" s="1102"/>
      <c r="L660" s="1102"/>
      <c r="M660" s="1102"/>
      <c r="N660" s="1102"/>
      <c r="O660" s="1102"/>
      <c r="P660" s="1102"/>
      <c r="Q660" s="1102"/>
      <c r="R660" s="1102"/>
      <c r="T660" s="35"/>
      <c r="U660" s="12" t="s">
        <v>629</v>
      </c>
      <c r="Z660" s="1123"/>
      <c r="AA660" s="1123"/>
      <c r="AB660" s="1123"/>
      <c r="AC660" s="1123"/>
      <c r="AD660" s="1123"/>
      <c r="AE660" s="1123"/>
      <c r="AF660" s="1123"/>
      <c r="AG660" s="1123"/>
      <c r="AH660" s="1123"/>
      <c r="AI660" s="1123"/>
      <c r="AJ660" s="1123"/>
      <c r="AK660" s="1123"/>
      <c r="AM660" s="58"/>
      <c r="AN660" s="461" t="str">
        <f t="shared" si="37"/>
        <v>N/A</v>
      </c>
      <c r="AO660" s="58"/>
      <c r="AP660" s="58"/>
      <c r="AQ660" s="58"/>
      <c r="AR660" s="58"/>
      <c r="AS660" s="397"/>
      <c r="AT660" s="472">
        <f t="shared" si="38"/>
        <v>0</v>
      </c>
      <c r="AU660" s="475">
        <f t="shared" si="42"/>
        <v>0</v>
      </c>
      <c r="AV660" s="476" t="str">
        <f t="shared" si="39"/>
        <v xml:space="preserve"> </v>
      </c>
      <c r="AW660" s="58"/>
      <c r="AX660" s="58"/>
      <c r="AY660" s="58"/>
      <c r="AZ660" s="58"/>
      <c r="BA660" s="58"/>
      <c r="BB660" s="58"/>
      <c r="BC660" s="564" t="s">
        <v>532</v>
      </c>
      <c r="BD660" s="778">
        <v>1224</v>
      </c>
      <c r="BE660" s="779">
        <v>1312</v>
      </c>
      <c r="BF660" s="778">
        <v>1574</v>
      </c>
      <c r="BG660" s="779">
        <v>1816</v>
      </c>
      <c r="BH660" s="779">
        <v>2026</v>
      </c>
      <c r="BI660" s="780">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2" t="str">
        <f t="shared" ref="G661" si="53">G579</f>
        <v>Jessica Narayan</v>
      </c>
      <c r="H661" s="1102"/>
      <c r="I661" s="1102"/>
      <c r="J661" s="1102"/>
      <c r="K661" s="1102"/>
      <c r="L661" s="1102"/>
      <c r="M661" s="1102"/>
      <c r="N661" s="1102"/>
      <c r="O661" s="1102"/>
      <c r="P661" s="1102"/>
      <c r="Q661" s="1102"/>
      <c r="R661" s="1102"/>
      <c r="T661" s="35"/>
      <c r="U661" s="12" t="s">
        <v>19</v>
      </c>
      <c r="Z661" s="1123"/>
      <c r="AA661" s="1123"/>
      <c r="AB661" s="1123"/>
      <c r="AC661" s="1123"/>
      <c r="AD661" s="1123"/>
      <c r="AE661" s="1123"/>
      <c r="AF661" s="1123"/>
      <c r="AG661" s="1123"/>
      <c r="AH661" s="1123"/>
      <c r="AI661" s="1123"/>
      <c r="AJ661" s="1123"/>
      <c r="AK661" s="1123"/>
      <c r="AM661" s="58"/>
      <c r="AN661" s="461" t="str">
        <f t="shared" si="37"/>
        <v>N/A</v>
      </c>
      <c r="AO661" s="58"/>
      <c r="AP661" s="58"/>
      <c r="AQ661" s="58"/>
      <c r="AR661" s="58"/>
      <c r="AS661" s="397"/>
      <c r="AT661" s="472">
        <f t="shared" si="38"/>
        <v>0</v>
      </c>
      <c r="AU661" s="475">
        <f t="shared" si="42"/>
        <v>0</v>
      </c>
      <c r="AV661" s="476" t="str">
        <f t="shared" si="39"/>
        <v xml:space="preserve"> </v>
      </c>
      <c r="AW661" s="58"/>
      <c r="AX661" s="58"/>
      <c r="AY661" s="58"/>
      <c r="AZ661" s="58"/>
      <c r="BA661" s="58"/>
      <c r="BB661" s="58"/>
      <c r="BC661" s="564" t="s">
        <v>533</v>
      </c>
      <c r="BD661" s="778">
        <v>1224</v>
      </c>
      <c r="BE661" s="779">
        <v>1312</v>
      </c>
      <c r="BF661" s="778">
        <v>1574</v>
      </c>
      <c r="BG661" s="779">
        <v>1816</v>
      </c>
      <c r="BH661" s="779">
        <v>2026</v>
      </c>
      <c r="BI661" s="780">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05">
        <f t="shared" ref="G662:P662" si="54">G580</f>
        <v>2095775321</v>
      </c>
      <c r="H662" s="1105"/>
      <c r="I662" s="1105"/>
      <c r="J662" s="1105"/>
      <c r="K662" s="1105"/>
      <c r="L662" s="1105"/>
      <c r="O662" s="140" t="s">
        <v>219</v>
      </c>
      <c r="P662" s="1106">
        <f t="shared" si="54"/>
        <v>0</v>
      </c>
      <c r="Q662" s="1106"/>
      <c r="R662" s="1106"/>
      <c r="T662" s="35"/>
      <c r="U662" s="12" t="s">
        <v>337</v>
      </c>
      <c r="Z662" s="1105"/>
      <c r="AA662" s="1105"/>
      <c r="AB662" s="1105"/>
      <c r="AC662" s="1105"/>
      <c r="AD662" s="1105"/>
      <c r="AE662" s="1105"/>
      <c r="AH662" s="140" t="s">
        <v>219</v>
      </c>
      <c r="AI662" s="1106">
        <f t="shared" ref="AI662" si="55">AI588</f>
        <v>0</v>
      </c>
      <c r="AJ662" s="1106"/>
      <c r="AK662" s="1106"/>
      <c r="AM662" s="58"/>
      <c r="AN662" s="461" t="str">
        <f t="shared" si="37"/>
        <v>N/A</v>
      </c>
      <c r="AO662" s="58"/>
      <c r="AP662" s="58"/>
      <c r="AQ662" s="58"/>
      <c r="AR662" s="58"/>
      <c r="AS662" s="397"/>
      <c r="AT662" s="472">
        <f t="shared" si="38"/>
        <v>0</v>
      </c>
      <c r="AU662" s="475">
        <f t="shared" si="42"/>
        <v>0</v>
      </c>
      <c r="AV662" s="476" t="str">
        <f t="shared" si="39"/>
        <v xml:space="preserve"> </v>
      </c>
      <c r="AW662" s="58"/>
      <c r="AX662" s="58"/>
      <c r="AY662" s="58"/>
      <c r="AZ662" s="58"/>
      <c r="BA662" s="58"/>
      <c r="BB662" s="58"/>
      <c r="BC662" s="564" t="s">
        <v>534</v>
      </c>
      <c r="BD662" s="778">
        <v>1314</v>
      </c>
      <c r="BE662" s="779">
        <v>1408</v>
      </c>
      <c r="BF662" s="778">
        <v>1690</v>
      </c>
      <c r="BG662" s="779">
        <v>1952</v>
      </c>
      <c r="BH662" s="779">
        <v>2180</v>
      </c>
      <c r="BI662" s="780">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2" t="str">
        <f t="shared" ref="H663" si="56">H581</f>
        <v>Deferred Impact Fee (Soft)</v>
      </c>
      <c r="I663" s="1102"/>
      <c r="J663" s="1102"/>
      <c r="K663" s="1102"/>
      <c r="L663" s="1102"/>
      <c r="M663" s="1102"/>
      <c r="N663" s="1102"/>
      <c r="O663" s="1102"/>
      <c r="P663" s="1102"/>
      <c r="Q663" s="1102"/>
      <c r="R663" s="1102"/>
      <c r="T663" s="35"/>
      <c r="U663" s="12" t="s">
        <v>20</v>
      </c>
      <c r="AA663" s="1102"/>
      <c r="AB663" s="1102"/>
      <c r="AC663" s="1102"/>
      <c r="AD663" s="1102"/>
      <c r="AE663" s="1102"/>
      <c r="AF663" s="1102"/>
      <c r="AG663" s="1102"/>
      <c r="AH663" s="1102"/>
      <c r="AI663" s="1102"/>
      <c r="AJ663" s="1102"/>
      <c r="AK663" s="1102"/>
      <c r="AM663" s="58"/>
      <c r="AN663" s="461" t="str">
        <f t="shared" si="37"/>
        <v>N/A</v>
      </c>
      <c r="AO663" s="58"/>
      <c r="AP663" s="58"/>
      <c r="AQ663" s="58"/>
      <c r="AR663" s="58"/>
      <c r="AS663" s="397"/>
      <c r="AT663" s="472">
        <f t="shared" si="38"/>
        <v>0</v>
      </c>
      <c r="AU663" s="475">
        <f t="shared" si="42"/>
        <v>0</v>
      </c>
      <c r="AV663" s="476" t="str">
        <f t="shared" si="39"/>
        <v xml:space="preserve"> </v>
      </c>
      <c r="AW663" s="58"/>
      <c r="AX663" s="58"/>
      <c r="AY663" s="58"/>
      <c r="AZ663" s="58"/>
      <c r="BA663" s="58"/>
      <c r="BB663" s="58"/>
      <c r="BC663" s="564" t="s">
        <v>535</v>
      </c>
      <c r="BD663" s="778">
        <v>1224</v>
      </c>
      <c r="BE663" s="779">
        <v>1312</v>
      </c>
      <c r="BF663" s="778">
        <v>1574</v>
      </c>
      <c r="BG663" s="779">
        <v>1816</v>
      </c>
      <c r="BH663" s="779">
        <v>2026</v>
      </c>
      <c r="BI663" s="780">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3" t="s">
        <v>590</v>
      </c>
      <c r="O664" s="1103"/>
      <c r="T664" s="35"/>
      <c r="U664" s="12" t="s">
        <v>22</v>
      </c>
      <c r="AG664" s="1103"/>
      <c r="AH664" s="1103"/>
      <c r="AM664" s="58"/>
      <c r="AN664" s="461" t="str">
        <f t="shared" si="37"/>
        <v>N/A</v>
      </c>
      <c r="AO664" s="58"/>
      <c r="AP664" s="58"/>
      <c r="AQ664" s="58"/>
      <c r="AR664" s="58"/>
      <c r="AS664" s="397"/>
      <c r="AT664" s="472">
        <f t="shared" si="38"/>
        <v>0</v>
      </c>
      <c r="AU664" s="475">
        <f t="shared" si="42"/>
        <v>0</v>
      </c>
      <c r="AV664" s="476" t="str">
        <f t="shared" si="39"/>
        <v xml:space="preserve"> </v>
      </c>
      <c r="AW664" s="58"/>
      <c r="AX664" s="58"/>
      <c r="AY664" s="58"/>
      <c r="AZ664" s="58"/>
      <c r="BA664" s="58"/>
      <c r="BB664" s="58"/>
      <c r="BC664" s="564" t="s">
        <v>536</v>
      </c>
      <c r="BD664" s="778">
        <v>1224</v>
      </c>
      <c r="BE664" s="779">
        <v>1312</v>
      </c>
      <c r="BF664" s="778">
        <v>1574</v>
      </c>
      <c r="BG664" s="779">
        <v>1816</v>
      </c>
      <c r="BH664" s="779">
        <v>2026</v>
      </c>
      <c r="BI664" s="780">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1" t="str">
        <f t="shared" si="37"/>
        <v>N/A</v>
      </c>
      <c r="AO665" s="58"/>
      <c r="AP665" s="58"/>
      <c r="AQ665" s="58"/>
      <c r="AR665" s="58"/>
      <c r="AS665" s="397"/>
      <c r="AT665" s="472">
        <f t="shared" si="38"/>
        <v>0</v>
      </c>
      <c r="AU665" s="475">
        <f t="shared" si="42"/>
        <v>0</v>
      </c>
      <c r="AV665" s="476" t="str">
        <f t="shared" si="39"/>
        <v xml:space="preserve"> </v>
      </c>
      <c r="AW665" s="58"/>
      <c r="AX665" s="58"/>
      <c r="AY665" s="58"/>
      <c r="AZ665" s="58"/>
      <c r="BA665" s="58"/>
      <c r="BB665" s="58"/>
      <c r="BC665" s="564" t="s">
        <v>537</v>
      </c>
      <c r="BD665" s="778">
        <v>1224</v>
      </c>
      <c r="BE665" s="779">
        <v>1312</v>
      </c>
      <c r="BF665" s="778">
        <v>1574</v>
      </c>
      <c r="BG665" s="779">
        <v>1816</v>
      </c>
      <c r="BH665" s="779">
        <v>2026</v>
      </c>
      <c r="BI665" s="780">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04" t="str">
        <f>C626</f>
        <v>Deferred Developer Fee</v>
      </c>
      <c r="H666" s="1104"/>
      <c r="I666" s="1104"/>
      <c r="J666" s="1104"/>
      <c r="K666" s="1104"/>
      <c r="L666" s="1104"/>
      <c r="M666" s="1104"/>
      <c r="N666" s="1104"/>
      <c r="O666" s="1104"/>
      <c r="P666" s="1104"/>
      <c r="Q666" s="1104"/>
      <c r="R666" s="1104"/>
      <c r="T666" s="87" t="s">
        <v>695</v>
      </c>
      <c r="U666" s="12" t="s">
        <v>508</v>
      </c>
      <c r="Z666" s="1104">
        <f>C627</f>
        <v>0</v>
      </c>
      <c r="AA666" s="1104"/>
      <c r="AB666" s="1104"/>
      <c r="AC666" s="1104"/>
      <c r="AD666" s="1104"/>
      <c r="AE666" s="1104"/>
      <c r="AF666" s="1104"/>
      <c r="AG666" s="1104"/>
      <c r="AH666" s="1104"/>
      <c r="AI666" s="1104"/>
      <c r="AJ666" s="1104"/>
      <c r="AK666" s="1104"/>
      <c r="AM666" s="58"/>
      <c r="AN666" s="461" t="str">
        <f t="shared" si="37"/>
        <v>N/A</v>
      </c>
      <c r="AO666" s="58"/>
      <c r="AP666" s="58"/>
      <c r="AQ666" s="58"/>
      <c r="AR666" s="58"/>
      <c r="AS666" s="397"/>
      <c r="AT666" s="472">
        <f t="shared" si="38"/>
        <v>0</v>
      </c>
      <c r="AU666" s="475">
        <f t="shared" si="42"/>
        <v>0</v>
      </c>
      <c r="AV666" s="476" t="str">
        <f t="shared" si="39"/>
        <v xml:space="preserve"> </v>
      </c>
      <c r="AW666" s="58"/>
      <c r="AX666" s="58"/>
      <c r="AY666" s="58"/>
      <c r="AZ666" s="58"/>
      <c r="BA666" s="58"/>
      <c r="BB666" s="58"/>
      <c r="BC666" s="564" t="s">
        <v>538</v>
      </c>
      <c r="BD666" s="778">
        <v>1236</v>
      </c>
      <c r="BE666" s="779">
        <v>1326</v>
      </c>
      <c r="BF666" s="778">
        <v>1592</v>
      </c>
      <c r="BG666" s="779">
        <v>1838</v>
      </c>
      <c r="BH666" s="779">
        <v>2052</v>
      </c>
      <c r="BI666" s="780">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2">
        <f t="shared" ref="G667:P671" si="57">Z585</f>
        <v>0</v>
      </c>
      <c r="H667" s="1102"/>
      <c r="I667" s="1102"/>
      <c r="J667" s="1102"/>
      <c r="K667" s="1102"/>
      <c r="L667" s="1102"/>
      <c r="M667" s="1102"/>
      <c r="N667" s="1102"/>
      <c r="O667" s="1102"/>
      <c r="P667" s="1102"/>
      <c r="Q667" s="1102"/>
      <c r="R667" s="1102"/>
      <c r="T667" s="35"/>
      <c r="U667" s="12" t="s">
        <v>92</v>
      </c>
      <c r="Z667" s="1102"/>
      <c r="AA667" s="1102"/>
      <c r="AB667" s="1102"/>
      <c r="AC667" s="1102"/>
      <c r="AD667" s="1102"/>
      <c r="AE667" s="1102"/>
      <c r="AF667" s="1102"/>
      <c r="AG667" s="1102"/>
      <c r="AH667" s="1102"/>
      <c r="AI667" s="1102"/>
      <c r="AJ667" s="1102"/>
      <c r="AK667" s="1102"/>
      <c r="AM667" s="58"/>
      <c r="AN667" s="461" t="str">
        <f t="shared" si="37"/>
        <v>N/A</v>
      </c>
      <c r="AO667" s="58"/>
      <c r="AP667" s="58"/>
      <c r="AQ667" s="58"/>
      <c r="AR667" s="58"/>
      <c r="AS667" s="397"/>
      <c r="AT667" s="472">
        <f t="shared" si="38"/>
        <v>0</v>
      </c>
      <c r="AU667" s="475">
        <f t="shared" si="42"/>
        <v>0</v>
      </c>
      <c r="AV667" s="476" t="str">
        <f t="shared" si="39"/>
        <v xml:space="preserve"> </v>
      </c>
      <c r="AW667" s="58"/>
      <c r="AX667" s="58"/>
      <c r="AY667" s="58"/>
      <c r="AZ667" s="58"/>
      <c r="BA667" s="58"/>
      <c r="BB667" s="58"/>
      <c r="BC667" s="564" t="s">
        <v>539</v>
      </c>
      <c r="BD667" s="778">
        <v>1972</v>
      </c>
      <c r="BE667" s="779">
        <v>2112</v>
      </c>
      <c r="BF667" s="778">
        <v>2534</v>
      </c>
      <c r="BG667" s="779">
        <v>2928</v>
      </c>
      <c r="BH667" s="779">
        <v>3266</v>
      </c>
      <c r="BI667" s="780">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102">
        <f t="shared" si="57"/>
        <v>0</v>
      </c>
      <c r="H668" s="1102"/>
      <c r="I668" s="1102"/>
      <c r="J668" s="1102"/>
      <c r="K668" s="1102"/>
      <c r="L668" s="1102"/>
      <c r="M668" s="1102"/>
      <c r="N668" s="1102"/>
      <c r="O668" s="1102"/>
      <c r="P668" s="1102"/>
      <c r="Q668" s="1102"/>
      <c r="R668" s="1102"/>
      <c r="T668" s="35"/>
      <c r="U668" s="12" t="s">
        <v>629</v>
      </c>
      <c r="Z668" s="1123"/>
      <c r="AA668" s="1123"/>
      <c r="AB668" s="1123"/>
      <c r="AC668" s="1123"/>
      <c r="AD668" s="1123"/>
      <c r="AE668" s="1123"/>
      <c r="AF668" s="1123"/>
      <c r="AG668" s="1123"/>
      <c r="AH668" s="1123"/>
      <c r="AI668" s="1123"/>
      <c r="AJ668" s="1123"/>
      <c r="AK668" s="1123"/>
      <c r="AM668" s="58"/>
      <c r="AN668" s="461" t="str">
        <f t="shared" si="37"/>
        <v>N/A</v>
      </c>
      <c r="AO668" s="58"/>
      <c r="AP668" s="58"/>
      <c r="AQ668" s="58"/>
      <c r="AR668" s="58"/>
      <c r="AS668" s="397"/>
      <c r="AT668" s="472">
        <f t="shared" si="38"/>
        <v>0</v>
      </c>
      <c r="AU668" s="475">
        <f t="shared" si="42"/>
        <v>0</v>
      </c>
      <c r="AV668" s="476" t="str">
        <f t="shared" si="39"/>
        <v xml:space="preserve"> </v>
      </c>
      <c r="AW668" s="58"/>
      <c r="AX668" s="58"/>
      <c r="AY668" s="58"/>
      <c r="AZ668" s="58"/>
      <c r="BA668" s="58"/>
      <c r="BB668" s="58"/>
      <c r="BC668" s="564" t="s">
        <v>540</v>
      </c>
      <c r="BD668" s="778">
        <v>1224</v>
      </c>
      <c r="BE668" s="779">
        <v>1312</v>
      </c>
      <c r="BF668" s="778">
        <v>1574</v>
      </c>
      <c r="BG668" s="779">
        <v>1816</v>
      </c>
      <c r="BH668" s="779">
        <v>2026</v>
      </c>
      <c r="BI668" s="780">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2">
        <f t="shared" si="57"/>
        <v>0</v>
      </c>
      <c r="H669" s="1102"/>
      <c r="I669" s="1102"/>
      <c r="J669" s="1102"/>
      <c r="K669" s="1102"/>
      <c r="L669" s="1102"/>
      <c r="M669" s="1102"/>
      <c r="N669" s="1102"/>
      <c r="O669" s="1102"/>
      <c r="P669" s="1102"/>
      <c r="Q669" s="1102"/>
      <c r="R669" s="1102"/>
      <c r="T669" s="35"/>
      <c r="U669" s="12" t="s">
        <v>19</v>
      </c>
      <c r="Z669" s="1123"/>
      <c r="AA669" s="1123"/>
      <c r="AB669" s="1123"/>
      <c r="AC669" s="1123"/>
      <c r="AD669" s="1123"/>
      <c r="AE669" s="1123"/>
      <c r="AF669" s="1123"/>
      <c r="AG669" s="1123"/>
      <c r="AH669" s="1123"/>
      <c r="AI669" s="1123"/>
      <c r="AJ669" s="1123"/>
      <c r="AK669" s="1123"/>
      <c r="AM669" s="58"/>
      <c r="AN669" s="461" t="str">
        <f t="shared" si="37"/>
        <v>N/A</v>
      </c>
      <c r="AO669" s="58"/>
      <c r="AP669" s="58"/>
      <c r="AQ669" s="58"/>
      <c r="AR669" s="58"/>
      <c r="AS669" s="397"/>
      <c r="AT669" s="472">
        <f t="shared" si="38"/>
        <v>0</v>
      </c>
      <c r="AU669" s="475">
        <f t="shared" si="42"/>
        <v>0</v>
      </c>
      <c r="AV669" s="476" t="str">
        <f t="shared" si="39"/>
        <v xml:space="preserve"> </v>
      </c>
      <c r="AW669" s="58"/>
      <c r="AX669" s="58"/>
      <c r="AY669" s="58"/>
      <c r="AZ669" s="58"/>
      <c r="BA669" s="58"/>
      <c r="BB669" s="58"/>
      <c r="BC669" s="564" t="s">
        <v>541</v>
      </c>
      <c r="BD669" s="778">
        <v>3044</v>
      </c>
      <c r="BE669" s="779">
        <v>3262</v>
      </c>
      <c r="BF669" s="778">
        <v>3914</v>
      </c>
      <c r="BG669" s="779">
        <v>4524</v>
      </c>
      <c r="BH669" s="779">
        <v>5046</v>
      </c>
      <c r="BI669" s="780">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05">
        <f t="shared" si="57"/>
        <v>0</v>
      </c>
      <c r="H670" s="1105"/>
      <c r="I670" s="1105"/>
      <c r="J670" s="1105"/>
      <c r="K670" s="1105"/>
      <c r="L670" s="1105"/>
      <c r="O670" s="140" t="s">
        <v>219</v>
      </c>
      <c r="P670" s="1106">
        <f t="shared" si="57"/>
        <v>0</v>
      </c>
      <c r="Q670" s="1106"/>
      <c r="R670" s="1106"/>
      <c r="T670" s="35"/>
      <c r="U670" s="12" t="s">
        <v>337</v>
      </c>
      <c r="Z670" s="1105"/>
      <c r="AA670" s="1105"/>
      <c r="AB670" s="1105"/>
      <c r="AC670" s="1105"/>
      <c r="AD670" s="1105"/>
      <c r="AE670" s="1105"/>
      <c r="AH670" s="140" t="s">
        <v>219</v>
      </c>
      <c r="AI670" s="1106"/>
      <c r="AJ670" s="1106"/>
      <c r="AK670" s="1106"/>
      <c r="AM670" s="58"/>
      <c r="AN670" s="461" t="str">
        <f t="shared" si="37"/>
        <v>N/A</v>
      </c>
      <c r="AO670" s="58"/>
      <c r="AS670" s="397"/>
      <c r="AT670" s="472">
        <f t="shared" si="38"/>
        <v>0</v>
      </c>
      <c r="AU670" s="475">
        <f t="shared" si="42"/>
        <v>0</v>
      </c>
      <c r="AV670" s="476" t="str">
        <f t="shared" si="39"/>
        <v xml:space="preserve"> </v>
      </c>
      <c r="AY670" s="58"/>
      <c r="AZ670" s="58"/>
      <c r="BA670" s="58"/>
      <c r="BB670" s="58"/>
      <c r="BC670" s="564" t="s">
        <v>58</v>
      </c>
      <c r="BD670" s="778">
        <v>1224</v>
      </c>
      <c r="BE670" s="779">
        <v>1312</v>
      </c>
      <c r="BF670" s="778">
        <v>1574</v>
      </c>
      <c r="BG670" s="779">
        <v>1816</v>
      </c>
      <c r="BH670" s="779">
        <v>2026</v>
      </c>
      <c r="BI670" s="780">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2">
        <f t="shared" si="57"/>
        <v>0</v>
      </c>
      <c r="I671" s="1102"/>
      <c r="J671" s="1102"/>
      <c r="K671" s="1102"/>
      <c r="L671" s="1102"/>
      <c r="M671" s="1102"/>
      <c r="N671" s="1102"/>
      <c r="O671" s="1102"/>
      <c r="P671" s="1102"/>
      <c r="Q671" s="1102"/>
      <c r="R671" s="1102"/>
      <c r="T671" s="35"/>
      <c r="U671" s="12" t="s">
        <v>20</v>
      </c>
      <c r="AA671" s="1102"/>
      <c r="AB671" s="1102"/>
      <c r="AC671" s="1102"/>
      <c r="AD671" s="1102"/>
      <c r="AE671" s="1102"/>
      <c r="AF671" s="1102"/>
      <c r="AG671" s="1102"/>
      <c r="AH671" s="1102"/>
      <c r="AI671" s="1102"/>
      <c r="AJ671" s="1102"/>
      <c r="AK671" s="1102"/>
      <c r="AM671" s="58"/>
      <c r="AN671" s="461" t="str">
        <f t="shared" si="37"/>
        <v>N/A</v>
      </c>
      <c r="AO671" s="58"/>
      <c r="AS671" s="397"/>
      <c r="AT671" s="472">
        <f t="shared" si="38"/>
        <v>0</v>
      </c>
      <c r="AU671" s="475">
        <f t="shared" si="42"/>
        <v>0</v>
      </c>
      <c r="AV671" s="476" t="str">
        <f t="shared" si="39"/>
        <v xml:space="preserve"> </v>
      </c>
      <c r="AY671" s="58"/>
      <c r="AZ671" s="58"/>
      <c r="BA671" s="58"/>
      <c r="BB671" s="58"/>
      <c r="BC671" s="564" t="s">
        <v>59</v>
      </c>
      <c r="BD671" s="778">
        <v>1224</v>
      </c>
      <c r="BE671" s="779">
        <v>1312</v>
      </c>
      <c r="BF671" s="778">
        <v>1574</v>
      </c>
      <c r="BG671" s="779">
        <v>1816</v>
      </c>
      <c r="BH671" s="779">
        <v>2026</v>
      </c>
      <c r="BI671" s="780">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3" t="s">
        <v>590</v>
      </c>
      <c r="O672" s="1103"/>
      <c r="T672" s="35"/>
      <c r="U672" s="12" t="s">
        <v>22</v>
      </c>
      <c r="AG672" s="1103" t="s">
        <v>721</v>
      </c>
      <c r="AH672" s="1103"/>
      <c r="AM672" s="58"/>
      <c r="AN672" s="461" t="str">
        <f t="shared" si="37"/>
        <v>N/A</v>
      </c>
      <c r="AO672" s="58"/>
      <c r="AS672" s="397"/>
      <c r="AT672" s="472">
        <f t="shared" si="38"/>
        <v>0</v>
      </c>
      <c r="AU672" s="475">
        <f t="shared" si="42"/>
        <v>0</v>
      </c>
      <c r="AV672" s="476" t="str">
        <f t="shared" si="39"/>
        <v xml:space="preserve"> </v>
      </c>
      <c r="AY672" s="58"/>
      <c r="AZ672" s="58"/>
      <c r="BA672" s="58"/>
      <c r="BB672" s="58"/>
      <c r="BC672" s="564" t="s">
        <v>60</v>
      </c>
      <c r="BD672" s="778">
        <v>1224</v>
      </c>
      <c r="BE672" s="779">
        <v>1312</v>
      </c>
      <c r="BF672" s="778">
        <v>1574</v>
      </c>
      <c r="BG672" s="779">
        <v>1816</v>
      </c>
      <c r="BH672" s="779">
        <v>2026</v>
      </c>
      <c r="BI672" s="780">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1" t="str">
        <f t="shared" si="37"/>
        <v>N/A</v>
      </c>
      <c r="AO673" s="58"/>
      <c r="AS673" s="397"/>
      <c r="AT673" s="472">
        <f t="shared" si="38"/>
        <v>0</v>
      </c>
      <c r="AU673" s="475">
        <f t="shared" si="42"/>
        <v>0</v>
      </c>
      <c r="AV673" s="476" t="str">
        <f t="shared" si="39"/>
        <v xml:space="preserve"> </v>
      </c>
      <c r="AY673" s="58"/>
      <c r="AZ673" s="58"/>
      <c r="BA673" s="58"/>
      <c r="BB673" s="58"/>
      <c r="BC673" s="564" t="s">
        <v>61</v>
      </c>
      <c r="BD673" s="778">
        <v>1224</v>
      </c>
      <c r="BE673" s="779">
        <v>1312</v>
      </c>
      <c r="BF673" s="778">
        <v>1574</v>
      </c>
      <c r="BG673" s="779">
        <v>1816</v>
      </c>
      <c r="BH673" s="779">
        <v>2026</v>
      </c>
      <c r="BI673" s="780">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04">
        <f>C628</f>
        <v>0</v>
      </c>
      <c r="H674" s="1104"/>
      <c r="I674" s="1104"/>
      <c r="J674" s="1104"/>
      <c r="K674" s="1104"/>
      <c r="L674" s="1104"/>
      <c r="M674" s="1104"/>
      <c r="N674" s="1104"/>
      <c r="O674" s="1104"/>
      <c r="P674" s="1104"/>
      <c r="Q674" s="1104"/>
      <c r="R674" s="1104"/>
      <c r="T674" s="87" t="s">
        <v>386</v>
      </c>
      <c r="U674" s="12" t="s">
        <v>508</v>
      </c>
      <c r="Z674" s="1104">
        <f>C629</f>
        <v>0</v>
      </c>
      <c r="AA674" s="1104"/>
      <c r="AB674" s="1104"/>
      <c r="AC674" s="1104"/>
      <c r="AD674" s="1104"/>
      <c r="AE674" s="1104"/>
      <c r="AF674" s="1104"/>
      <c r="AG674" s="1104"/>
      <c r="AH674" s="1104"/>
      <c r="AI674" s="1104"/>
      <c r="AJ674" s="1104"/>
      <c r="AK674" s="1104"/>
      <c r="AM674" s="58"/>
      <c r="AN674" s="58"/>
      <c r="AO674" s="58"/>
      <c r="AP674" s="58"/>
      <c r="AS674" s="397"/>
      <c r="AT674" s="472">
        <f t="shared" si="38"/>
        <v>0</v>
      </c>
      <c r="AU674" s="475">
        <f t="shared" si="42"/>
        <v>0</v>
      </c>
      <c r="AV674" s="476" t="str">
        <f t="shared" si="39"/>
        <v xml:space="preserve"> </v>
      </c>
      <c r="AZ674" s="58"/>
      <c r="BA674" s="58"/>
      <c r="BB674" s="58"/>
      <c r="BC674" s="564" t="s">
        <v>65</v>
      </c>
      <c r="BD674" s="778">
        <v>1416</v>
      </c>
      <c r="BE674" s="779">
        <v>1518</v>
      </c>
      <c r="BF674" s="778">
        <v>1822</v>
      </c>
      <c r="BG674" s="779">
        <v>2102</v>
      </c>
      <c r="BH674" s="779">
        <v>2346</v>
      </c>
      <c r="BI674" s="780">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2"/>
      <c r="H675" s="1102"/>
      <c r="I675" s="1102"/>
      <c r="J675" s="1102"/>
      <c r="K675" s="1102"/>
      <c r="L675" s="1102"/>
      <c r="M675" s="1102"/>
      <c r="N675" s="1102"/>
      <c r="O675" s="1102"/>
      <c r="P675" s="1102"/>
      <c r="Q675" s="1102"/>
      <c r="R675" s="1102"/>
      <c r="T675" s="35"/>
      <c r="U675" s="12" t="s">
        <v>92</v>
      </c>
      <c r="Z675" s="1102"/>
      <c r="AA675" s="1102"/>
      <c r="AB675" s="1102"/>
      <c r="AC675" s="1102"/>
      <c r="AD675" s="1102"/>
      <c r="AE675" s="1102"/>
      <c r="AF675" s="1102"/>
      <c r="AG675" s="1102"/>
      <c r="AH675" s="1102"/>
      <c r="AI675" s="1102"/>
      <c r="AJ675" s="1102"/>
      <c r="AK675" s="1102"/>
      <c r="AM675" s="58"/>
      <c r="AN675" s="58"/>
      <c r="AO675" s="58"/>
      <c r="AP675" s="58"/>
      <c r="AQ675" s="58"/>
      <c r="AS675" s="468" t="s">
        <v>994</v>
      </c>
      <c r="AT675" s="477">
        <f>SUM(AT650:AT674)</f>
        <v>73</v>
      </c>
      <c r="AU675" s="478">
        <f>SUM(AU650:AU674)</f>
        <v>1</v>
      </c>
      <c r="AV675" s="478">
        <f>SUM(AV650:AV674)</f>
        <v>0.49863013698630138</v>
      </c>
      <c r="BA675" s="58"/>
      <c r="BB675" s="58"/>
      <c r="BC675" s="564" t="s">
        <v>66</v>
      </c>
      <c r="BD675" s="778">
        <v>1696</v>
      </c>
      <c r="BE675" s="779">
        <v>1818</v>
      </c>
      <c r="BF675" s="778">
        <v>2182</v>
      </c>
      <c r="BG675" s="779">
        <v>2520</v>
      </c>
      <c r="BH675" s="779">
        <v>2812</v>
      </c>
      <c r="BI675" s="780">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102"/>
      <c r="H676" s="1102"/>
      <c r="I676" s="1102"/>
      <c r="J676" s="1102"/>
      <c r="K676" s="1102"/>
      <c r="L676" s="1102"/>
      <c r="M676" s="1102"/>
      <c r="N676" s="1102"/>
      <c r="O676" s="1102"/>
      <c r="P676" s="1102"/>
      <c r="Q676" s="1102"/>
      <c r="R676" s="1102"/>
      <c r="U676" s="12" t="s">
        <v>629</v>
      </c>
      <c r="Z676" s="1123"/>
      <c r="AA676" s="1123"/>
      <c r="AB676" s="1123"/>
      <c r="AC676" s="1123"/>
      <c r="AD676" s="1123"/>
      <c r="AE676" s="1123"/>
      <c r="AF676" s="1123"/>
      <c r="AG676" s="1123"/>
      <c r="AH676" s="1123"/>
      <c r="AI676" s="1123"/>
      <c r="AJ676" s="1123"/>
      <c r="AK676" s="1123"/>
      <c r="AM676" s="58"/>
      <c r="AN676" s="58"/>
      <c r="AO676" s="58"/>
      <c r="AP676" s="58"/>
      <c r="AQ676" s="58"/>
      <c r="AR676" s="58"/>
      <c r="AS676" s="58"/>
      <c r="AT676" s="58"/>
      <c r="AU676" s="58"/>
      <c r="AV676" s="58"/>
      <c r="AW676" s="58"/>
      <c r="AX676" s="58"/>
      <c r="AY676" s="58"/>
      <c r="AZ676" s="58"/>
      <c r="BA676" s="58"/>
      <c r="BB676" s="58"/>
      <c r="BC676" s="564" t="s">
        <v>67</v>
      </c>
      <c r="BD676" s="778">
        <v>1896</v>
      </c>
      <c r="BE676" s="779">
        <v>2032</v>
      </c>
      <c r="BF676" s="778">
        <v>2436</v>
      </c>
      <c r="BG676" s="779">
        <v>2816</v>
      </c>
      <c r="BH676" s="779">
        <v>3142</v>
      </c>
      <c r="BI676" s="780">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2"/>
      <c r="H677" s="1102"/>
      <c r="I677" s="1102"/>
      <c r="J677" s="1102"/>
      <c r="K677" s="1102"/>
      <c r="L677" s="1102"/>
      <c r="M677" s="1102"/>
      <c r="N677" s="1102"/>
      <c r="O677" s="1102"/>
      <c r="P677" s="1102"/>
      <c r="Q677" s="1102"/>
      <c r="R677" s="1102"/>
      <c r="U677" s="12" t="s">
        <v>19</v>
      </c>
      <c r="Z677" s="1123"/>
      <c r="AA677" s="1123"/>
      <c r="AB677" s="1123"/>
      <c r="AC677" s="1123"/>
      <c r="AD677" s="1123"/>
      <c r="AE677" s="1123"/>
      <c r="AF677" s="1123"/>
      <c r="AG677" s="1123"/>
      <c r="AH677" s="1123"/>
      <c r="AI677" s="1123"/>
      <c r="AJ677" s="1123"/>
      <c r="AK677" s="1123"/>
      <c r="AM677" s="58"/>
      <c r="AN677" s="58"/>
      <c r="AO677" s="58"/>
      <c r="AP677" s="58"/>
      <c r="AQ677" s="58"/>
      <c r="AR677" s="58"/>
      <c r="AS677" s="58"/>
      <c r="AT677" s="58"/>
      <c r="AU677" s="58"/>
      <c r="AV677" s="58"/>
      <c r="AW677" s="58"/>
      <c r="AX677" s="58"/>
      <c r="AY677" s="58"/>
      <c r="AZ677" s="58"/>
      <c r="BA677" s="58"/>
      <c r="BB677" s="58"/>
      <c r="BC677" s="564" t="s">
        <v>68</v>
      </c>
      <c r="BD677" s="778">
        <v>1504</v>
      </c>
      <c r="BE677" s="779">
        <v>1612</v>
      </c>
      <c r="BF677" s="778">
        <v>1934</v>
      </c>
      <c r="BG677" s="779">
        <v>2236</v>
      </c>
      <c r="BH677" s="779">
        <v>2494</v>
      </c>
      <c r="BI677" s="780">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05"/>
      <c r="H678" s="1105"/>
      <c r="I678" s="1105"/>
      <c r="J678" s="1105"/>
      <c r="K678" s="1105"/>
      <c r="L678" s="1105"/>
      <c r="O678" s="140" t="s">
        <v>219</v>
      </c>
      <c r="P678" s="1106"/>
      <c r="Q678" s="1106"/>
      <c r="R678" s="1106"/>
      <c r="U678" s="12" t="s">
        <v>337</v>
      </c>
      <c r="Z678" s="1105"/>
      <c r="AA678" s="1105"/>
      <c r="AB678" s="1105"/>
      <c r="AC678" s="1105"/>
      <c r="AD678" s="1105"/>
      <c r="AE678" s="1105"/>
      <c r="AH678" s="140" t="s">
        <v>219</v>
      </c>
      <c r="AI678" s="1106"/>
      <c r="AJ678" s="1106"/>
      <c r="AK678" s="1106"/>
      <c r="AM678" s="61"/>
      <c r="AN678" s="61"/>
      <c r="AO678" s="61"/>
      <c r="AP678" s="61"/>
      <c r="AQ678" s="61"/>
      <c r="AR678" s="61"/>
      <c r="AS678" s="61"/>
      <c r="AT678" s="61"/>
      <c r="AU678" s="61"/>
      <c r="AV678" s="61"/>
      <c r="AW678" s="61"/>
      <c r="AX678" s="61"/>
      <c r="AY678" s="61"/>
      <c r="AZ678" s="61"/>
      <c r="BA678" s="61"/>
      <c r="BB678" s="61"/>
      <c r="BC678" s="564" t="s">
        <v>69</v>
      </c>
      <c r="BD678" s="778">
        <v>2242</v>
      </c>
      <c r="BE678" s="779">
        <v>2402</v>
      </c>
      <c r="BF678" s="778">
        <v>2882</v>
      </c>
      <c r="BG678" s="779">
        <v>3330</v>
      </c>
      <c r="BH678" s="779">
        <v>3714</v>
      </c>
      <c r="BI678" s="780">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2"/>
      <c r="I679" s="1102"/>
      <c r="J679" s="1102"/>
      <c r="K679" s="1102"/>
      <c r="L679" s="1102"/>
      <c r="M679" s="1102"/>
      <c r="N679" s="1102"/>
      <c r="O679" s="1102"/>
      <c r="P679" s="1102"/>
      <c r="Q679" s="1102"/>
      <c r="R679" s="1102"/>
      <c r="U679" s="12" t="s">
        <v>20</v>
      </c>
      <c r="AA679" s="1102"/>
      <c r="AB679" s="1102"/>
      <c r="AC679" s="1102"/>
      <c r="AD679" s="1102"/>
      <c r="AE679" s="1102"/>
      <c r="AF679" s="1102"/>
      <c r="AG679" s="1102"/>
      <c r="AH679" s="1102"/>
      <c r="AI679" s="1102"/>
      <c r="AJ679" s="1102"/>
      <c r="AK679" s="1102"/>
      <c r="AM679" s="61"/>
      <c r="AN679" s="61"/>
      <c r="AO679" s="61"/>
      <c r="AP679" s="61"/>
      <c r="AQ679" s="61"/>
      <c r="AR679" s="61"/>
      <c r="AS679" s="61"/>
      <c r="AT679" s="61"/>
      <c r="AU679" s="61"/>
      <c r="AV679" s="61"/>
      <c r="AW679" s="61"/>
      <c r="AX679" s="61"/>
      <c r="AY679" s="61"/>
      <c r="AZ679" s="61"/>
      <c r="BA679" s="61"/>
      <c r="BB679" s="61"/>
      <c r="BC679" s="564" t="s">
        <v>70</v>
      </c>
      <c r="BD679" s="778">
        <v>1512</v>
      </c>
      <c r="BE679" s="779">
        <v>1620</v>
      </c>
      <c r="BF679" s="778">
        <v>1942</v>
      </c>
      <c r="BG679" s="779">
        <v>2244</v>
      </c>
      <c r="BH679" s="779">
        <v>2504</v>
      </c>
      <c r="BI679" s="780">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3" t="s">
        <v>721</v>
      </c>
      <c r="O680" s="1103"/>
      <c r="U680" s="12" t="s">
        <v>22</v>
      </c>
      <c r="AG680" s="1103" t="s">
        <v>721</v>
      </c>
      <c r="AH680" s="1103"/>
      <c r="AM680" s="61"/>
      <c r="AN680" s="61"/>
      <c r="AO680" s="61"/>
      <c r="AP680" s="61"/>
      <c r="AQ680" s="61"/>
      <c r="AR680" s="61"/>
      <c r="AS680" s="61"/>
      <c r="AT680" s="61"/>
      <c r="AU680" s="61"/>
      <c r="AV680" s="61"/>
      <c r="AW680" s="61"/>
      <c r="AX680" s="61"/>
      <c r="AY680" s="61"/>
      <c r="AZ680" s="61"/>
      <c r="BA680" s="61"/>
      <c r="BB680" s="61"/>
      <c r="BC680" s="564" t="s">
        <v>71</v>
      </c>
      <c r="BD680" s="778">
        <v>1264</v>
      </c>
      <c r="BE680" s="779">
        <v>1354</v>
      </c>
      <c r="BF680" s="778">
        <v>1624</v>
      </c>
      <c r="BG680" s="779">
        <v>1876</v>
      </c>
      <c r="BH680" s="779">
        <v>2094</v>
      </c>
      <c r="BI680" s="780">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4" t="s">
        <v>72</v>
      </c>
      <c r="BD681" s="778">
        <v>1320</v>
      </c>
      <c r="BE681" s="779">
        <v>1412</v>
      </c>
      <c r="BF681" s="778">
        <v>1694</v>
      </c>
      <c r="BG681" s="779">
        <v>1958</v>
      </c>
      <c r="BH681" s="779">
        <v>2184</v>
      </c>
      <c r="BI681" s="780">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4" t="s">
        <v>73</v>
      </c>
      <c r="BD682" s="778">
        <v>1512</v>
      </c>
      <c r="BE682" s="779">
        <v>1620</v>
      </c>
      <c r="BF682" s="778">
        <v>1942</v>
      </c>
      <c r="BG682" s="779">
        <v>2244</v>
      </c>
      <c r="BH682" s="779">
        <v>2504</v>
      </c>
      <c r="BI682" s="780">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4" t="s">
        <v>787</v>
      </c>
      <c r="BD683" s="778">
        <v>1744</v>
      </c>
      <c r="BE683" s="779">
        <v>1870</v>
      </c>
      <c r="BF683" s="778">
        <v>2244</v>
      </c>
      <c r="BG683" s="779">
        <v>2592</v>
      </c>
      <c r="BH683" s="779">
        <v>2892</v>
      </c>
      <c r="BI683" s="780">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3" t="s">
        <v>590</v>
      </c>
      <c r="AF684" s="110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4" t="s">
        <v>788</v>
      </c>
      <c r="BD684" s="778">
        <v>1320</v>
      </c>
      <c r="BE684" s="779">
        <v>1412</v>
      </c>
      <c r="BF684" s="778">
        <v>1694</v>
      </c>
      <c r="BG684" s="779">
        <v>1958</v>
      </c>
      <c r="BH684" s="779">
        <v>2184</v>
      </c>
      <c r="BI684" s="780">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3" t="s">
        <v>721</v>
      </c>
      <c r="AF685" s="110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4" t="s">
        <v>789</v>
      </c>
      <c r="BD685" s="778">
        <v>2022</v>
      </c>
      <c r="BE685" s="779">
        <v>2166</v>
      </c>
      <c r="BF685" s="778">
        <v>2600</v>
      </c>
      <c r="BG685" s="779">
        <v>3002</v>
      </c>
      <c r="BH685" s="779">
        <v>3350</v>
      </c>
      <c r="BI685" s="780">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1023</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9">
        <v>44098</v>
      </c>
      <c r="AF686" s="1430"/>
      <c r="AG686" s="1430"/>
      <c r="AH686" s="1430"/>
      <c r="AI686" s="1430"/>
      <c r="AJ686" s="212"/>
      <c r="AK686" s="212"/>
      <c r="AL686" s="212"/>
      <c r="AM686" s="61"/>
      <c r="AN686" s="61"/>
      <c r="AO686" s="61"/>
      <c r="AP686" s="61"/>
      <c r="AQ686" s="61"/>
      <c r="AR686" s="182"/>
      <c r="AS686" s="182"/>
      <c r="AT686" s="182"/>
      <c r="AU686" s="182"/>
      <c r="AV686" s="58"/>
      <c r="AW686" s="58"/>
      <c r="AX686" s="58"/>
      <c r="AY686" s="58"/>
      <c r="AZ686" s="58"/>
      <c r="BA686" s="61"/>
      <c r="BB686" s="61"/>
      <c r="BC686" s="564" t="s">
        <v>790</v>
      </c>
      <c r="BD686" s="778">
        <v>3044</v>
      </c>
      <c r="BE686" s="779">
        <v>3262</v>
      </c>
      <c r="BF686" s="778">
        <v>3914</v>
      </c>
      <c r="BG686" s="779">
        <v>4524</v>
      </c>
      <c r="BH686" s="779">
        <v>5046</v>
      </c>
      <c r="BI686" s="780">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4" t="s">
        <v>1094</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1">
        <v>44174</v>
      </c>
      <c r="AF687" s="1431"/>
      <c r="AG687" s="1431"/>
      <c r="AH687" s="1431"/>
      <c r="AI687" s="1431"/>
      <c r="AJ687" s="88"/>
      <c r="AK687" s="88"/>
      <c r="AL687" s="212"/>
      <c r="AM687" s="58"/>
      <c r="AN687" s="58"/>
      <c r="AO687" s="58"/>
      <c r="AP687" s="58"/>
      <c r="AQ687" s="58"/>
      <c r="AR687" s="182"/>
      <c r="AS687" s="182"/>
      <c r="AT687" s="182"/>
      <c r="AU687" s="182"/>
      <c r="AV687" s="58"/>
      <c r="AW687" s="58"/>
      <c r="AX687" s="58"/>
      <c r="AY687" s="58"/>
      <c r="AZ687" s="58"/>
      <c r="BA687" s="58"/>
      <c r="BB687" s="58"/>
      <c r="BC687" s="564" t="s">
        <v>791</v>
      </c>
      <c r="BD687" s="778">
        <v>1312</v>
      </c>
      <c r="BE687" s="779">
        <v>1406</v>
      </c>
      <c r="BF687" s="778">
        <v>1686</v>
      </c>
      <c r="BG687" s="779">
        <v>1950</v>
      </c>
      <c r="BH687" s="779">
        <v>2174</v>
      </c>
      <c r="BI687" s="780">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4" t="s">
        <v>74</v>
      </c>
      <c r="BD688" s="778">
        <v>1696</v>
      </c>
      <c r="BE688" s="779">
        <v>1818</v>
      </c>
      <c r="BF688" s="778">
        <v>2182</v>
      </c>
      <c r="BG688" s="779">
        <v>2522</v>
      </c>
      <c r="BH688" s="779">
        <v>2814</v>
      </c>
      <c r="BI688" s="780">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0">
        <v>44317</v>
      </c>
      <c r="AF689" s="1430"/>
      <c r="AG689" s="1430"/>
      <c r="AH689" s="1430"/>
      <c r="AI689" s="1430"/>
      <c r="AJ689" s="212"/>
      <c r="AK689" s="212"/>
      <c r="AL689" s="212"/>
      <c r="AM689" s="58"/>
      <c r="AN689" s="58"/>
      <c r="AO689" s="58"/>
      <c r="AP689" s="58"/>
      <c r="AQ689" s="58"/>
      <c r="AR689" s="58"/>
      <c r="AS689" s="58"/>
      <c r="AT689" s="58"/>
      <c r="AU689" s="58"/>
      <c r="AV689" s="58"/>
      <c r="AW689" s="58"/>
      <c r="AX689" s="58"/>
      <c r="AY689" s="58"/>
      <c r="AZ689" s="58"/>
      <c r="BA689" s="58"/>
      <c r="BB689" s="58"/>
      <c r="BC689" s="564" t="s">
        <v>75</v>
      </c>
      <c r="BD689" s="778">
        <v>3044</v>
      </c>
      <c r="BE689" s="779">
        <v>3262</v>
      </c>
      <c r="BF689" s="778">
        <v>3914</v>
      </c>
      <c r="BG689" s="779">
        <v>4524</v>
      </c>
      <c r="BH689" s="779">
        <v>5046</v>
      </c>
      <c r="BI689" s="780">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32">
        <v>0.6</v>
      </c>
      <c r="AF690" s="1432"/>
      <c r="AG690" s="1432"/>
      <c r="AH690" s="1432"/>
      <c r="AI690" s="1432"/>
      <c r="AJ690" s="212"/>
      <c r="AK690" s="212"/>
      <c r="AL690" s="212"/>
      <c r="AM690" s="58"/>
      <c r="AN690" s="58"/>
      <c r="AO690" s="58"/>
      <c r="AP690" s="58"/>
      <c r="AQ690" s="58"/>
      <c r="AR690" s="58"/>
      <c r="AS690" s="58"/>
      <c r="AT690" s="58"/>
      <c r="AU690" s="58"/>
      <c r="AV690" s="58"/>
      <c r="AW690" s="58"/>
      <c r="AX690" s="58"/>
      <c r="AY690" s="58"/>
      <c r="AZ690" s="58"/>
      <c r="BA690" s="58"/>
      <c r="BB690" s="58"/>
      <c r="BC690" s="564" t="s">
        <v>204</v>
      </c>
      <c r="BD690" s="778">
        <v>2082</v>
      </c>
      <c r="BE690" s="779">
        <v>2230</v>
      </c>
      <c r="BF690" s="778">
        <v>2676</v>
      </c>
      <c r="BG690" s="779">
        <v>3094</v>
      </c>
      <c r="BH690" s="779">
        <v>3452</v>
      </c>
      <c r="BI690" s="780">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4" t="str">
        <f>H330</f>
        <v>California Municipal Finance Authority</v>
      </c>
      <c r="X691" s="1104"/>
      <c r="Y691" s="1104"/>
      <c r="Z691" s="1104"/>
      <c r="AA691" s="1104"/>
      <c r="AB691" s="1104"/>
      <c r="AC691" s="1104"/>
      <c r="AD691" s="1104"/>
      <c r="AE691" s="1104"/>
      <c r="AF691" s="1104"/>
      <c r="AG691" s="1104"/>
      <c r="AH691" s="1104"/>
      <c r="AI691" s="1104"/>
      <c r="AJ691" s="1104"/>
      <c r="AK691" s="1104"/>
      <c r="AL691" s="212"/>
      <c r="AM691" s="58"/>
      <c r="AN691" s="58"/>
      <c r="AO691" s="58"/>
      <c r="AP691" s="58"/>
      <c r="AQ691" s="58"/>
      <c r="AR691" s="58"/>
      <c r="AS691" s="58"/>
      <c r="AT691" s="58"/>
      <c r="AU691" s="58"/>
      <c r="AV691" s="58"/>
      <c r="AW691" s="58"/>
      <c r="AX691" s="58"/>
      <c r="AY691" s="58"/>
      <c r="AZ691" s="58"/>
      <c r="BA691" s="58"/>
      <c r="BB691" s="58"/>
      <c r="BC691" s="564" t="s">
        <v>205</v>
      </c>
      <c r="BD691" s="778">
        <v>2764</v>
      </c>
      <c r="BE691" s="779">
        <v>2962</v>
      </c>
      <c r="BF691" s="778">
        <v>3554</v>
      </c>
      <c r="BG691" s="779">
        <v>4106</v>
      </c>
      <c r="BH691" s="779">
        <v>4580</v>
      </c>
      <c r="BI691" s="780">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4" t="s">
        <v>206</v>
      </c>
      <c r="BD692" s="778">
        <v>2316</v>
      </c>
      <c r="BE692" s="779">
        <v>2482</v>
      </c>
      <c r="BF692" s="778">
        <v>2980</v>
      </c>
      <c r="BG692" s="779">
        <v>3442</v>
      </c>
      <c r="BH692" s="779">
        <v>3840</v>
      </c>
      <c r="BI692" s="780">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3" t="s">
        <v>721</v>
      </c>
      <c r="AF693" s="110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4" t="s">
        <v>207</v>
      </c>
      <c r="BD693" s="778">
        <v>1224</v>
      </c>
      <c r="BE693" s="779">
        <v>1312</v>
      </c>
      <c r="BF693" s="778">
        <v>1574</v>
      </c>
      <c r="BG693" s="779">
        <v>1816</v>
      </c>
      <c r="BH693" s="779">
        <v>2026</v>
      </c>
      <c r="BI693" s="780">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102"/>
      <c r="X694" s="1102"/>
      <c r="Y694" s="1102"/>
      <c r="Z694" s="1102"/>
      <c r="AA694" s="1102"/>
      <c r="AB694" s="1102"/>
      <c r="AC694" s="1102"/>
      <c r="AD694" s="1102"/>
      <c r="AE694" s="1102"/>
      <c r="AF694" s="1102"/>
      <c r="AG694" s="1102"/>
      <c r="AH694" s="1102"/>
      <c r="AI694" s="1102"/>
      <c r="AJ694" s="1102"/>
      <c r="AK694" s="1102"/>
      <c r="AL694" s="212"/>
      <c r="AM694" s="58"/>
      <c r="AN694" s="58"/>
      <c r="AO694" s="58"/>
      <c r="AP694" s="58"/>
      <c r="AQ694" s="58"/>
      <c r="AR694" s="58"/>
      <c r="AS694" s="58"/>
      <c r="AT694" s="58"/>
      <c r="AU694" s="58"/>
      <c r="AV694" s="58"/>
      <c r="AW694" s="58"/>
      <c r="AX694" s="58"/>
      <c r="AY694" s="58"/>
      <c r="AZ694" s="58"/>
      <c r="BA694" s="58"/>
      <c r="BB694" s="58"/>
      <c r="BC694" s="564" t="s">
        <v>208</v>
      </c>
      <c r="BD694" s="778">
        <v>1410</v>
      </c>
      <c r="BE694" s="779">
        <v>1510</v>
      </c>
      <c r="BF694" s="778">
        <v>1812</v>
      </c>
      <c r="BG694" s="779">
        <v>2092</v>
      </c>
      <c r="BH694" s="779">
        <v>2334</v>
      </c>
      <c r="BI694" s="780">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2"/>
      <c r="K695" s="1102"/>
      <c r="L695" s="1102"/>
      <c r="M695" s="1102"/>
      <c r="N695" s="1102"/>
      <c r="O695" s="1102"/>
      <c r="P695" s="1102"/>
      <c r="Q695" s="1102"/>
      <c r="R695" s="1102"/>
      <c r="S695" s="1102"/>
      <c r="T695" s="1102"/>
      <c r="U695" s="1102"/>
      <c r="V695" s="1102"/>
      <c r="W695" s="1102"/>
      <c r="X695" s="110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4" t="s">
        <v>209</v>
      </c>
      <c r="BD695" s="778">
        <v>1224</v>
      </c>
      <c r="BE695" s="779">
        <v>1312</v>
      </c>
      <c r="BF695" s="778">
        <v>1574</v>
      </c>
      <c r="BG695" s="779">
        <v>1816</v>
      </c>
      <c r="BH695" s="779">
        <v>2026</v>
      </c>
      <c r="BI695" s="780">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5"/>
      <c r="K696" s="1105"/>
      <c r="L696" s="1105"/>
      <c r="M696" s="1105"/>
      <c r="N696" s="1105"/>
      <c r="O696" s="1105"/>
      <c r="P696" s="7" t="s">
        <v>219</v>
      </c>
      <c r="Q696" s="7"/>
      <c r="R696" s="1106"/>
      <c r="S696" s="1106"/>
      <c r="T696" s="1106"/>
      <c r="AL696" s="212"/>
      <c r="AM696" s="58"/>
      <c r="AN696" s="58"/>
      <c r="AO696" s="58"/>
      <c r="AP696" s="58"/>
      <c r="AQ696" s="58"/>
      <c r="AR696" s="58"/>
      <c r="AS696" s="58"/>
      <c r="AT696" s="58"/>
      <c r="AU696" s="58"/>
      <c r="AV696" s="58"/>
      <c r="AW696" s="58"/>
      <c r="AX696" s="58"/>
      <c r="AY696" s="58"/>
      <c r="AZ696" s="58"/>
      <c r="BA696" s="58"/>
      <c r="BB696" s="58"/>
      <c r="BC696" s="564" t="s">
        <v>210</v>
      </c>
      <c r="BD696" s="778">
        <v>1620</v>
      </c>
      <c r="BE696" s="779">
        <v>1734</v>
      </c>
      <c r="BF696" s="778">
        <v>2082</v>
      </c>
      <c r="BG696" s="779">
        <v>2404</v>
      </c>
      <c r="BH696" s="779">
        <v>2682</v>
      </c>
      <c r="BI696" s="780">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102" t="s">
        <v>328</v>
      </c>
      <c r="X697" s="1102"/>
      <c r="Y697" s="1102"/>
      <c r="Z697" s="1102"/>
      <c r="AA697" s="1102"/>
      <c r="AB697" s="1102"/>
      <c r="AC697" s="1102"/>
      <c r="AD697" s="1102"/>
      <c r="AE697" s="1102"/>
      <c r="AF697" s="1102"/>
      <c r="AG697" s="1102"/>
      <c r="AH697" s="1102"/>
      <c r="AI697" s="1102"/>
      <c r="AJ697" s="1102"/>
      <c r="AK697" s="1102"/>
      <c r="AL697" s="212"/>
      <c r="AM697" s="58"/>
      <c r="AN697" s="58"/>
      <c r="AO697" s="58"/>
      <c r="AP697" s="58"/>
      <c r="AQ697" s="58"/>
      <c r="AR697" s="58"/>
      <c r="AS697" s="58"/>
      <c r="AT697" s="58"/>
      <c r="AU697" s="58"/>
      <c r="AV697" s="58"/>
      <c r="AW697" s="58"/>
      <c r="AX697" s="58"/>
      <c r="AY697" s="58"/>
      <c r="AZ697" s="58"/>
      <c r="BA697" s="58"/>
      <c r="BB697" s="58"/>
      <c r="BC697" s="564" t="s">
        <v>186</v>
      </c>
      <c r="BD697" s="778">
        <v>1990</v>
      </c>
      <c r="BE697" s="779">
        <v>2130</v>
      </c>
      <c r="BF697" s="778">
        <v>2556</v>
      </c>
      <c r="BG697" s="779">
        <v>2952</v>
      </c>
      <c r="BH697" s="779">
        <v>3294</v>
      </c>
      <c r="BI697" s="780">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2" t="s">
        <v>356</v>
      </c>
      <c r="F698" s="1102"/>
      <c r="G698" s="1102"/>
      <c r="H698" s="1102"/>
      <c r="I698" s="1102"/>
      <c r="J698" s="1102"/>
      <c r="K698" s="1102"/>
      <c r="L698" s="1102"/>
      <c r="M698" s="1102"/>
      <c r="N698" s="1102"/>
      <c r="O698" s="1102"/>
      <c r="P698" s="1102"/>
      <c r="Q698" s="1102"/>
      <c r="R698" s="1102"/>
      <c r="S698" s="1102"/>
      <c r="T698" s="1102"/>
      <c r="U698" s="1102"/>
      <c r="V698" s="1102"/>
      <c r="W698" s="1102"/>
      <c r="X698" s="1102"/>
      <c r="Y698" s="1102"/>
      <c r="Z698" s="1102"/>
      <c r="AA698" s="1102"/>
      <c r="AB698" s="1102"/>
      <c r="AC698" s="1102"/>
      <c r="AD698" s="1102"/>
      <c r="AE698" s="1102"/>
      <c r="AF698" s="1102"/>
      <c r="AG698" s="1102"/>
      <c r="AH698" s="1102"/>
      <c r="AI698" s="1102"/>
      <c r="AJ698" s="1102"/>
      <c r="AK698" s="1102"/>
      <c r="AL698" s="212"/>
      <c r="AM698" s="58"/>
      <c r="AN698" s="58"/>
      <c r="AO698" s="58"/>
      <c r="AP698" s="58"/>
      <c r="AQ698" s="58"/>
      <c r="AR698" s="58"/>
      <c r="AS698" s="58"/>
      <c r="AT698" s="58"/>
      <c r="AU698" s="58"/>
      <c r="AV698" s="58"/>
      <c r="AW698" s="58"/>
      <c r="AX698" s="58"/>
      <c r="AY698" s="58"/>
      <c r="AZ698" s="58"/>
      <c r="BA698" s="58"/>
      <c r="BB698" s="58"/>
      <c r="BC698" s="564" t="s">
        <v>211</v>
      </c>
      <c r="BD698" s="778">
        <v>1224</v>
      </c>
      <c r="BE698" s="779">
        <v>1312</v>
      </c>
      <c r="BF698" s="778">
        <v>1574</v>
      </c>
      <c r="BG698" s="779">
        <v>1816</v>
      </c>
      <c r="BH698" s="779">
        <v>2026</v>
      </c>
      <c r="BI698" s="780">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4" t="s">
        <v>212</v>
      </c>
      <c r="BD699" s="778">
        <v>1224</v>
      </c>
      <c r="BE699" s="779">
        <v>1312</v>
      </c>
      <c r="BF699" s="778">
        <v>1574</v>
      </c>
      <c r="BG699" s="779">
        <v>1816</v>
      </c>
      <c r="BH699" s="779">
        <v>2026</v>
      </c>
      <c r="BI699" s="780">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6" t="s">
        <v>102</v>
      </c>
      <c r="B700" s="1116"/>
      <c r="C700" s="1116"/>
      <c r="D700" s="1116"/>
      <c r="E700" s="1116"/>
      <c r="F700" s="1116"/>
      <c r="G700" s="1116"/>
      <c r="H700" s="1116"/>
      <c r="I700" s="1116"/>
      <c r="J700" s="1116"/>
      <c r="K700" s="1116"/>
      <c r="L700" s="1116"/>
      <c r="M700" s="1116"/>
      <c r="N700" s="1116"/>
      <c r="O700" s="1116"/>
      <c r="P700" s="1116"/>
      <c r="Q700" s="1116"/>
      <c r="R700" s="1116"/>
      <c r="S700" s="1116"/>
      <c r="T700" s="1116"/>
      <c r="U700" s="1116"/>
      <c r="V700" s="1116"/>
      <c r="W700" s="1116"/>
      <c r="X700" s="1116"/>
      <c r="Y700" s="1116"/>
      <c r="Z700" s="1116"/>
      <c r="AA700" s="1116"/>
      <c r="AB700" s="1116"/>
      <c r="AC700" s="1116"/>
      <c r="AD700" s="1116"/>
      <c r="AE700" s="1116"/>
      <c r="AF700" s="1116"/>
      <c r="AG700" s="1116"/>
      <c r="AH700" s="1116"/>
      <c r="AI700" s="1116"/>
      <c r="AJ700" s="1116"/>
      <c r="AK700" s="1116"/>
      <c r="AL700" s="1116"/>
      <c r="AM700" s="58"/>
      <c r="AN700" s="58"/>
      <c r="AO700" s="58"/>
      <c r="AP700" s="58"/>
      <c r="AQ700" s="58"/>
      <c r="AR700" s="58"/>
      <c r="AS700" s="58"/>
      <c r="AT700" s="58"/>
      <c r="AU700" s="58"/>
      <c r="AV700" s="58"/>
      <c r="AW700" s="58"/>
      <c r="AX700" s="58"/>
      <c r="AY700" s="58"/>
      <c r="AZ700" s="58"/>
      <c r="BA700" s="58"/>
      <c r="BB700" s="58"/>
      <c r="BC700" s="564" t="s">
        <v>213</v>
      </c>
      <c r="BD700" s="778">
        <v>1224</v>
      </c>
      <c r="BE700" s="779">
        <v>1312</v>
      </c>
      <c r="BF700" s="778">
        <v>1574</v>
      </c>
      <c r="BG700" s="779">
        <v>1816</v>
      </c>
      <c r="BH700" s="779">
        <v>2026</v>
      </c>
      <c r="BI700" s="780">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4"/>
      <c r="B701" s="964"/>
      <c r="C701" s="964"/>
      <c r="D701" s="964"/>
      <c r="E701" s="964"/>
      <c r="F701" s="964"/>
      <c r="G701" s="964"/>
      <c r="H701" s="964"/>
      <c r="I701" s="964"/>
      <c r="J701" s="964"/>
      <c r="K701" s="964"/>
      <c r="L701" s="964"/>
      <c r="M701" s="964"/>
      <c r="N701" s="964"/>
      <c r="O701" s="964"/>
      <c r="P701" s="964"/>
      <c r="Q701" s="964"/>
      <c r="R701" s="964"/>
      <c r="S701" s="964"/>
      <c r="T701" s="964"/>
      <c r="U701" s="964"/>
      <c r="V701" s="964"/>
      <c r="W701" s="964"/>
      <c r="X701" s="964"/>
      <c r="Y701" s="964"/>
      <c r="Z701" s="964"/>
      <c r="AA701" s="964"/>
      <c r="AB701" s="964"/>
      <c r="AC701" s="964"/>
      <c r="AD701" s="964"/>
      <c r="AE701" s="964"/>
      <c r="AF701" s="964"/>
      <c r="AG701" s="964"/>
      <c r="AH701" s="964"/>
      <c r="AI701" s="964"/>
      <c r="AJ701" s="964"/>
      <c r="AK701" s="964"/>
      <c r="AL701" s="964"/>
      <c r="AM701" s="58"/>
      <c r="AN701" s="58"/>
      <c r="AO701" s="58"/>
      <c r="AP701" s="58"/>
      <c r="AQ701" s="58"/>
      <c r="AR701" s="58"/>
      <c r="AS701" s="58"/>
      <c r="AT701" s="58"/>
      <c r="AU701" s="58"/>
      <c r="AV701" s="58"/>
      <c r="AW701" s="58"/>
      <c r="AX701" s="58"/>
      <c r="AY701" s="58"/>
      <c r="AZ701" s="58"/>
      <c r="BA701" s="58"/>
      <c r="BB701" s="58"/>
      <c r="BC701" s="564" t="s">
        <v>214</v>
      </c>
      <c r="BD701" s="778">
        <v>1224</v>
      </c>
      <c r="BE701" s="779">
        <v>1312</v>
      </c>
      <c r="BF701" s="778">
        <v>1574</v>
      </c>
      <c r="BG701" s="779">
        <v>1816</v>
      </c>
      <c r="BH701" s="779">
        <v>2026</v>
      </c>
      <c r="BI701" s="780">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4" t="s">
        <v>215</v>
      </c>
      <c r="BD702" s="778">
        <v>1224</v>
      </c>
      <c r="BE702" s="779">
        <v>1312</v>
      </c>
      <c r="BF702" s="778">
        <v>1574</v>
      </c>
      <c r="BG702" s="779">
        <v>1816</v>
      </c>
      <c r="BH702" s="779">
        <v>2026</v>
      </c>
      <c r="BI702" s="780">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4" t="s">
        <v>137</v>
      </c>
      <c r="BD703" s="778">
        <v>1242</v>
      </c>
      <c r="BE703" s="779">
        <v>1330</v>
      </c>
      <c r="BF703" s="778">
        <v>1596</v>
      </c>
      <c r="BG703" s="779">
        <v>1842</v>
      </c>
      <c r="BH703" s="779">
        <v>2056</v>
      </c>
      <c r="BI703" s="780">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4" t="s">
        <v>216</v>
      </c>
      <c r="BD704" s="781">
        <v>1976</v>
      </c>
      <c r="BE704" s="782">
        <v>2118</v>
      </c>
      <c r="BF704" s="781">
        <v>2542</v>
      </c>
      <c r="BG704" s="782">
        <v>2936</v>
      </c>
      <c r="BH704" s="782">
        <v>3274</v>
      </c>
      <c r="BI704" s="783">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7" t="s">
        <v>420</v>
      </c>
      <c r="C705" s="1108"/>
      <c r="D705" s="1108"/>
      <c r="E705" s="1108"/>
      <c r="F705" s="1109"/>
      <c r="G705" s="1107" t="s">
        <v>301</v>
      </c>
      <c r="H705" s="1108"/>
      <c r="I705" s="1108"/>
      <c r="J705" s="1109"/>
      <c r="K705" s="1107" t="s">
        <v>490</v>
      </c>
      <c r="L705" s="1108"/>
      <c r="M705" s="1108"/>
      <c r="N705" s="1108"/>
      <c r="O705" s="1109"/>
      <c r="P705" s="1107" t="s">
        <v>302</v>
      </c>
      <c r="Q705" s="1108"/>
      <c r="R705" s="1108"/>
      <c r="S705" s="1108"/>
      <c r="T705" s="1109"/>
      <c r="U705" s="1107" t="s">
        <v>303</v>
      </c>
      <c r="V705" s="1108"/>
      <c r="W705" s="1108"/>
      <c r="X705" s="1109"/>
      <c r="Y705" s="1107" t="s">
        <v>304</v>
      </c>
      <c r="Z705" s="1108"/>
      <c r="AA705" s="1108"/>
      <c r="AB705" s="1108"/>
      <c r="AC705" s="1109"/>
      <c r="AD705" s="1107" t="s">
        <v>421</v>
      </c>
      <c r="AE705" s="1108"/>
      <c r="AF705" s="1108"/>
      <c r="AG705" s="1108"/>
      <c r="AH705" s="1109"/>
      <c r="AI705" s="1107" t="s">
        <v>696</v>
      </c>
      <c r="AJ705" s="1108"/>
      <c r="AK705" s="1109"/>
      <c r="AL705" s="58"/>
      <c r="AM705" s="58"/>
      <c r="AN705" s="58"/>
      <c r="AO705" s="58"/>
      <c r="AP705" s="58"/>
      <c r="AQ705" s="58"/>
      <c r="AR705" s="58"/>
      <c r="AS705" s="58"/>
      <c r="AT705" s="58"/>
      <c r="AU705" s="58"/>
      <c r="AV705" s="58"/>
      <c r="AW705" s="58"/>
      <c r="AX705" s="58"/>
      <c r="AY705" s="58"/>
      <c r="AZ705" s="58"/>
      <c r="BA705" s="58"/>
      <c r="BB705" s="58"/>
      <c r="BC705" s="564" t="s">
        <v>217</v>
      </c>
      <c r="BD705" s="784">
        <v>1620</v>
      </c>
      <c r="BE705" s="785">
        <v>1734</v>
      </c>
      <c r="BF705" s="784">
        <v>2082</v>
      </c>
      <c r="BG705" s="785">
        <v>2404</v>
      </c>
      <c r="BH705" s="785">
        <v>2682</v>
      </c>
      <c r="BI705" s="786">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0"/>
      <c r="C706" s="1111"/>
      <c r="D706" s="1111"/>
      <c r="E706" s="1111"/>
      <c r="F706" s="1112"/>
      <c r="G706" s="1110"/>
      <c r="H706" s="1111"/>
      <c r="I706" s="1111"/>
      <c r="J706" s="1112"/>
      <c r="K706" s="1110"/>
      <c r="L706" s="1111"/>
      <c r="M706" s="1111"/>
      <c r="N706" s="1111"/>
      <c r="O706" s="1112"/>
      <c r="P706" s="1110"/>
      <c r="Q706" s="1111"/>
      <c r="R706" s="1111"/>
      <c r="S706" s="1111"/>
      <c r="T706" s="1112"/>
      <c r="U706" s="1110"/>
      <c r="V706" s="1111"/>
      <c r="W706" s="1111"/>
      <c r="X706" s="1112"/>
      <c r="Y706" s="1110"/>
      <c r="Z706" s="1111"/>
      <c r="AA706" s="1111"/>
      <c r="AB706" s="1111"/>
      <c r="AC706" s="1112"/>
      <c r="AD706" s="1110"/>
      <c r="AE706" s="1111"/>
      <c r="AF706" s="1111"/>
      <c r="AG706" s="1111"/>
      <c r="AH706" s="1112"/>
      <c r="AI706" s="1110"/>
      <c r="AJ706" s="1111"/>
      <c r="AK706" s="1112"/>
      <c r="AL706" s="58"/>
      <c r="AM706" s="58"/>
      <c r="AN706" s="58"/>
      <c r="AO706" s="58"/>
      <c r="AP706" s="58"/>
      <c r="AQ706" s="58"/>
      <c r="AR706" s="58"/>
      <c r="AS706" s="58"/>
      <c r="AT706" s="58"/>
      <c r="AU706" s="58"/>
      <c r="AV706" s="58"/>
      <c r="AW706" s="58"/>
      <c r="AX706" s="58"/>
      <c r="AY706" s="58"/>
      <c r="AZ706" s="58"/>
      <c r="BA706" s="58"/>
      <c r="BB706" s="58"/>
      <c r="BC706" s="564" t="s">
        <v>218</v>
      </c>
      <c r="BD706" s="787">
        <v>1224</v>
      </c>
      <c r="BE706" s="788">
        <v>1312</v>
      </c>
      <c r="BF706" s="787">
        <v>1574</v>
      </c>
      <c r="BG706" s="788">
        <v>1816</v>
      </c>
      <c r="BH706" s="788">
        <v>2026</v>
      </c>
      <c r="BI706" s="789">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0"/>
      <c r="C707" s="1111"/>
      <c r="D707" s="1111"/>
      <c r="E707" s="1111"/>
      <c r="F707" s="1112"/>
      <c r="G707" s="1110"/>
      <c r="H707" s="1111"/>
      <c r="I707" s="1111"/>
      <c r="J707" s="1112"/>
      <c r="K707" s="1110"/>
      <c r="L707" s="1111"/>
      <c r="M707" s="1111"/>
      <c r="N707" s="1111"/>
      <c r="O707" s="1112"/>
      <c r="P707" s="1110"/>
      <c r="Q707" s="1111"/>
      <c r="R707" s="1111"/>
      <c r="S707" s="1111"/>
      <c r="T707" s="1112"/>
      <c r="U707" s="1110"/>
      <c r="V707" s="1111"/>
      <c r="W707" s="1111"/>
      <c r="X707" s="1112"/>
      <c r="Y707" s="1110"/>
      <c r="Z707" s="1111"/>
      <c r="AA707" s="1111"/>
      <c r="AB707" s="1111"/>
      <c r="AC707" s="1112"/>
      <c r="AD707" s="1110"/>
      <c r="AE707" s="1111"/>
      <c r="AF707" s="1111"/>
      <c r="AG707" s="1111"/>
      <c r="AH707" s="1112"/>
      <c r="AI707" s="1110"/>
      <c r="AJ707" s="1111"/>
      <c r="AK707" s="1112"/>
      <c r="AL707" s="58"/>
      <c r="AM707" s="58"/>
      <c r="AN707" s="58"/>
      <c r="AO707" s="58"/>
      <c r="AP707" s="58"/>
      <c r="AQ707" s="58"/>
      <c r="AR707" s="58"/>
      <c r="AS707" s="58"/>
      <c r="AT707" s="58"/>
      <c r="AU707" s="58"/>
      <c r="AV707" s="58"/>
      <c r="AW707" s="58"/>
      <c r="AX707" s="58"/>
      <c r="AY707" s="58"/>
      <c r="AZ707" s="58"/>
      <c r="BA707" s="58"/>
      <c r="BB707" s="58"/>
      <c r="BC707" s="456"/>
      <c r="BD707" s="319"/>
      <c r="BE707" s="470"/>
      <c r="BF707" s="470"/>
      <c r="BG707" s="470"/>
      <c r="BH707" s="470"/>
      <c r="BI707" s="470"/>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3"/>
      <c r="C708" s="1114"/>
      <c r="D708" s="1114"/>
      <c r="E708" s="1114"/>
      <c r="F708" s="1115"/>
      <c r="G708" s="1113"/>
      <c r="H708" s="1114"/>
      <c r="I708" s="1114"/>
      <c r="J708" s="1115"/>
      <c r="K708" s="1113"/>
      <c r="L708" s="1114"/>
      <c r="M708" s="1114"/>
      <c r="N708" s="1114"/>
      <c r="O708" s="1115"/>
      <c r="P708" s="1113"/>
      <c r="Q708" s="1114"/>
      <c r="R708" s="1114"/>
      <c r="S708" s="1114"/>
      <c r="T708" s="1115"/>
      <c r="U708" s="1113"/>
      <c r="V708" s="1114"/>
      <c r="W708" s="1114"/>
      <c r="X708" s="1115"/>
      <c r="Y708" s="1113"/>
      <c r="Z708" s="1114"/>
      <c r="AA708" s="1114"/>
      <c r="AB708" s="1114"/>
      <c r="AC708" s="1115"/>
      <c r="AD708" s="1113"/>
      <c r="AE708" s="1114"/>
      <c r="AF708" s="1114"/>
      <c r="AG708" s="1114"/>
      <c r="AH708" s="1115"/>
      <c r="AI708" s="1113"/>
      <c r="AJ708" s="1114"/>
      <c r="AK708" s="111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1" t="s">
        <v>347</v>
      </c>
      <c r="C709" s="1172"/>
      <c r="D709" s="1172"/>
      <c r="E709" s="1172"/>
      <c r="F709" s="1173"/>
      <c r="G709" s="1127">
        <v>1</v>
      </c>
      <c r="H709" s="1128"/>
      <c r="I709" s="1128"/>
      <c r="J709" s="1129"/>
      <c r="K709" s="1186">
        <v>599</v>
      </c>
      <c r="L709" s="1187"/>
      <c r="M709" s="1187"/>
      <c r="N709" s="1187"/>
      <c r="O709" s="1188"/>
      <c r="P709" s="1157">
        <f t="shared" ref="P709:P733" si="58">G709*K709</f>
        <v>599</v>
      </c>
      <c r="Q709" s="1120"/>
      <c r="R709" s="1120"/>
      <c r="S709" s="1120"/>
      <c r="T709" s="1158"/>
      <c r="U709" s="1186">
        <v>57</v>
      </c>
      <c r="V709" s="1187"/>
      <c r="W709" s="1187"/>
      <c r="X709" s="1188"/>
      <c r="Y709" s="1157">
        <f>K709+U709</f>
        <v>656</v>
      </c>
      <c r="Z709" s="1120"/>
      <c r="AA709" s="1120"/>
      <c r="AB709" s="1120"/>
      <c r="AC709" s="1158"/>
      <c r="AD709" s="1117">
        <v>0.5</v>
      </c>
      <c r="AE709" s="1118"/>
      <c r="AF709" s="1118"/>
      <c r="AG709" s="1118"/>
      <c r="AH709" s="1119"/>
      <c r="AI709" s="1131">
        <f t="shared" ref="AI709:AI733" si="59">IF($AD709&gt;0,($Y709/$AN649), " ")</f>
        <v>0.5</v>
      </c>
      <c r="AJ709" s="1132"/>
      <c r="AK709" s="113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1" t="s">
        <v>170</v>
      </c>
      <c r="C710" s="1172"/>
      <c r="D710" s="1172"/>
      <c r="E710" s="1172"/>
      <c r="F710" s="1173"/>
      <c r="G710" s="1127">
        <v>11</v>
      </c>
      <c r="H710" s="1128"/>
      <c r="I710" s="1128"/>
      <c r="J710" s="1129"/>
      <c r="K710" s="1186">
        <v>395</v>
      </c>
      <c r="L710" s="1187"/>
      <c r="M710" s="1187"/>
      <c r="N710" s="1187"/>
      <c r="O710" s="1188"/>
      <c r="P710" s="1157">
        <f t="shared" si="58"/>
        <v>4345</v>
      </c>
      <c r="Q710" s="1120"/>
      <c r="R710" s="1120"/>
      <c r="S710" s="1120"/>
      <c r="T710" s="1158"/>
      <c r="U710" s="1186">
        <v>77</v>
      </c>
      <c r="V710" s="1187"/>
      <c r="W710" s="1187"/>
      <c r="X710" s="1188"/>
      <c r="Y710" s="1157">
        <f t="shared" ref="Y710:Y733" si="60">K710+U710</f>
        <v>472</v>
      </c>
      <c r="Z710" s="1120"/>
      <c r="AA710" s="1120"/>
      <c r="AB710" s="1120"/>
      <c r="AC710" s="1158"/>
      <c r="AD710" s="1117">
        <v>0.3</v>
      </c>
      <c r="AE710" s="1118"/>
      <c r="AF710" s="1118"/>
      <c r="AG710" s="1118"/>
      <c r="AH710" s="1119"/>
      <c r="AI710" s="1131">
        <f t="shared" si="59"/>
        <v>0.29987293519695046</v>
      </c>
      <c r="AJ710" s="1132"/>
      <c r="AK710" s="113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1" t="s">
        <v>171</v>
      </c>
      <c r="C711" s="1172"/>
      <c r="D711" s="1172"/>
      <c r="E711" s="1172"/>
      <c r="F711" s="1173"/>
      <c r="G711" s="1127">
        <v>4</v>
      </c>
      <c r="H711" s="1128"/>
      <c r="I711" s="1128"/>
      <c r="J711" s="1129"/>
      <c r="K711" s="1186">
        <v>449</v>
      </c>
      <c r="L711" s="1187"/>
      <c r="M711" s="1187"/>
      <c r="N711" s="1187"/>
      <c r="O711" s="1188"/>
      <c r="P711" s="1157">
        <f t="shared" si="58"/>
        <v>1796</v>
      </c>
      <c r="Q711" s="1120"/>
      <c r="R711" s="1120"/>
      <c r="S711" s="1120"/>
      <c r="T711" s="1158"/>
      <c r="U711" s="1186">
        <v>96</v>
      </c>
      <c r="V711" s="1187"/>
      <c r="W711" s="1187"/>
      <c r="X711" s="1188"/>
      <c r="Y711" s="1157">
        <f t="shared" si="60"/>
        <v>545</v>
      </c>
      <c r="Z711" s="1120"/>
      <c r="AA711" s="1120"/>
      <c r="AB711" s="1120"/>
      <c r="AC711" s="1158"/>
      <c r="AD711" s="1117">
        <v>0.3</v>
      </c>
      <c r="AE711" s="1118"/>
      <c r="AF711" s="1118"/>
      <c r="AG711" s="1118"/>
      <c r="AH711" s="1119"/>
      <c r="AI711" s="1131">
        <f t="shared" si="59"/>
        <v>0.30011013215859028</v>
      </c>
      <c r="AJ711" s="1132"/>
      <c r="AK711" s="113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1" t="s">
        <v>170</v>
      </c>
      <c r="C712" s="1172"/>
      <c r="D712" s="1172"/>
      <c r="E712" s="1172"/>
      <c r="F712" s="1173"/>
      <c r="G712" s="1127">
        <v>20</v>
      </c>
      <c r="H712" s="1128"/>
      <c r="I712" s="1128"/>
      <c r="J712" s="1129"/>
      <c r="K712" s="1185">
        <v>710</v>
      </c>
      <c r="L712" s="1185"/>
      <c r="M712" s="1185"/>
      <c r="N712" s="1185"/>
      <c r="O712" s="1185"/>
      <c r="P712" s="1126">
        <f t="shared" si="58"/>
        <v>14200</v>
      </c>
      <c r="Q712" s="1126"/>
      <c r="R712" s="1126"/>
      <c r="S712" s="1126"/>
      <c r="T712" s="1126"/>
      <c r="U712" s="1186">
        <v>77</v>
      </c>
      <c r="V712" s="1187"/>
      <c r="W712" s="1187"/>
      <c r="X712" s="1188"/>
      <c r="Y712" s="1126">
        <f t="shared" si="60"/>
        <v>787</v>
      </c>
      <c r="Z712" s="1126"/>
      <c r="AA712" s="1126"/>
      <c r="AB712" s="1126"/>
      <c r="AC712" s="1126"/>
      <c r="AD712" s="1117">
        <v>0.5</v>
      </c>
      <c r="AE712" s="1118"/>
      <c r="AF712" s="1118"/>
      <c r="AG712" s="1118"/>
      <c r="AH712" s="1119"/>
      <c r="AI712" s="1131">
        <f t="shared" si="59"/>
        <v>0.5</v>
      </c>
      <c r="AJ712" s="1132"/>
      <c r="AK712" s="113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1" t="s">
        <v>171</v>
      </c>
      <c r="C713" s="1172"/>
      <c r="D713" s="1172"/>
      <c r="E713" s="1172"/>
      <c r="F713" s="1173"/>
      <c r="G713" s="1127">
        <v>8</v>
      </c>
      <c r="H713" s="1128"/>
      <c r="I713" s="1128"/>
      <c r="J713" s="1129"/>
      <c r="K713" s="1185">
        <v>812</v>
      </c>
      <c r="L713" s="1185"/>
      <c r="M713" s="1185"/>
      <c r="N713" s="1185"/>
      <c r="O713" s="1185"/>
      <c r="P713" s="1126">
        <f t="shared" si="58"/>
        <v>6496</v>
      </c>
      <c r="Q713" s="1126"/>
      <c r="R713" s="1126"/>
      <c r="S713" s="1126"/>
      <c r="T713" s="1126"/>
      <c r="U713" s="1186">
        <v>96</v>
      </c>
      <c r="V713" s="1187"/>
      <c r="W713" s="1187"/>
      <c r="X713" s="1188"/>
      <c r="Y713" s="1126">
        <f t="shared" si="60"/>
        <v>908</v>
      </c>
      <c r="Z713" s="1126"/>
      <c r="AA713" s="1126"/>
      <c r="AB713" s="1126"/>
      <c r="AC713" s="1126"/>
      <c r="AD713" s="1117">
        <v>0.5</v>
      </c>
      <c r="AE713" s="1118"/>
      <c r="AF713" s="1118"/>
      <c r="AG713" s="1118"/>
      <c r="AH713" s="1119"/>
      <c r="AI713" s="1131">
        <f t="shared" si="59"/>
        <v>0.5</v>
      </c>
      <c r="AJ713" s="1132"/>
      <c r="AK713" s="113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1" t="s">
        <v>170</v>
      </c>
      <c r="C714" s="1172"/>
      <c r="D714" s="1172"/>
      <c r="E714" s="1172"/>
      <c r="F714" s="1173"/>
      <c r="G714" s="1127">
        <v>21</v>
      </c>
      <c r="H714" s="1128"/>
      <c r="I714" s="1128"/>
      <c r="J714" s="1129"/>
      <c r="K714" s="1185">
        <v>867</v>
      </c>
      <c r="L714" s="1185"/>
      <c r="M714" s="1185"/>
      <c r="N714" s="1185"/>
      <c r="O714" s="1185"/>
      <c r="P714" s="1126">
        <f t="shared" si="58"/>
        <v>18207</v>
      </c>
      <c r="Q714" s="1126"/>
      <c r="R714" s="1126"/>
      <c r="S714" s="1126"/>
      <c r="T714" s="1126"/>
      <c r="U714" s="1186">
        <v>77</v>
      </c>
      <c r="V714" s="1187"/>
      <c r="W714" s="1187"/>
      <c r="X714" s="1188"/>
      <c r="Y714" s="1126">
        <f t="shared" si="60"/>
        <v>944</v>
      </c>
      <c r="Z714" s="1126"/>
      <c r="AA714" s="1126"/>
      <c r="AB714" s="1126"/>
      <c r="AC714" s="1126"/>
      <c r="AD714" s="1117">
        <v>0.6</v>
      </c>
      <c r="AE714" s="1118"/>
      <c r="AF714" s="1118"/>
      <c r="AG714" s="1118"/>
      <c r="AH714" s="1119"/>
      <c r="AI714" s="1131">
        <f t="shared" si="59"/>
        <v>0.59974587039390093</v>
      </c>
      <c r="AJ714" s="1132"/>
      <c r="AK714" s="113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1" t="s">
        <v>171</v>
      </c>
      <c r="C715" s="1172"/>
      <c r="D715" s="1172"/>
      <c r="E715" s="1172"/>
      <c r="F715" s="1173"/>
      <c r="G715" s="1127">
        <v>8</v>
      </c>
      <c r="H715" s="1128"/>
      <c r="I715" s="1128"/>
      <c r="J715" s="1129"/>
      <c r="K715" s="1185">
        <v>994</v>
      </c>
      <c r="L715" s="1185"/>
      <c r="M715" s="1185"/>
      <c r="N715" s="1185"/>
      <c r="O715" s="1185"/>
      <c r="P715" s="1126">
        <f t="shared" si="58"/>
        <v>7952</v>
      </c>
      <c r="Q715" s="1126"/>
      <c r="R715" s="1126"/>
      <c r="S715" s="1126"/>
      <c r="T715" s="1126"/>
      <c r="U715" s="1186">
        <v>96</v>
      </c>
      <c r="V715" s="1187"/>
      <c r="W715" s="1187"/>
      <c r="X715" s="1188"/>
      <c r="Y715" s="1126">
        <f t="shared" si="60"/>
        <v>1090</v>
      </c>
      <c r="Z715" s="1126"/>
      <c r="AA715" s="1126"/>
      <c r="AB715" s="1126"/>
      <c r="AC715" s="1126"/>
      <c r="AD715" s="1117">
        <v>0.6</v>
      </c>
      <c r="AE715" s="1118"/>
      <c r="AF715" s="1118"/>
      <c r="AG715" s="1118"/>
      <c r="AH715" s="1119"/>
      <c r="AI715" s="1131">
        <f t="shared" si="59"/>
        <v>0.60022026431718056</v>
      </c>
      <c r="AJ715" s="1132"/>
      <c r="AK715" s="113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1"/>
      <c r="C716" s="1172"/>
      <c r="D716" s="1172"/>
      <c r="E716" s="1172"/>
      <c r="F716" s="1173"/>
      <c r="G716" s="1127"/>
      <c r="H716" s="1128"/>
      <c r="I716" s="1128"/>
      <c r="J716" s="1129"/>
      <c r="K716" s="1185"/>
      <c r="L716" s="1185"/>
      <c r="M716" s="1185"/>
      <c r="N716" s="1185"/>
      <c r="O716" s="1185"/>
      <c r="P716" s="1126">
        <f t="shared" si="58"/>
        <v>0</v>
      </c>
      <c r="Q716" s="1126"/>
      <c r="R716" s="1126"/>
      <c r="S716" s="1126"/>
      <c r="T716" s="1126"/>
      <c r="U716" s="1186"/>
      <c r="V716" s="1187"/>
      <c r="W716" s="1187"/>
      <c r="X716" s="1188"/>
      <c r="Y716" s="1126">
        <f t="shared" si="60"/>
        <v>0</v>
      </c>
      <c r="Z716" s="1126"/>
      <c r="AA716" s="1126"/>
      <c r="AB716" s="1126"/>
      <c r="AC716" s="1126"/>
      <c r="AD716" s="1117"/>
      <c r="AE716" s="1118"/>
      <c r="AF716" s="1118"/>
      <c r="AG716" s="1118"/>
      <c r="AH716" s="1119"/>
      <c r="AI716" s="1131" t="str">
        <f t="shared" si="59"/>
        <v xml:space="preserve"> </v>
      </c>
      <c r="AJ716" s="1132"/>
      <c r="AK716" s="113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1"/>
      <c r="C717" s="1172"/>
      <c r="D717" s="1172"/>
      <c r="E717" s="1172"/>
      <c r="F717" s="1173"/>
      <c r="G717" s="1127"/>
      <c r="H717" s="1128"/>
      <c r="I717" s="1128"/>
      <c r="J717" s="1129"/>
      <c r="K717" s="1185"/>
      <c r="L717" s="1185"/>
      <c r="M717" s="1185"/>
      <c r="N717" s="1185"/>
      <c r="O717" s="1185"/>
      <c r="P717" s="1126">
        <f t="shared" si="58"/>
        <v>0</v>
      </c>
      <c r="Q717" s="1126"/>
      <c r="R717" s="1126"/>
      <c r="S717" s="1126"/>
      <c r="T717" s="1126"/>
      <c r="U717" s="1186"/>
      <c r="V717" s="1187"/>
      <c r="W717" s="1187"/>
      <c r="X717" s="1188"/>
      <c r="Y717" s="1126">
        <f t="shared" si="60"/>
        <v>0</v>
      </c>
      <c r="Z717" s="1126"/>
      <c r="AA717" s="1126"/>
      <c r="AB717" s="1126"/>
      <c r="AC717" s="1126"/>
      <c r="AD717" s="1117"/>
      <c r="AE717" s="1118"/>
      <c r="AF717" s="1118"/>
      <c r="AG717" s="1118"/>
      <c r="AH717" s="1119"/>
      <c r="AI717" s="1131" t="str">
        <f t="shared" si="59"/>
        <v xml:space="preserve"> </v>
      </c>
      <c r="AJ717" s="1132"/>
      <c r="AK717" s="113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1"/>
      <c r="C718" s="1172"/>
      <c r="D718" s="1172"/>
      <c r="E718" s="1172"/>
      <c r="F718" s="1173"/>
      <c r="G718" s="1127"/>
      <c r="H718" s="1128"/>
      <c r="I718" s="1128"/>
      <c r="J718" s="1129"/>
      <c r="K718" s="1261"/>
      <c r="L718" s="1261"/>
      <c r="M718" s="1261"/>
      <c r="N718" s="1261"/>
      <c r="O718" s="1261"/>
      <c r="P718" s="1130">
        <f t="shared" si="58"/>
        <v>0</v>
      </c>
      <c r="Q718" s="1130"/>
      <c r="R718" s="1130"/>
      <c r="S718" s="1130"/>
      <c r="T718" s="1130"/>
      <c r="U718" s="1186"/>
      <c r="V718" s="1187"/>
      <c r="W718" s="1187"/>
      <c r="X718" s="1188"/>
      <c r="Y718" s="1130">
        <f t="shared" si="60"/>
        <v>0</v>
      </c>
      <c r="Z718" s="1130"/>
      <c r="AA718" s="1130"/>
      <c r="AB718" s="1130"/>
      <c r="AC718" s="1130"/>
      <c r="AD718" s="1117"/>
      <c r="AE718" s="1118"/>
      <c r="AF718" s="1118"/>
      <c r="AG718" s="1118"/>
      <c r="AH718" s="1119"/>
      <c r="AI718" s="1131" t="str">
        <f t="shared" si="59"/>
        <v xml:space="preserve"> </v>
      </c>
      <c r="AJ718" s="1132"/>
      <c r="AK718" s="113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1"/>
      <c r="C719" s="1172"/>
      <c r="D719" s="1172"/>
      <c r="E719" s="1172"/>
      <c r="F719" s="1173"/>
      <c r="G719" s="1127"/>
      <c r="H719" s="1128"/>
      <c r="I719" s="1128"/>
      <c r="J719" s="1129"/>
      <c r="K719" s="1185"/>
      <c r="L719" s="1185"/>
      <c r="M719" s="1185"/>
      <c r="N719" s="1185"/>
      <c r="O719" s="1185"/>
      <c r="P719" s="1126">
        <f t="shared" si="58"/>
        <v>0</v>
      </c>
      <c r="Q719" s="1126"/>
      <c r="R719" s="1126"/>
      <c r="S719" s="1126"/>
      <c r="T719" s="1126"/>
      <c r="U719" s="1186"/>
      <c r="V719" s="1187"/>
      <c r="W719" s="1187"/>
      <c r="X719" s="1188"/>
      <c r="Y719" s="1126">
        <f t="shared" si="60"/>
        <v>0</v>
      </c>
      <c r="Z719" s="1126"/>
      <c r="AA719" s="1126"/>
      <c r="AB719" s="1126"/>
      <c r="AC719" s="1126"/>
      <c r="AD719" s="1117"/>
      <c r="AE719" s="1118"/>
      <c r="AF719" s="1118"/>
      <c r="AG719" s="1118"/>
      <c r="AH719" s="1119"/>
      <c r="AI719" s="1131" t="str">
        <f t="shared" si="59"/>
        <v xml:space="preserve"> </v>
      </c>
      <c r="AJ719" s="1132"/>
      <c r="AK719" s="113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1"/>
      <c r="C720" s="1172"/>
      <c r="D720" s="1172"/>
      <c r="E720" s="1172"/>
      <c r="F720" s="1173"/>
      <c r="G720" s="1127"/>
      <c r="H720" s="1128"/>
      <c r="I720" s="1128"/>
      <c r="J720" s="1129"/>
      <c r="K720" s="1185"/>
      <c r="L720" s="1185"/>
      <c r="M720" s="1185"/>
      <c r="N720" s="1185"/>
      <c r="O720" s="1185"/>
      <c r="P720" s="1126">
        <f t="shared" si="58"/>
        <v>0</v>
      </c>
      <c r="Q720" s="1126"/>
      <c r="R720" s="1126"/>
      <c r="S720" s="1126"/>
      <c r="T720" s="1126"/>
      <c r="U720" s="1186">
        <v>0</v>
      </c>
      <c r="V720" s="1187"/>
      <c r="W720" s="1187"/>
      <c r="X720" s="1188"/>
      <c r="Y720" s="1126">
        <f t="shared" si="60"/>
        <v>0</v>
      </c>
      <c r="Z720" s="1126"/>
      <c r="AA720" s="1126"/>
      <c r="AB720" s="1126"/>
      <c r="AC720" s="1126"/>
      <c r="AD720" s="1117">
        <v>0</v>
      </c>
      <c r="AE720" s="1118"/>
      <c r="AF720" s="1118"/>
      <c r="AG720" s="1118"/>
      <c r="AH720" s="1119"/>
      <c r="AI720" s="1131" t="str">
        <f t="shared" si="59"/>
        <v xml:space="preserve"> </v>
      </c>
      <c r="AJ720" s="1132"/>
      <c r="AK720" s="113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1"/>
      <c r="C721" s="1172"/>
      <c r="D721" s="1172"/>
      <c r="E721" s="1172"/>
      <c r="F721" s="1173"/>
      <c r="G721" s="1127"/>
      <c r="H721" s="1128"/>
      <c r="I721" s="1128"/>
      <c r="J721" s="1129"/>
      <c r="K721" s="1185"/>
      <c r="L721" s="1185"/>
      <c r="M721" s="1185"/>
      <c r="N721" s="1185"/>
      <c r="O721" s="1185"/>
      <c r="P721" s="1126">
        <f t="shared" si="58"/>
        <v>0</v>
      </c>
      <c r="Q721" s="1126"/>
      <c r="R721" s="1126"/>
      <c r="S721" s="1126"/>
      <c r="T721" s="1126"/>
      <c r="U721" s="1186">
        <v>0</v>
      </c>
      <c r="V721" s="1187"/>
      <c r="W721" s="1187"/>
      <c r="X721" s="1188"/>
      <c r="Y721" s="1126">
        <f t="shared" si="60"/>
        <v>0</v>
      </c>
      <c r="Z721" s="1126"/>
      <c r="AA721" s="1126"/>
      <c r="AB721" s="1126"/>
      <c r="AC721" s="1126"/>
      <c r="AD721" s="1117">
        <v>0</v>
      </c>
      <c r="AE721" s="1118"/>
      <c r="AF721" s="1118"/>
      <c r="AG721" s="1118"/>
      <c r="AH721" s="1119"/>
      <c r="AI721" s="1131" t="str">
        <f t="shared" si="59"/>
        <v xml:space="preserve"> </v>
      </c>
      <c r="AJ721" s="1132"/>
      <c r="AK721" s="113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1"/>
      <c r="C722" s="1172"/>
      <c r="D722" s="1172"/>
      <c r="E722" s="1172"/>
      <c r="F722" s="1173"/>
      <c r="G722" s="1127"/>
      <c r="H722" s="1128"/>
      <c r="I722" s="1128"/>
      <c r="J722" s="1129"/>
      <c r="K722" s="1185"/>
      <c r="L722" s="1185"/>
      <c r="M722" s="1185"/>
      <c r="N722" s="1185"/>
      <c r="O722" s="1185"/>
      <c r="P722" s="1126">
        <f t="shared" si="58"/>
        <v>0</v>
      </c>
      <c r="Q722" s="1126"/>
      <c r="R722" s="1126"/>
      <c r="S722" s="1126"/>
      <c r="T722" s="1126"/>
      <c r="U722" s="1186">
        <v>0</v>
      </c>
      <c r="V722" s="1187"/>
      <c r="W722" s="1187"/>
      <c r="X722" s="1188"/>
      <c r="Y722" s="1126">
        <f t="shared" si="60"/>
        <v>0</v>
      </c>
      <c r="Z722" s="1126"/>
      <c r="AA722" s="1126"/>
      <c r="AB722" s="1126"/>
      <c r="AC722" s="1126"/>
      <c r="AD722" s="1117">
        <v>0</v>
      </c>
      <c r="AE722" s="1118"/>
      <c r="AF722" s="1118"/>
      <c r="AG722" s="1118"/>
      <c r="AH722" s="1119"/>
      <c r="AI722" s="1131" t="str">
        <f t="shared" si="59"/>
        <v xml:space="preserve"> </v>
      </c>
      <c r="AJ722" s="1132"/>
      <c r="AK722" s="113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1"/>
      <c r="C723" s="1172"/>
      <c r="D723" s="1172"/>
      <c r="E723" s="1172"/>
      <c r="F723" s="1173"/>
      <c r="G723" s="1127"/>
      <c r="H723" s="1128"/>
      <c r="I723" s="1128"/>
      <c r="J723" s="1129"/>
      <c r="K723" s="1185"/>
      <c r="L723" s="1185"/>
      <c r="M723" s="1185"/>
      <c r="N723" s="1185"/>
      <c r="O723" s="1185"/>
      <c r="P723" s="1126">
        <f t="shared" si="58"/>
        <v>0</v>
      </c>
      <c r="Q723" s="1126"/>
      <c r="R723" s="1126"/>
      <c r="S723" s="1126"/>
      <c r="T723" s="1126"/>
      <c r="U723" s="1186">
        <v>0</v>
      </c>
      <c r="V723" s="1187"/>
      <c r="W723" s="1187"/>
      <c r="X723" s="1188"/>
      <c r="Y723" s="1126">
        <f t="shared" si="60"/>
        <v>0</v>
      </c>
      <c r="Z723" s="1126"/>
      <c r="AA723" s="1126"/>
      <c r="AB723" s="1126"/>
      <c r="AC723" s="1126"/>
      <c r="AD723" s="1117">
        <v>0</v>
      </c>
      <c r="AE723" s="1118"/>
      <c r="AF723" s="1118"/>
      <c r="AG723" s="1118"/>
      <c r="AH723" s="1119"/>
      <c r="AI723" s="1131" t="str">
        <f t="shared" si="59"/>
        <v xml:space="preserve"> </v>
      </c>
      <c r="AJ723" s="1132"/>
      <c r="AK723" s="113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1"/>
      <c r="C724" s="1172"/>
      <c r="D724" s="1172"/>
      <c r="E724" s="1172"/>
      <c r="F724" s="1173"/>
      <c r="G724" s="1127"/>
      <c r="H724" s="1128"/>
      <c r="I724" s="1128"/>
      <c r="J724" s="1129"/>
      <c r="K724" s="1185"/>
      <c r="L724" s="1185"/>
      <c r="M724" s="1185"/>
      <c r="N724" s="1185"/>
      <c r="O724" s="1185"/>
      <c r="P724" s="1126">
        <f t="shared" si="58"/>
        <v>0</v>
      </c>
      <c r="Q724" s="1126"/>
      <c r="R724" s="1126"/>
      <c r="S724" s="1126"/>
      <c r="T724" s="1126"/>
      <c r="U724" s="1186">
        <v>0</v>
      </c>
      <c r="V724" s="1187"/>
      <c r="W724" s="1187"/>
      <c r="X724" s="1188"/>
      <c r="Y724" s="1126">
        <f>K724+U724</f>
        <v>0</v>
      </c>
      <c r="Z724" s="1126"/>
      <c r="AA724" s="1126"/>
      <c r="AB724" s="1126"/>
      <c r="AC724" s="1126"/>
      <c r="AD724" s="1117">
        <v>0</v>
      </c>
      <c r="AE724" s="1118"/>
      <c r="AF724" s="1118"/>
      <c r="AG724" s="1118"/>
      <c r="AH724" s="1119"/>
      <c r="AI724" s="1131" t="str">
        <f t="shared" si="59"/>
        <v xml:space="preserve"> </v>
      </c>
      <c r="AJ724" s="1132"/>
      <c r="AK724" s="113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1"/>
      <c r="C725" s="1172"/>
      <c r="D725" s="1172"/>
      <c r="E725" s="1172"/>
      <c r="F725" s="1173"/>
      <c r="G725" s="1127"/>
      <c r="H725" s="1128"/>
      <c r="I725" s="1128"/>
      <c r="J725" s="1129"/>
      <c r="K725" s="1185"/>
      <c r="L725" s="1185"/>
      <c r="M725" s="1185"/>
      <c r="N725" s="1185"/>
      <c r="O725" s="1185"/>
      <c r="P725" s="1126">
        <f t="shared" si="58"/>
        <v>0</v>
      </c>
      <c r="Q725" s="1126"/>
      <c r="R725" s="1126"/>
      <c r="S725" s="1126"/>
      <c r="T725" s="1126"/>
      <c r="U725" s="1186">
        <v>0</v>
      </c>
      <c r="V725" s="1187"/>
      <c r="W725" s="1187"/>
      <c r="X725" s="1188"/>
      <c r="Y725" s="1126">
        <f>K725+U725</f>
        <v>0</v>
      </c>
      <c r="Z725" s="1126"/>
      <c r="AA725" s="1126"/>
      <c r="AB725" s="1126"/>
      <c r="AC725" s="1126"/>
      <c r="AD725" s="1117">
        <v>0</v>
      </c>
      <c r="AE725" s="1118"/>
      <c r="AF725" s="1118"/>
      <c r="AG725" s="1118"/>
      <c r="AH725" s="1119"/>
      <c r="AI725" s="1131" t="str">
        <f t="shared" si="59"/>
        <v xml:space="preserve"> </v>
      </c>
      <c r="AJ725" s="1132"/>
      <c r="AK725" s="113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1"/>
      <c r="C726" s="1172"/>
      <c r="D726" s="1172"/>
      <c r="E726" s="1172"/>
      <c r="F726" s="1173"/>
      <c r="G726" s="1127"/>
      <c r="H726" s="1128"/>
      <c r="I726" s="1128"/>
      <c r="J726" s="1129"/>
      <c r="K726" s="1185"/>
      <c r="L726" s="1185"/>
      <c r="M726" s="1185"/>
      <c r="N726" s="1185"/>
      <c r="O726" s="1185"/>
      <c r="P726" s="1126">
        <f t="shared" si="58"/>
        <v>0</v>
      </c>
      <c r="Q726" s="1126"/>
      <c r="R726" s="1126"/>
      <c r="S726" s="1126"/>
      <c r="T726" s="1126"/>
      <c r="U726" s="1186">
        <v>0</v>
      </c>
      <c r="V726" s="1187"/>
      <c r="W726" s="1187"/>
      <c r="X726" s="1188"/>
      <c r="Y726" s="1126">
        <f>K726+U726</f>
        <v>0</v>
      </c>
      <c r="Z726" s="1126"/>
      <c r="AA726" s="1126"/>
      <c r="AB726" s="1126"/>
      <c r="AC726" s="1126"/>
      <c r="AD726" s="1117">
        <v>0</v>
      </c>
      <c r="AE726" s="1118"/>
      <c r="AF726" s="1118"/>
      <c r="AG726" s="1118"/>
      <c r="AH726" s="1119"/>
      <c r="AI726" s="1131" t="str">
        <f t="shared" si="59"/>
        <v xml:space="preserve"> </v>
      </c>
      <c r="AJ726" s="1132"/>
      <c r="AK726" s="113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1"/>
      <c r="C727" s="1172"/>
      <c r="D727" s="1172"/>
      <c r="E727" s="1172"/>
      <c r="F727" s="1173"/>
      <c r="G727" s="1127"/>
      <c r="H727" s="1128"/>
      <c r="I727" s="1128"/>
      <c r="J727" s="1129"/>
      <c r="K727" s="1185"/>
      <c r="L727" s="1185"/>
      <c r="M727" s="1185"/>
      <c r="N727" s="1185"/>
      <c r="O727" s="1185"/>
      <c r="P727" s="1126">
        <f t="shared" si="58"/>
        <v>0</v>
      </c>
      <c r="Q727" s="1126"/>
      <c r="R727" s="1126"/>
      <c r="S727" s="1126"/>
      <c r="T727" s="1126"/>
      <c r="U727" s="1186">
        <v>0</v>
      </c>
      <c r="V727" s="1187"/>
      <c r="W727" s="1187"/>
      <c r="X727" s="1188"/>
      <c r="Y727" s="1126">
        <f>K727+U727</f>
        <v>0</v>
      </c>
      <c r="Z727" s="1126"/>
      <c r="AA727" s="1126"/>
      <c r="AB727" s="1126"/>
      <c r="AC727" s="1126"/>
      <c r="AD727" s="1117">
        <v>0</v>
      </c>
      <c r="AE727" s="1118"/>
      <c r="AF727" s="1118"/>
      <c r="AG727" s="1118"/>
      <c r="AH727" s="1119"/>
      <c r="AI727" s="1131" t="str">
        <f t="shared" si="59"/>
        <v xml:space="preserve"> </v>
      </c>
      <c r="AJ727" s="1132"/>
      <c r="AK727" s="113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1"/>
      <c r="C728" s="1172"/>
      <c r="D728" s="1172"/>
      <c r="E728" s="1172"/>
      <c r="F728" s="1173"/>
      <c r="G728" s="1127"/>
      <c r="H728" s="1128"/>
      <c r="I728" s="1128"/>
      <c r="J728" s="1129"/>
      <c r="K728" s="1185"/>
      <c r="L728" s="1185"/>
      <c r="M728" s="1185"/>
      <c r="N728" s="1185"/>
      <c r="O728" s="1185"/>
      <c r="P728" s="1126">
        <f t="shared" si="58"/>
        <v>0</v>
      </c>
      <c r="Q728" s="1126"/>
      <c r="R728" s="1126"/>
      <c r="S728" s="1126"/>
      <c r="T728" s="1126"/>
      <c r="U728" s="1186">
        <v>0</v>
      </c>
      <c r="V728" s="1187"/>
      <c r="W728" s="1187"/>
      <c r="X728" s="1188"/>
      <c r="Y728" s="1126">
        <f>K728+U728</f>
        <v>0</v>
      </c>
      <c r="Z728" s="1126"/>
      <c r="AA728" s="1126"/>
      <c r="AB728" s="1126"/>
      <c r="AC728" s="1126"/>
      <c r="AD728" s="1117">
        <v>0</v>
      </c>
      <c r="AE728" s="1118"/>
      <c r="AF728" s="1118"/>
      <c r="AG728" s="1118"/>
      <c r="AH728" s="1119"/>
      <c r="AI728" s="1131" t="str">
        <f t="shared" si="59"/>
        <v xml:space="preserve"> </v>
      </c>
      <c r="AJ728" s="1132"/>
      <c r="AK728" s="113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1"/>
      <c r="C729" s="1172"/>
      <c r="D729" s="1172"/>
      <c r="E729" s="1172"/>
      <c r="F729" s="1173"/>
      <c r="G729" s="1127"/>
      <c r="H729" s="1128"/>
      <c r="I729" s="1128"/>
      <c r="J729" s="1129"/>
      <c r="K729" s="1185"/>
      <c r="L729" s="1185"/>
      <c r="M729" s="1185"/>
      <c r="N729" s="1185"/>
      <c r="O729" s="1185"/>
      <c r="P729" s="1126">
        <f t="shared" si="58"/>
        <v>0</v>
      </c>
      <c r="Q729" s="1126"/>
      <c r="R729" s="1126"/>
      <c r="S729" s="1126"/>
      <c r="T729" s="1126"/>
      <c r="U729" s="1186">
        <v>0</v>
      </c>
      <c r="V729" s="1187"/>
      <c r="W729" s="1187"/>
      <c r="X729" s="1188"/>
      <c r="Y729" s="1126">
        <f t="shared" si="60"/>
        <v>0</v>
      </c>
      <c r="Z729" s="1126"/>
      <c r="AA729" s="1126"/>
      <c r="AB729" s="1126"/>
      <c r="AC729" s="1126"/>
      <c r="AD729" s="1117">
        <v>0</v>
      </c>
      <c r="AE729" s="1118"/>
      <c r="AF729" s="1118"/>
      <c r="AG729" s="1118"/>
      <c r="AH729" s="1119"/>
      <c r="AI729" s="1131" t="str">
        <f t="shared" si="59"/>
        <v xml:space="preserve"> </v>
      </c>
      <c r="AJ729" s="1132"/>
      <c r="AK729" s="113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1"/>
      <c r="C730" s="1172"/>
      <c r="D730" s="1172"/>
      <c r="E730" s="1172"/>
      <c r="F730" s="1173"/>
      <c r="G730" s="1127"/>
      <c r="H730" s="1128"/>
      <c r="I730" s="1128"/>
      <c r="J730" s="1129"/>
      <c r="K730" s="1185"/>
      <c r="L730" s="1185"/>
      <c r="M730" s="1185"/>
      <c r="N730" s="1185"/>
      <c r="O730" s="1185"/>
      <c r="P730" s="1126">
        <f t="shared" si="58"/>
        <v>0</v>
      </c>
      <c r="Q730" s="1126"/>
      <c r="R730" s="1126"/>
      <c r="S730" s="1126"/>
      <c r="T730" s="1126"/>
      <c r="U730" s="1186">
        <v>0</v>
      </c>
      <c r="V730" s="1187"/>
      <c r="W730" s="1187"/>
      <c r="X730" s="1188"/>
      <c r="Y730" s="1126">
        <f t="shared" si="60"/>
        <v>0</v>
      </c>
      <c r="Z730" s="1126"/>
      <c r="AA730" s="1126"/>
      <c r="AB730" s="1126"/>
      <c r="AC730" s="1126"/>
      <c r="AD730" s="1117">
        <v>0</v>
      </c>
      <c r="AE730" s="1118"/>
      <c r="AF730" s="1118"/>
      <c r="AG730" s="1118"/>
      <c r="AH730" s="1119"/>
      <c r="AI730" s="1131" t="str">
        <f t="shared" si="59"/>
        <v xml:space="preserve"> </v>
      </c>
      <c r="AJ730" s="1132"/>
      <c r="AK730" s="113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1"/>
      <c r="C731" s="1172"/>
      <c r="D731" s="1172"/>
      <c r="E731" s="1172"/>
      <c r="F731" s="1173"/>
      <c r="G731" s="1127"/>
      <c r="H731" s="1128"/>
      <c r="I731" s="1128"/>
      <c r="J731" s="1129"/>
      <c r="K731" s="1185"/>
      <c r="L731" s="1185"/>
      <c r="M731" s="1185"/>
      <c r="N731" s="1185"/>
      <c r="O731" s="1185"/>
      <c r="P731" s="1126">
        <f t="shared" si="58"/>
        <v>0</v>
      </c>
      <c r="Q731" s="1126"/>
      <c r="R731" s="1126"/>
      <c r="S731" s="1126"/>
      <c r="T731" s="1126"/>
      <c r="U731" s="1186">
        <v>0</v>
      </c>
      <c r="V731" s="1187"/>
      <c r="W731" s="1187"/>
      <c r="X731" s="1188"/>
      <c r="Y731" s="1126">
        <f t="shared" si="60"/>
        <v>0</v>
      </c>
      <c r="Z731" s="1126"/>
      <c r="AA731" s="1126"/>
      <c r="AB731" s="1126"/>
      <c r="AC731" s="1126"/>
      <c r="AD731" s="1117">
        <v>0</v>
      </c>
      <c r="AE731" s="1118"/>
      <c r="AF731" s="1118"/>
      <c r="AG731" s="1118"/>
      <c r="AH731" s="1119"/>
      <c r="AI731" s="1131" t="str">
        <f t="shared" si="59"/>
        <v xml:space="preserve"> </v>
      </c>
      <c r="AJ731" s="1132"/>
      <c r="AK731" s="113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1"/>
      <c r="C732" s="1172"/>
      <c r="D732" s="1172"/>
      <c r="E732" s="1172"/>
      <c r="F732" s="1173"/>
      <c r="G732" s="1127"/>
      <c r="H732" s="1128"/>
      <c r="I732" s="1128"/>
      <c r="J732" s="1129"/>
      <c r="K732" s="1185"/>
      <c r="L732" s="1185"/>
      <c r="M732" s="1185"/>
      <c r="N732" s="1185"/>
      <c r="O732" s="1185"/>
      <c r="P732" s="1126">
        <f t="shared" si="58"/>
        <v>0</v>
      </c>
      <c r="Q732" s="1126"/>
      <c r="R732" s="1126"/>
      <c r="S732" s="1126"/>
      <c r="T732" s="1126"/>
      <c r="U732" s="1186">
        <v>0</v>
      </c>
      <c r="V732" s="1187"/>
      <c r="W732" s="1187"/>
      <c r="X732" s="1188"/>
      <c r="Y732" s="1126">
        <f t="shared" si="60"/>
        <v>0</v>
      </c>
      <c r="Z732" s="1126"/>
      <c r="AA732" s="1126"/>
      <c r="AB732" s="1126"/>
      <c r="AC732" s="1126"/>
      <c r="AD732" s="1117">
        <v>0</v>
      </c>
      <c r="AE732" s="1118"/>
      <c r="AF732" s="1118"/>
      <c r="AG732" s="1118"/>
      <c r="AH732" s="1119"/>
      <c r="AI732" s="1131" t="str">
        <f t="shared" si="59"/>
        <v xml:space="preserve"> </v>
      </c>
      <c r="AJ732" s="1132"/>
      <c r="AK732" s="113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1"/>
      <c r="C733" s="1172"/>
      <c r="D733" s="1172"/>
      <c r="E733" s="1172"/>
      <c r="F733" s="1173"/>
      <c r="G733" s="1127"/>
      <c r="H733" s="1128"/>
      <c r="I733" s="1128"/>
      <c r="J733" s="1129"/>
      <c r="K733" s="1185"/>
      <c r="L733" s="1185"/>
      <c r="M733" s="1185"/>
      <c r="N733" s="1185"/>
      <c r="O733" s="1185"/>
      <c r="P733" s="1126">
        <f t="shared" si="58"/>
        <v>0</v>
      </c>
      <c r="Q733" s="1126"/>
      <c r="R733" s="1126"/>
      <c r="S733" s="1126"/>
      <c r="T733" s="1126"/>
      <c r="U733" s="1186">
        <v>0</v>
      </c>
      <c r="V733" s="1187"/>
      <c r="W733" s="1187"/>
      <c r="X733" s="1188"/>
      <c r="Y733" s="1126">
        <f t="shared" si="60"/>
        <v>0</v>
      </c>
      <c r="Z733" s="1126"/>
      <c r="AA733" s="1126"/>
      <c r="AB733" s="1126"/>
      <c r="AC733" s="1126"/>
      <c r="AD733" s="1117">
        <v>0</v>
      </c>
      <c r="AE733" s="1118"/>
      <c r="AF733" s="1118"/>
      <c r="AG733" s="1118"/>
      <c r="AH733" s="1119"/>
      <c r="AI733" s="1539" t="str">
        <f t="shared" si="59"/>
        <v xml:space="preserve"> </v>
      </c>
      <c r="AJ733" s="1540"/>
      <c r="AK733" s="154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8" t="s">
        <v>132</v>
      </c>
      <c r="C734" s="1169"/>
      <c r="D734" s="1169"/>
      <c r="E734" s="1169"/>
      <c r="F734" s="1170"/>
      <c r="G734" s="1232">
        <f>SUM(G709:J733)</f>
        <v>73</v>
      </c>
      <c r="H734" s="1233"/>
      <c r="I734" s="1233"/>
      <c r="J734" s="1234"/>
      <c r="K734" s="1168" t="s">
        <v>131</v>
      </c>
      <c r="L734" s="1169"/>
      <c r="M734" s="1169"/>
      <c r="N734" s="1169"/>
      <c r="O734" s="1170"/>
      <c r="P734" s="1157">
        <f>SUM(P709:T733)</f>
        <v>53595</v>
      </c>
      <c r="Q734" s="1120"/>
      <c r="R734" s="1120"/>
      <c r="S734" s="1120"/>
      <c r="T734" s="1158"/>
      <c r="Y734" s="1240" t="s">
        <v>995</v>
      </c>
      <c r="Z734" s="1241"/>
      <c r="AA734" s="1241"/>
      <c r="AB734" s="1241"/>
      <c r="AC734" s="1242"/>
      <c r="AD734" s="1575">
        <f>AV675</f>
        <v>0.49863013698630138</v>
      </c>
      <c r="AE734" s="1576"/>
      <c r="AF734" s="1576"/>
      <c r="AG734" s="1576"/>
      <c r="AH734" s="157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8"/>
      <c r="H735" s="508"/>
      <c r="I735" s="508"/>
      <c r="J735" s="508"/>
      <c r="K735" s="89"/>
      <c r="L735" s="89"/>
      <c r="M735" s="89"/>
      <c r="N735" s="89"/>
      <c r="O735" s="89"/>
      <c r="P735" s="290"/>
      <c r="Q735" s="290"/>
      <c r="R735" s="290"/>
      <c r="S735" s="290"/>
      <c r="T735" s="290"/>
      <c r="Y735" s="509"/>
      <c r="Z735" s="509"/>
      <c r="AA735" s="509"/>
      <c r="AB735" s="509"/>
      <c r="AC735" s="509"/>
      <c r="AD735" s="510"/>
      <c r="AE735" s="511"/>
      <c r="AF735" s="511"/>
      <c r="AG735" s="511"/>
      <c r="AH735" s="511"/>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1097</v>
      </c>
      <c r="C736" s="89"/>
      <c r="D736" s="89"/>
      <c r="E736" s="89"/>
      <c r="F736" s="89"/>
      <c r="G736" s="508"/>
      <c r="H736" s="508"/>
      <c r="I736" s="508"/>
      <c r="J736" s="508"/>
      <c r="K736" s="89"/>
      <c r="L736" s="89"/>
      <c r="M736" s="89"/>
      <c r="N736" s="89"/>
      <c r="O736" s="89"/>
      <c r="P736" s="290"/>
      <c r="Q736" s="290"/>
      <c r="R736" s="290"/>
      <c r="S736" s="290"/>
      <c r="T736" s="290"/>
      <c r="Y736" s="509"/>
      <c r="Z736" s="509"/>
      <c r="AA736" s="509"/>
      <c r="AB736" s="509"/>
      <c r="AC736" s="509"/>
      <c r="AD736" s="510"/>
      <c r="AE736" s="511"/>
      <c r="AF736" s="1567" t="s">
        <v>640</v>
      </c>
      <c r="AG736" s="1567"/>
      <c r="AH736" s="156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1095</v>
      </c>
      <c r="C737" s="89"/>
      <c r="D737" s="89"/>
      <c r="E737" s="89"/>
      <c r="F737" s="89"/>
      <c r="G737" s="508"/>
      <c r="H737" s="508"/>
      <c r="I737" s="508"/>
      <c r="J737" s="508"/>
      <c r="K737" s="89"/>
      <c r="L737" s="89"/>
      <c r="M737" s="89"/>
      <c r="N737" s="89"/>
      <c r="O737" s="89"/>
      <c r="P737" s="290"/>
      <c r="Q737" s="290"/>
      <c r="R737" s="290"/>
      <c r="S737" s="290"/>
      <c r="T737" s="290"/>
      <c r="Y737" s="509"/>
      <c r="Z737" s="509"/>
      <c r="AA737" s="509"/>
      <c r="AB737" s="509"/>
      <c r="AC737" s="509"/>
      <c r="AD737" s="510"/>
      <c r="AE737" s="511"/>
      <c r="AF737" s="511"/>
      <c r="AG737" s="511"/>
      <c r="AH737" s="511"/>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1096</v>
      </c>
      <c r="C738" s="89"/>
      <c r="D738" s="89"/>
      <c r="E738" s="89"/>
      <c r="F738" s="89"/>
      <c r="G738" s="508"/>
      <c r="H738" s="508"/>
      <c r="I738" s="508"/>
      <c r="J738" s="508"/>
      <c r="K738" s="89"/>
      <c r="L738" s="89"/>
      <c r="M738" s="89"/>
      <c r="N738" s="89"/>
      <c r="O738" s="89"/>
      <c r="P738" s="290"/>
      <c r="Q738" s="290"/>
      <c r="R738" s="290"/>
      <c r="S738" s="290"/>
      <c r="T738" s="290"/>
      <c r="Y738" s="509"/>
      <c r="Z738" s="509"/>
      <c r="AA738" s="509"/>
      <c r="AB738" s="509"/>
      <c r="AC738" s="509"/>
      <c r="AD738" s="509"/>
      <c r="AE738" s="509"/>
      <c r="AF738" s="509"/>
      <c r="AG738" s="509"/>
      <c r="AH738" s="509"/>
      <c r="AI738" s="509"/>
      <c r="AJ738" s="509"/>
      <c r="AK738" s="509"/>
      <c r="AL738" s="509"/>
      <c r="AM738" s="509"/>
      <c r="AN738" s="509"/>
      <c r="AO738" s="509"/>
      <c r="AP738" s="509"/>
      <c r="AQ738" s="509"/>
      <c r="AR738" s="509"/>
      <c r="AS738" s="509"/>
      <c r="AT738" s="509"/>
      <c r="AU738" s="509"/>
      <c r="AV738" s="509"/>
      <c r="AW738" s="509"/>
      <c r="AX738" s="509"/>
      <c r="AY738" s="509"/>
      <c r="AZ738" s="509"/>
      <c r="BA738" s="509"/>
      <c r="BB738" s="509"/>
      <c r="BC738" s="509"/>
      <c r="BD738" s="509"/>
      <c r="BE738" s="509"/>
      <c r="BF738" s="509"/>
      <c r="BG738" s="509"/>
      <c r="BH738" s="509"/>
      <c r="BI738" s="509"/>
      <c r="BJ738" s="509"/>
      <c r="BK738" s="509"/>
      <c r="BL738" s="509"/>
      <c r="BM738" s="509"/>
      <c r="BN738" s="509"/>
      <c r="BO738" s="509"/>
      <c r="BP738" s="509"/>
      <c r="BQ738" s="509"/>
      <c r="BR738" s="509"/>
      <c r="BS738" s="509"/>
      <c r="BT738" s="509"/>
      <c r="BU738" s="509"/>
      <c r="BV738" s="509"/>
      <c r="BW738" s="509"/>
      <c r="BX738" s="509"/>
      <c r="BY738" s="509"/>
      <c r="BZ738" s="509"/>
      <c r="CA738" s="509"/>
      <c r="CB738" s="509"/>
      <c r="CC738" s="509"/>
      <c r="CD738" s="509"/>
      <c r="CE738" s="509"/>
      <c r="CF738" s="509"/>
      <c r="CG738" s="509"/>
      <c r="CH738" s="509"/>
      <c r="CI738" s="509"/>
      <c r="CJ738" s="509"/>
      <c r="CK738" s="509"/>
      <c r="CL738" s="509"/>
      <c r="CM738" s="509"/>
      <c r="CN738" s="509"/>
      <c r="CO738" s="509"/>
      <c r="CP738" s="509"/>
      <c r="CQ738" s="509"/>
      <c r="CR738" s="509"/>
      <c r="CS738" s="509"/>
      <c r="CT738" s="509"/>
      <c r="CU738" s="509"/>
      <c r="CV738" s="509"/>
      <c r="CW738" s="509"/>
      <c r="CX738" s="509"/>
      <c r="CY738" s="509"/>
      <c r="CZ738" s="509"/>
      <c r="DA738" s="509"/>
      <c r="DB738" s="509"/>
      <c r="DC738" s="509"/>
      <c r="DD738" s="509"/>
      <c r="DE738" s="509"/>
      <c r="DF738" s="509"/>
      <c r="DG738" s="509"/>
      <c r="DH738" s="509"/>
      <c r="DI738" s="509"/>
      <c r="DJ738" s="509"/>
      <c r="DK738" s="509"/>
      <c r="DL738" s="509"/>
      <c r="DM738" s="509"/>
      <c r="DN738" s="509"/>
      <c r="DO738" s="509"/>
      <c r="DP738" s="509"/>
      <c r="DQ738" s="509"/>
      <c r="DR738" s="509"/>
      <c r="DS738" s="509"/>
      <c r="DT738" s="509"/>
      <c r="DU738" s="509"/>
      <c r="DV738" s="509"/>
      <c r="DW738" s="509"/>
      <c r="DX738" s="509"/>
      <c r="DY738" s="509"/>
      <c r="DZ738" s="509"/>
      <c r="EA738" s="509"/>
      <c r="EB738" s="509"/>
      <c r="EC738" s="509"/>
      <c r="ED738" s="509"/>
      <c r="EE738" s="509"/>
      <c r="EF738" s="509"/>
      <c r="EG738" s="509"/>
      <c r="EH738" s="509"/>
      <c r="EI738" s="509"/>
      <c r="EJ738" s="509"/>
      <c r="EK738" s="509"/>
      <c r="EL738" s="509"/>
      <c r="EM738" s="509"/>
      <c r="EN738" s="509"/>
      <c r="EO738" s="509"/>
      <c r="EP738" s="509"/>
      <c r="EQ738" s="509"/>
      <c r="ER738" s="509"/>
      <c r="ES738" s="509"/>
      <c r="ET738" s="509"/>
      <c r="EU738" s="509"/>
      <c r="EV738" s="509"/>
      <c r="EW738" s="509"/>
      <c r="EX738" s="509"/>
      <c r="EY738" s="509"/>
      <c r="EZ738" s="509"/>
      <c r="FA738" s="509"/>
      <c r="FB738" s="509"/>
      <c r="FC738" s="509"/>
      <c r="FD738" s="509"/>
      <c r="FE738" s="509"/>
      <c r="FF738" s="509"/>
      <c r="FG738" s="509"/>
      <c r="FH738" s="509"/>
      <c r="FI738" s="509"/>
      <c r="FJ738" s="509"/>
      <c r="FK738" s="509"/>
      <c r="FL738" s="509"/>
      <c r="FM738" s="509"/>
      <c r="FN738" s="509"/>
      <c r="FO738" s="509"/>
      <c r="FP738" s="509"/>
      <c r="FQ738" s="509"/>
      <c r="FR738" s="509"/>
      <c r="FS738" s="509"/>
      <c r="FT738" s="509"/>
      <c r="FU738" s="509"/>
      <c r="FV738" s="509"/>
      <c r="FW738" s="509"/>
      <c r="FX738" s="509"/>
      <c r="FY738" s="509"/>
      <c r="FZ738" s="509"/>
      <c r="GA738" s="509"/>
      <c r="GB738" s="509"/>
      <c r="GC738" s="509"/>
      <c r="GD738" s="509"/>
      <c r="GE738" s="509"/>
      <c r="GF738" s="509"/>
      <c r="GG738" s="509"/>
      <c r="GH738" s="509"/>
      <c r="GI738" s="509"/>
      <c r="GJ738" s="509"/>
      <c r="GK738" s="509"/>
      <c r="GL738" s="509"/>
      <c r="GM738" s="509"/>
      <c r="GN738" s="509"/>
      <c r="GO738" s="509"/>
      <c r="GP738" s="509"/>
      <c r="GQ738" s="509"/>
      <c r="GR738" s="509"/>
      <c r="GS738" s="509"/>
      <c r="GT738" s="509"/>
      <c r="GU738" s="509"/>
      <c r="GV738" s="509"/>
      <c r="GW738" s="509"/>
      <c r="GX738" s="509"/>
      <c r="GY738" s="509"/>
      <c r="GZ738" s="509"/>
      <c r="HA738" s="509"/>
      <c r="HB738" s="509"/>
      <c r="HC738" s="509"/>
      <c r="HD738" s="509"/>
      <c r="HE738" s="509"/>
      <c r="HF738" s="509"/>
      <c r="HG738" s="509"/>
      <c r="HH738" s="509"/>
      <c r="HI738" s="509"/>
      <c r="HJ738" s="509"/>
      <c r="HK738" s="509"/>
      <c r="HL738" s="509"/>
      <c r="HM738" s="509"/>
      <c r="HN738" s="509"/>
      <c r="HO738" s="509"/>
      <c r="HP738" s="509"/>
      <c r="HQ738" s="509"/>
      <c r="HR738" s="509"/>
      <c r="HS738" s="509"/>
      <c r="HT738" s="509"/>
      <c r="HU738" s="509"/>
      <c r="HV738" s="509"/>
      <c r="HW738" s="509"/>
      <c r="HX738" s="509"/>
      <c r="HY738" s="509"/>
      <c r="HZ738" s="509"/>
      <c r="IA738" s="509"/>
      <c r="IB738" s="509"/>
      <c r="IC738" s="509"/>
      <c r="ID738" s="509"/>
      <c r="IE738" s="509"/>
      <c r="IF738" s="509"/>
      <c r="IG738" s="509"/>
      <c r="IH738" s="509"/>
      <c r="II738" s="509"/>
      <c r="IJ738" s="509"/>
      <c r="IK738" s="509"/>
      <c r="IL738" s="509"/>
      <c r="IM738" s="509"/>
      <c r="IN738" s="509"/>
      <c r="IO738" s="509"/>
      <c r="IP738" s="509"/>
      <c r="IQ738" s="509"/>
      <c r="IR738" s="509"/>
      <c r="IS738" s="509"/>
      <c r="IT738" s="509"/>
      <c r="IU738" s="509"/>
      <c r="IV738" s="509"/>
      <c r="IW738" s="509"/>
      <c r="IX738" s="509"/>
      <c r="IY738" s="509"/>
      <c r="IZ738" s="509"/>
      <c r="JA738" s="509"/>
      <c r="JB738" s="509"/>
      <c r="JC738" s="509"/>
      <c r="JD738" s="509"/>
      <c r="JE738" s="509"/>
      <c r="JF738" s="509"/>
      <c r="JG738" s="509"/>
      <c r="JH738" s="509"/>
      <c r="JI738" s="509"/>
      <c r="JJ738" s="509"/>
      <c r="JK738" s="509"/>
      <c r="JL738" s="509"/>
      <c r="JM738" s="509"/>
      <c r="JN738" s="509"/>
      <c r="JO738" s="509"/>
      <c r="JP738" s="509"/>
      <c r="JQ738" s="509"/>
      <c r="JR738" s="509"/>
      <c r="JS738" s="509"/>
      <c r="JT738" s="509"/>
      <c r="JU738" s="509"/>
      <c r="JV738" s="509"/>
      <c r="JW738" s="509"/>
      <c r="JX738" s="509"/>
      <c r="JY738" s="509"/>
      <c r="JZ738" s="509"/>
      <c r="KA738" s="509"/>
      <c r="KB738" s="509"/>
      <c r="KC738" s="509"/>
      <c r="KD738" s="509"/>
      <c r="KE738" s="509"/>
      <c r="KF738" s="509"/>
      <c r="KG738" s="509"/>
      <c r="KH738" s="509"/>
      <c r="KI738" s="509"/>
      <c r="KJ738" s="509"/>
      <c r="KK738" s="509"/>
      <c r="KL738" s="509"/>
      <c r="KM738" s="509"/>
      <c r="KN738" s="509"/>
      <c r="KO738" s="509"/>
      <c r="KP738" s="509"/>
      <c r="KQ738" s="509"/>
      <c r="KR738" s="509"/>
      <c r="KS738" s="509"/>
      <c r="KT738" s="509"/>
      <c r="KU738" s="509"/>
      <c r="KV738" s="509"/>
      <c r="KW738" s="509"/>
      <c r="KX738" s="509"/>
      <c r="KY738" s="509"/>
      <c r="KZ738" s="509"/>
      <c r="LA738" s="509"/>
      <c r="LB738" s="509"/>
      <c r="LC738" s="509"/>
      <c r="LD738" s="509"/>
      <c r="LE738" s="509"/>
      <c r="LF738" s="509"/>
      <c r="LG738" s="509"/>
      <c r="LH738" s="509"/>
      <c r="LI738" s="509"/>
      <c r="LJ738" s="509"/>
      <c r="LK738" s="509"/>
      <c r="LL738" s="509"/>
      <c r="LM738" s="509"/>
      <c r="LN738" s="509"/>
      <c r="LO738" s="509"/>
      <c r="LP738" s="509"/>
      <c r="LQ738" s="509"/>
      <c r="LR738" s="509"/>
      <c r="LS738" s="509"/>
      <c r="LT738" s="509"/>
      <c r="LU738" s="509"/>
      <c r="LV738" s="509"/>
      <c r="LW738" s="509"/>
      <c r="LX738" s="509"/>
      <c r="LY738" s="509"/>
      <c r="LZ738" s="509"/>
      <c r="MA738" s="509"/>
      <c r="MB738" s="509"/>
      <c r="MC738" s="509"/>
      <c r="MD738" s="509"/>
      <c r="ME738" s="509"/>
      <c r="MF738" s="509"/>
      <c r="MG738" s="509"/>
      <c r="MH738" s="509"/>
      <c r="MI738" s="509"/>
      <c r="MJ738" s="509"/>
      <c r="MK738" s="509"/>
      <c r="ML738" s="509"/>
      <c r="MM738" s="509"/>
      <c r="MN738" s="509"/>
      <c r="MO738" s="509"/>
      <c r="MP738" s="509"/>
      <c r="MQ738" s="509"/>
      <c r="MR738" s="509"/>
      <c r="MS738" s="509"/>
      <c r="MT738" s="509"/>
      <c r="MU738" s="509"/>
      <c r="MV738" s="509"/>
      <c r="MW738" s="509"/>
      <c r="MX738" s="509"/>
      <c r="MY738" s="509"/>
      <c r="MZ738" s="509"/>
      <c r="NA738" s="509"/>
      <c r="NB738" s="509"/>
      <c r="NC738" s="509"/>
      <c r="ND738" s="509"/>
      <c r="NE738" s="509"/>
      <c r="NF738" s="509"/>
      <c r="NG738" s="509"/>
      <c r="NH738" s="509"/>
      <c r="NI738" s="509"/>
      <c r="NJ738" s="509"/>
      <c r="NK738" s="509"/>
      <c r="NL738" s="509"/>
      <c r="NM738" s="509"/>
      <c r="NN738" s="509"/>
      <c r="NO738" s="509"/>
      <c r="NP738" s="509"/>
      <c r="NQ738" s="509"/>
      <c r="NR738" s="509"/>
      <c r="NS738" s="509"/>
      <c r="NT738" s="509"/>
      <c r="NU738" s="509"/>
      <c r="NV738" s="509"/>
      <c r="NW738" s="509"/>
      <c r="NX738" s="509"/>
      <c r="NY738" s="509"/>
      <c r="NZ738" s="509"/>
      <c r="OA738" s="509"/>
      <c r="OB738" s="509"/>
      <c r="OC738" s="509"/>
      <c r="OD738" s="509"/>
      <c r="OE738" s="509"/>
      <c r="OF738" s="509"/>
      <c r="OG738" s="509"/>
      <c r="OH738" s="509"/>
      <c r="OI738" s="509"/>
      <c r="OJ738" s="509"/>
      <c r="OK738" s="509"/>
      <c r="OL738" s="509"/>
      <c r="OM738" s="509"/>
      <c r="ON738" s="509"/>
      <c r="OO738" s="509"/>
      <c r="OP738" s="509"/>
      <c r="OQ738" s="509"/>
      <c r="OR738" s="509"/>
      <c r="OS738" s="509"/>
      <c r="OT738" s="509"/>
      <c r="OU738" s="509"/>
      <c r="OV738" s="509"/>
      <c r="OW738" s="509"/>
      <c r="OX738" s="509"/>
      <c r="OY738" s="509"/>
      <c r="OZ738" s="509"/>
      <c r="PA738" s="509"/>
      <c r="PB738" s="509"/>
      <c r="PC738" s="509"/>
      <c r="PD738" s="509"/>
      <c r="PE738" s="509"/>
      <c r="PF738" s="509"/>
      <c r="PG738" s="509"/>
      <c r="PH738" s="509"/>
      <c r="PI738" s="509"/>
      <c r="PJ738" s="509"/>
      <c r="PK738" s="509"/>
      <c r="PL738" s="509"/>
      <c r="PM738" s="509"/>
      <c r="PN738" s="509"/>
      <c r="PO738" s="509"/>
      <c r="PP738" s="509"/>
      <c r="PQ738" s="509"/>
      <c r="PR738" s="509"/>
      <c r="PS738" s="509"/>
      <c r="PT738" s="509"/>
      <c r="PU738" s="509"/>
      <c r="PV738" s="509"/>
      <c r="PW738" s="509"/>
      <c r="PX738" s="509"/>
      <c r="PY738" s="509"/>
      <c r="PZ738" s="509"/>
      <c r="QA738" s="509"/>
      <c r="QB738" s="509"/>
      <c r="QC738" s="509"/>
      <c r="QD738" s="509"/>
      <c r="QE738" s="509"/>
      <c r="QF738" s="509"/>
      <c r="QG738" s="509"/>
      <c r="QH738" s="509"/>
      <c r="QI738" s="509"/>
      <c r="QJ738" s="509"/>
      <c r="QK738" s="509"/>
      <c r="QL738" s="509"/>
      <c r="QM738" s="509"/>
      <c r="QN738" s="509"/>
      <c r="QO738" s="509"/>
      <c r="QP738" s="509"/>
      <c r="QQ738" s="509"/>
      <c r="QR738" s="509"/>
      <c r="QS738" s="509"/>
      <c r="QT738" s="509"/>
      <c r="QU738" s="509"/>
      <c r="QV738" s="509"/>
      <c r="QW738" s="509"/>
      <c r="QX738" s="509"/>
      <c r="QY738" s="509"/>
      <c r="QZ738" s="509"/>
      <c r="RA738" s="509"/>
      <c r="RB738" s="509"/>
      <c r="RC738" s="509"/>
      <c r="RD738" s="509"/>
      <c r="RE738" s="509"/>
      <c r="RF738" s="509"/>
      <c r="RG738" s="509"/>
      <c r="RH738" s="509"/>
      <c r="RI738" s="509"/>
      <c r="RJ738" s="509"/>
      <c r="RK738" s="509"/>
      <c r="RL738" s="509"/>
      <c r="RM738" s="509"/>
      <c r="RN738" s="509"/>
      <c r="RO738" s="509"/>
      <c r="RP738" s="509"/>
      <c r="RQ738" s="509"/>
      <c r="RR738" s="509"/>
      <c r="RS738" s="509"/>
      <c r="RT738" s="509"/>
      <c r="RU738" s="509"/>
      <c r="RV738" s="509"/>
      <c r="RW738" s="509"/>
      <c r="RX738" s="509"/>
      <c r="RY738" s="509"/>
      <c r="RZ738" s="509"/>
      <c r="SA738" s="509"/>
      <c r="SB738" s="509"/>
      <c r="SC738" s="509"/>
      <c r="SD738" s="509"/>
      <c r="SE738" s="509"/>
      <c r="SF738" s="509"/>
      <c r="SG738" s="509"/>
      <c r="SH738" s="509"/>
      <c r="SI738" s="509"/>
      <c r="SJ738" s="509"/>
      <c r="SK738" s="509"/>
      <c r="SL738" s="509"/>
      <c r="SM738" s="509"/>
      <c r="SN738" s="509"/>
      <c r="SO738" s="509"/>
      <c r="SP738" s="509"/>
      <c r="SQ738" s="509"/>
      <c r="SR738" s="509"/>
      <c r="SS738" s="509"/>
      <c r="ST738" s="509"/>
      <c r="SU738" s="509"/>
      <c r="SV738" s="509"/>
      <c r="SW738" s="509"/>
      <c r="SX738" s="509"/>
      <c r="SY738" s="509"/>
      <c r="SZ738" s="509"/>
      <c r="TA738" s="509"/>
      <c r="TB738" s="509"/>
      <c r="TC738" s="509"/>
      <c r="TD738" s="509"/>
      <c r="TE738" s="509"/>
      <c r="TF738" s="509"/>
      <c r="TG738" s="509"/>
      <c r="TH738" s="509"/>
      <c r="TI738" s="509"/>
      <c r="TJ738" s="509"/>
      <c r="TK738" s="509"/>
      <c r="TL738" s="509"/>
      <c r="TM738" s="509"/>
      <c r="TN738" s="509"/>
      <c r="TO738" s="509"/>
      <c r="TP738" s="509"/>
      <c r="TQ738" s="509"/>
      <c r="TR738" s="509"/>
      <c r="TS738" s="509"/>
      <c r="TT738" s="509"/>
      <c r="TU738" s="509"/>
      <c r="TV738" s="509"/>
      <c r="TW738" s="509"/>
      <c r="TX738" s="509"/>
      <c r="TY738" s="509"/>
      <c r="TZ738" s="509"/>
      <c r="UA738" s="509"/>
      <c r="UB738" s="509"/>
      <c r="UC738" s="509"/>
      <c r="UD738" s="509"/>
      <c r="UE738" s="509"/>
      <c r="UF738" s="509"/>
      <c r="UG738" s="509"/>
      <c r="UH738" s="509"/>
      <c r="UI738" s="509"/>
      <c r="UJ738" s="509"/>
      <c r="UK738" s="509"/>
      <c r="UL738" s="509"/>
      <c r="UM738" s="509"/>
      <c r="UN738" s="509"/>
      <c r="UO738" s="509"/>
      <c r="UP738" s="509"/>
      <c r="UQ738" s="509"/>
      <c r="UR738" s="509"/>
      <c r="US738" s="509"/>
      <c r="UT738" s="509"/>
      <c r="UU738" s="509"/>
      <c r="UV738" s="509"/>
      <c r="UW738" s="509"/>
      <c r="UX738" s="509"/>
      <c r="UY738" s="509"/>
      <c r="UZ738" s="509"/>
      <c r="VA738" s="509"/>
      <c r="VB738" s="509"/>
      <c r="VC738" s="509"/>
      <c r="VD738" s="509"/>
      <c r="VE738" s="509"/>
      <c r="VF738" s="509"/>
      <c r="VG738" s="509"/>
      <c r="VH738" s="509"/>
      <c r="VI738" s="509"/>
      <c r="VJ738" s="509"/>
      <c r="VK738" s="509"/>
      <c r="VL738" s="509"/>
      <c r="VM738" s="509"/>
      <c r="VN738" s="509"/>
      <c r="VO738" s="509"/>
      <c r="VP738" s="509"/>
      <c r="VQ738" s="509"/>
      <c r="VR738" s="509"/>
      <c r="VS738" s="509"/>
      <c r="VT738" s="509"/>
      <c r="VU738" s="509"/>
      <c r="VV738" s="509"/>
      <c r="VW738" s="509"/>
      <c r="VX738" s="509"/>
      <c r="VY738" s="509"/>
      <c r="VZ738" s="509"/>
      <c r="WA738" s="509"/>
      <c r="WB738" s="509"/>
      <c r="WC738" s="509"/>
      <c r="WD738" s="509"/>
      <c r="WE738" s="509"/>
      <c r="WF738" s="509"/>
      <c r="WG738" s="509"/>
      <c r="WH738" s="509"/>
      <c r="WI738" s="509"/>
      <c r="WJ738" s="509"/>
      <c r="WK738" s="509"/>
      <c r="WL738" s="509"/>
      <c r="WM738" s="509"/>
      <c r="WN738" s="509"/>
      <c r="WO738" s="509"/>
      <c r="WP738" s="509"/>
      <c r="WQ738" s="509"/>
      <c r="WR738" s="509"/>
      <c r="WS738" s="509"/>
      <c r="WT738" s="509"/>
      <c r="WU738" s="509"/>
      <c r="WV738" s="509"/>
      <c r="WW738" s="509"/>
      <c r="WX738" s="509"/>
      <c r="WY738" s="509"/>
      <c r="WZ738" s="509"/>
      <c r="XA738" s="509"/>
      <c r="XB738" s="509"/>
      <c r="XC738" s="509"/>
      <c r="XD738" s="509"/>
      <c r="XE738" s="509"/>
      <c r="XF738" s="509"/>
      <c r="XG738" s="509"/>
      <c r="XH738" s="509"/>
      <c r="XI738" s="509"/>
      <c r="XJ738" s="509"/>
      <c r="XK738" s="509"/>
      <c r="XL738" s="509"/>
      <c r="XM738" s="509"/>
      <c r="XN738" s="509"/>
      <c r="XO738" s="509"/>
      <c r="XP738" s="509"/>
      <c r="XQ738" s="509"/>
      <c r="XR738" s="509"/>
      <c r="XS738" s="509"/>
      <c r="XT738" s="509"/>
      <c r="XU738" s="509"/>
      <c r="XV738" s="509"/>
      <c r="XW738" s="509"/>
      <c r="XX738" s="509"/>
      <c r="XY738" s="509"/>
      <c r="XZ738" s="509"/>
      <c r="YA738" s="509"/>
      <c r="YB738" s="509"/>
      <c r="YC738" s="509"/>
      <c r="YD738" s="509"/>
      <c r="YE738" s="509"/>
      <c r="YF738" s="509"/>
      <c r="YG738" s="509"/>
      <c r="YH738" s="509"/>
      <c r="YI738" s="509"/>
      <c r="YJ738" s="509"/>
      <c r="YK738" s="509"/>
      <c r="YL738" s="509"/>
      <c r="YM738" s="509"/>
      <c r="YN738" s="509"/>
      <c r="YO738" s="509"/>
      <c r="YP738" s="509"/>
      <c r="YQ738" s="509"/>
      <c r="YR738" s="509"/>
      <c r="YS738" s="509"/>
      <c r="YT738" s="509"/>
      <c r="YU738" s="509"/>
      <c r="YV738" s="509"/>
      <c r="YW738" s="509"/>
      <c r="YX738" s="509"/>
      <c r="YY738" s="509"/>
      <c r="YZ738" s="509"/>
      <c r="ZA738" s="509"/>
      <c r="ZB738" s="509"/>
      <c r="ZC738" s="509"/>
      <c r="ZD738" s="509"/>
      <c r="ZE738" s="509"/>
      <c r="ZF738" s="509"/>
      <c r="ZG738" s="509"/>
      <c r="ZH738" s="509"/>
      <c r="ZI738" s="509"/>
      <c r="ZJ738" s="509"/>
      <c r="ZK738" s="509"/>
      <c r="ZL738" s="509"/>
      <c r="ZM738" s="509"/>
      <c r="ZN738" s="509"/>
      <c r="ZO738" s="509"/>
      <c r="ZP738" s="509"/>
      <c r="ZQ738" s="509"/>
      <c r="ZR738" s="509"/>
      <c r="ZS738" s="509"/>
      <c r="ZT738" s="509"/>
      <c r="ZU738" s="509"/>
      <c r="ZV738" s="509"/>
      <c r="ZW738" s="509"/>
      <c r="ZX738" s="509"/>
      <c r="ZY738" s="509"/>
      <c r="ZZ738" s="509"/>
      <c r="AAA738" s="509"/>
      <c r="AAB738" s="509"/>
      <c r="AAC738" s="509"/>
      <c r="AAD738" s="509"/>
      <c r="AAE738" s="509"/>
      <c r="AAF738" s="509"/>
      <c r="AAG738" s="509"/>
      <c r="AAH738" s="509"/>
      <c r="AAI738" s="509"/>
      <c r="AAJ738" s="509"/>
      <c r="AAK738" s="509"/>
      <c r="AAL738" s="509"/>
      <c r="AAM738" s="509"/>
      <c r="AAN738" s="509"/>
      <c r="AAO738" s="509"/>
      <c r="AAP738" s="509"/>
      <c r="AAQ738" s="509"/>
      <c r="AAR738" s="509"/>
      <c r="AAS738" s="509"/>
      <c r="AAT738" s="509"/>
      <c r="AAU738" s="509"/>
      <c r="AAV738" s="509"/>
      <c r="AAW738" s="509"/>
      <c r="AAX738" s="509"/>
      <c r="AAY738" s="509"/>
      <c r="AAZ738" s="509"/>
      <c r="ABA738" s="509"/>
      <c r="ABB738" s="509"/>
      <c r="ABC738" s="509"/>
      <c r="ABD738" s="509"/>
      <c r="ABE738" s="509"/>
      <c r="ABF738" s="509"/>
      <c r="ABG738" s="509"/>
      <c r="ABH738" s="509"/>
      <c r="ABI738" s="509"/>
      <c r="ABJ738" s="509"/>
      <c r="ABK738" s="509"/>
      <c r="ABL738" s="509"/>
      <c r="ABM738" s="509"/>
      <c r="ABN738" s="509"/>
      <c r="ABO738" s="509"/>
      <c r="ABP738" s="509"/>
      <c r="ABQ738" s="509"/>
      <c r="ABR738" s="509"/>
      <c r="ABS738" s="509"/>
      <c r="ABT738" s="509"/>
      <c r="ABU738" s="509"/>
      <c r="ABV738" s="509"/>
      <c r="ABW738" s="509"/>
      <c r="ABX738" s="509"/>
      <c r="ABY738" s="509"/>
      <c r="ABZ738" s="509"/>
      <c r="ACA738" s="509"/>
      <c r="ACB738" s="509"/>
      <c r="ACC738" s="509"/>
      <c r="ACD738" s="509"/>
      <c r="ACE738" s="509"/>
      <c r="ACF738" s="509"/>
      <c r="ACG738" s="509"/>
      <c r="ACH738" s="509"/>
      <c r="ACI738" s="509"/>
      <c r="ACJ738" s="509"/>
      <c r="ACK738" s="509"/>
      <c r="ACL738" s="509"/>
      <c r="ACM738" s="509"/>
      <c r="ACN738" s="509"/>
      <c r="ACO738" s="509"/>
      <c r="ACP738" s="509"/>
      <c r="ACQ738" s="509"/>
      <c r="ACR738" s="509"/>
      <c r="ACS738" s="509"/>
      <c r="ACT738" s="509"/>
      <c r="ACU738" s="509"/>
      <c r="ACV738" s="509"/>
      <c r="ACW738" s="509"/>
      <c r="ACX738" s="509"/>
      <c r="ACY738" s="509"/>
      <c r="ACZ738" s="509"/>
      <c r="ADA738" s="509"/>
      <c r="ADB738" s="509"/>
      <c r="ADC738" s="509"/>
      <c r="ADD738" s="509"/>
      <c r="ADE738" s="509"/>
      <c r="ADF738" s="509"/>
      <c r="ADG738" s="509"/>
      <c r="ADH738" s="509"/>
      <c r="ADI738" s="509"/>
      <c r="ADJ738" s="509"/>
      <c r="ADK738" s="509"/>
      <c r="ADL738" s="509"/>
      <c r="ADM738" s="509"/>
      <c r="ADN738" s="509"/>
      <c r="ADO738" s="509"/>
      <c r="ADP738" s="509"/>
      <c r="ADQ738" s="509"/>
      <c r="ADR738" s="509"/>
      <c r="ADS738" s="509"/>
      <c r="ADT738" s="509"/>
      <c r="ADU738" s="509"/>
      <c r="ADV738" s="509"/>
      <c r="ADW738" s="509"/>
      <c r="ADX738" s="509"/>
      <c r="ADY738" s="509"/>
      <c r="ADZ738" s="509"/>
      <c r="AEA738" s="509"/>
      <c r="AEB738" s="509"/>
      <c r="AEC738" s="509"/>
      <c r="AED738" s="509"/>
      <c r="AEE738" s="509"/>
      <c r="AEF738" s="509"/>
      <c r="AEG738" s="509"/>
      <c r="AEH738" s="509"/>
      <c r="AEI738" s="509"/>
      <c r="AEJ738" s="509"/>
      <c r="AEK738" s="509"/>
      <c r="AEL738" s="509"/>
      <c r="AEM738" s="509"/>
      <c r="AEN738" s="509"/>
      <c r="AEO738" s="509"/>
      <c r="AEP738" s="509"/>
      <c r="AEQ738" s="509"/>
      <c r="AER738" s="509"/>
      <c r="AES738" s="509"/>
      <c r="AET738" s="509"/>
      <c r="AEU738" s="509"/>
      <c r="AEV738" s="509"/>
      <c r="AEW738" s="509"/>
      <c r="AEX738" s="509"/>
      <c r="AEY738" s="509"/>
      <c r="AEZ738" s="509"/>
      <c r="AFA738" s="509"/>
      <c r="AFB738" s="509"/>
      <c r="AFC738" s="509"/>
      <c r="AFD738" s="509"/>
      <c r="AFE738" s="509"/>
      <c r="AFF738" s="509"/>
      <c r="AFG738" s="509"/>
      <c r="AFH738" s="509"/>
      <c r="AFI738" s="509"/>
      <c r="AFJ738" s="509"/>
      <c r="AFK738" s="509"/>
      <c r="AFL738" s="509"/>
      <c r="AFM738" s="509"/>
      <c r="AFN738" s="509"/>
      <c r="AFO738" s="509"/>
      <c r="AFP738" s="509"/>
      <c r="AFQ738" s="509"/>
      <c r="AFR738" s="509"/>
      <c r="AFS738" s="509"/>
      <c r="AFT738" s="509"/>
      <c r="AFU738" s="509"/>
      <c r="AFV738" s="509"/>
      <c r="AFW738" s="509"/>
      <c r="AFX738" s="509"/>
      <c r="AFY738" s="509"/>
      <c r="AFZ738" s="509"/>
      <c r="AGA738" s="509"/>
      <c r="AGB738" s="509"/>
      <c r="AGC738" s="509"/>
      <c r="AGD738" s="509"/>
      <c r="AGE738" s="509"/>
      <c r="AGF738" s="509"/>
      <c r="AGG738" s="509"/>
      <c r="AGH738" s="509"/>
      <c r="AGI738" s="509"/>
      <c r="AGJ738" s="509"/>
      <c r="AGK738" s="509"/>
      <c r="AGL738" s="509"/>
      <c r="AGM738" s="509"/>
      <c r="AGN738" s="509"/>
      <c r="AGO738" s="509"/>
      <c r="AGP738" s="509"/>
      <c r="AGQ738" s="509"/>
      <c r="AGR738" s="509"/>
      <c r="AGS738" s="509"/>
      <c r="AGT738" s="509"/>
      <c r="AGU738" s="509"/>
      <c r="AGV738" s="509"/>
      <c r="AGW738" s="509"/>
      <c r="AGX738" s="509"/>
      <c r="AGY738" s="509"/>
      <c r="AGZ738" s="509"/>
      <c r="AHA738" s="509"/>
      <c r="AHB738" s="509"/>
      <c r="AHC738" s="509"/>
      <c r="AHD738" s="509"/>
      <c r="AHE738" s="509"/>
      <c r="AHF738" s="509"/>
      <c r="AHG738" s="509"/>
      <c r="AHH738" s="509"/>
      <c r="AHI738" s="509"/>
      <c r="AHJ738" s="509"/>
      <c r="AHK738" s="509"/>
      <c r="AHL738" s="509"/>
      <c r="AHM738" s="509"/>
      <c r="AHN738" s="509"/>
      <c r="AHO738" s="509"/>
      <c r="AHP738" s="509"/>
      <c r="AHQ738" s="509"/>
      <c r="AHR738" s="509"/>
      <c r="AHS738" s="509"/>
      <c r="AHT738" s="509"/>
      <c r="AHU738" s="509"/>
      <c r="AHV738" s="509"/>
      <c r="AHW738" s="509"/>
      <c r="AHX738" s="509"/>
      <c r="AHY738" s="509"/>
      <c r="AHZ738" s="509"/>
      <c r="AIA738" s="509"/>
      <c r="AIB738" s="509"/>
      <c r="AIC738" s="509"/>
      <c r="AID738" s="509"/>
      <c r="AIE738" s="509"/>
      <c r="AIF738" s="509"/>
      <c r="AIG738" s="509"/>
      <c r="AIH738" s="509"/>
      <c r="AII738" s="509"/>
      <c r="AIJ738" s="509"/>
      <c r="AIK738" s="509"/>
      <c r="AIL738" s="509"/>
      <c r="AIM738" s="509"/>
      <c r="AIN738" s="509"/>
      <c r="AIO738" s="509"/>
      <c r="AIP738" s="509"/>
      <c r="AIQ738" s="509"/>
      <c r="AIR738" s="509"/>
      <c r="AIS738" s="509"/>
      <c r="AIT738" s="509"/>
      <c r="AIU738" s="509"/>
      <c r="AIV738" s="509"/>
      <c r="AIW738" s="509"/>
      <c r="AIX738" s="509"/>
      <c r="AIY738" s="509"/>
      <c r="AIZ738" s="509"/>
      <c r="AJA738" s="509"/>
      <c r="AJB738" s="509"/>
      <c r="AJC738" s="509"/>
      <c r="AJD738" s="509"/>
      <c r="AJE738" s="509"/>
      <c r="AJF738" s="509"/>
      <c r="AJG738" s="509"/>
      <c r="AJH738" s="509"/>
      <c r="AJI738" s="509"/>
      <c r="AJJ738" s="509"/>
      <c r="AJK738" s="509"/>
      <c r="AJL738" s="509"/>
      <c r="AJM738" s="509"/>
      <c r="AJN738" s="509"/>
      <c r="AJO738" s="509"/>
      <c r="AJP738" s="509"/>
      <c r="AJQ738" s="509"/>
      <c r="AJR738" s="509"/>
      <c r="AJS738" s="509"/>
      <c r="AJT738" s="509"/>
      <c r="AJU738" s="509"/>
      <c r="AJV738" s="509"/>
      <c r="AJW738" s="509"/>
      <c r="AJX738" s="509"/>
      <c r="AJY738" s="509"/>
      <c r="AJZ738" s="509"/>
      <c r="AKA738" s="509"/>
      <c r="AKB738" s="509"/>
      <c r="AKC738" s="509"/>
      <c r="AKD738" s="509"/>
      <c r="AKE738" s="509"/>
      <c r="AKF738" s="509"/>
      <c r="AKG738" s="509"/>
      <c r="AKH738" s="509"/>
      <c r="AKI738" s="509"/>
      <c r="AKJ738" s="509"/>
      <c r="AKK738" s="509"/>
      <c r="AKL738" s="509"/>
      <c r="AKM738" s="509"/>
      <c r="AKN738" s="509"/>
      <c r="AKO738" s="509"/>
      <c r="AKP738" s="509"/>
      <c r="AKQ738" s="509"/>
      <c r="AKR738" s="509"/>
      <c r="AKS738" s="509"/>
      <c r="AKT738" s="509"/>
      <c r="AKU738" s="509"/>
      <c r="AKV738" s="509"/>
      <c r="AKW738" s="509"/>
      <c r="AKX738" s="509"/>
      <c r="AKY738" s="509"/>
      <c r="AKZ738" s="509"/>
      <c r="ALA738" s="509"/>
      <c r="ALB738" s="509"/>
      <c r="ALC738" s="509"/>
      <c r="ALD738" s="509"/>
      <c r="ALE738" s="509"/>
      <c r="ALF738" s="509"/>
      <c r="ALG738" s="509"/>
      <c r="ALH738" s="509"/>
      <c r="ALI738" s="509"/>
      <c r="ALJ738" s="509"/>
      <c r="ALK738" s="509"/>
      <c r="ALL738" s="509"/>
      <c r="ALM738" s="509"/>
      <c r="ALN738" s="509"/>
      <c r="ALO738" s="509"/>
      <c r="ALP738" s="509"/>
      <c r="ALQ738" s="509"/>
      <c r="ALR738" s="509"/>
      <c r="ALS738" s="509"/>
      <c r="ALT738" s="509"/>
      <c r="ALU738" s="509"/>
      <c r="ALV738" s="509"/>
      <c r="ALW738" s="509"/>
      <c r="ALX738" s="509"/>
      <c r="ALY738" s="509"/>
      <c r="ALZ738" s="509"/>
      <c r="AMA738" s="509"/>
      <c r="AMB738" s="509"/>
      <c r="AMC738" s="509"/>
      <c r="AMD738" s="509"/>
      <c r="AME738" s="509"/>
      <c r="AMF738" s="509"/>
      <c r="AMG738" s="509"/>
      <c r="AMH738" s="509"/>
      <c r="AMI738" s="509"/>
      <c r="AMJ738" s="509"/>
      <c r="AMK738" s="509"/>
      <c r="AML738" s="509"/>
      <c r="AMM738" s="509"/>
      <c r="AMN738" s="509"/>
      <c r="AMO738" s="509"/>
      <c r="AMP738" s="509"/>
      <c r="AMQ738" s="509"/>
      <c r="AMR738" s="509"/>
      <c r="AMS738" s="509"/>
      <c r="AMT738" s="509"/>
      <c r="AMU738" s="509"/>
      <c r="AMV738" s="509"/>
      <c r="AMW738" s="509"/>
      <c r="AMX738" s="509"/>
      <c r="AMY738" s="509"/>
      <c r="AMZ738" s="509"/>
      <c r="ANA738" s="509"/>
      <c r="ANB738" s="509"/>
      <c r="ANC738" s="509"/>
      <c r="AND738" s="509"/>
      <c r="ANE738" s="509"/>
      <c r="ANF738" s="509"/>
      <c r="ANG738" s="509"/>
      <c r="ANH738" s="509"/>
      <c r="ANI738" s="509"/>
      <c r="ANJ738" s="509"/>
      <c r="ANK738" s="509"/>
      <c r="ANL738" s="509"/>
      <c r="ANM738" s="509"/>
      <c r="ANN738" s="509"/>
      <c r="ANO738" s="509"/>
      <c r="ANP738" s="509"/>
      <c r="ANQ738" s="509"/>
      <c r="ANR738" s="509"/>
      <c r="ANS738" s="509"/>
      <c r="ANT738" s="509"/>
      <c r="ANU738" s="509"/>
      <c r="ANV738" s="509"/>
      <c r="ANW738" s="509"/>
      <c r="ANX738" s="509"/>
      <c r="ANY738" s="509"/>
      <c r="ANZ738" s="509"/>
      <c r="AOA738" s="509"/>
      <c r="AOB738" s="509"/>
      <c r="AOC738" s="509"/>
      <c r="AOD738" s="509"/>
      <c r="AOE738" s="509"/>
      <c r="AOF738" s="509"/>
      <c r="AOG738" s="509"/>
      <c r="AOH738" s="509"/>
      <c r="AOI738" s="509"/>
      <c r="AOJ738" s="509"/>
      <c r="AOK738" s="509"/>
      <c r="AOL738" s="509"/>
      <c r="AOM738" s="509"/>
      <c r="AON738" s="509"/>
      <c r="AOO738" s="509"/>
      <c r="AOP738" s="509"/>
      <c r="AOQ738" s="509"/>
      <c r="AOR738" s="509"/>
      <c r="AOS738" s="509"/>
      <c r="AOT738" s="509"/>
      <c r="AOU738" s="509"/>
      <c r="AOV738" s="509"/>
      <c r="AOW738" s="509"/>
      <c r="AOX738" s="509"/>
      <c r="AOY738" s="509"/>
      <c r="AOZ738" s="509"/>
      <c r="APA738" s="509"/>
      <c r="APB738" s="509"/>
      <c r="APC738" s="509"/>
      <c r="APD738" s="509"/>
      <c r="APE738" s="509"/>
      <c r="APF738" s="509"/>
      <c r="APG738" s="509"/>
      <c r="APH738" s="509"/>
      <c r="API738" s="509"/>
      <c r="APJ738" s="509"/>
      <c r="APK738" s="509"/>
      <c r="APL738" s="509"/>
      <c r="APM738" s="509"/>
      <c r="APN738" s="509"/>
      <c r="APO738" s="509"/>
      <c r="APP738" s="509"/>
      <c r="APQ738" s="509"/>
      <c r="APR738" s="509"/>
      <c r="APS738" s="509"/>
      <c r="APT738" s="509"/>
      <c r="APU738" s="509"/>
      <c r="APV738" s="509"/>
      <c r="APW738" s="509"/>
      <c r="APX738" s="509"/>
      <c r="APY738" s="509"/>
      <c r="APZ738" s="509"/>
      <c r="AQA738" s="509"/>
      <c r="AQB738" s="509"/>
      <c r="AQC738" s="509"/>
      <c r="AQD738" s="509"/>
      <c r="AQE738" s="509"/>
      <c r="AQF738" s="509"/>
      <c r="AQG738" s="509"/>
      <c r="AQH738" s="509"/>
      <c r="AQI738" s="509"/>
      <c r="AQJ738" s="509"/>
      <c r="AQK738" s="509"/>
      <c r="AQL738" s="509"/>
      <c r="AQM738" s="509"/>
      <c r="AQN738" s="509"/>
      <c r="AQO738" s="509"/>
      <c r="AQP738" s="509"/>
      <c r="AQQ738" s="509"/>
      <c r="AQR738" s="509"/>
      <c r="AQS738" s="509"/>
      <c r="AQT738" s="509"/>
      <c r="AQU738" s="509"/>
      <c r="AQV738" s="509"/>
      <c r="AQW738" s="509"/>
      <c r="AQX738" s="509"/>
      <c r="AQY738" s="509"/>
      <c r="AQZ738" s="509"/>
      <c r="ARA738" s="509"/>
      <c r="ARB738" s="509"/>
      <c r="ARC738" s="509"/>
      <c r="ARD738" s="509"/>
      <c r="ARE738" s="509"/>
      <c r="ARF738" s="509"/>
      <c r="ARG738" s="509"/>
      <c r="ARH738" s="509"/>
      <c r="ARI738" s="509"/>
      <c r="ARJ738" s="509"/>
      <c r="ARK738" s="509"/>
      <c r="ARL738" s="509"/>
      <c r="ARM738" s="509"/>
      <c r="ARN738" s="509"/>
      <c r="ARO738" s="509"/>
      <c r="ARP738" s="509"/>
      <c r="ARQ738" s="509"/>
      <c r="ARR738" s="509"/>
      <c r="ARS738" s="509"/>
      <c r="ART738" s="509"/>
      <c r="ARU738" s="509"/>
      <c r="ARV738" s="509"/>
      <c r="ARW738" s="509"/>
      <c r="ARX738" s="509"/>
      <c r="ARY738" s="509"/>
      <c r="ARZ738" s="509"/>
      <c r="ASA738" s="509"/>
      <c r="ASB738" s="509"/>
      <c r="ASC738" s="509"/>
      <c r="ASD738" s="509"/>
      <c r="ASE738" s="509"/>
      <c r="ASF738" s="509"/>
      <c r="ASG738" s="509"/>
      <c r="ASH738" s="509"/>
      <c r="ASI738" s="509"/>
      <c r="ASJ738" s="509"/>
      <c r="ASK738" s="509"/>
      <c r="ASL738" s="509"/>
      <c r="ASM738" s="509"/>
      <c r="ASN738" s="509"/>
      <c r="ASO738" s="509"/>
      <c r="ASP738" s="509"/>
      <c r="ASQ738" s="509"/>
      <c r="ASR738" s="509"/>
      <c r="ASS738" s="509"/>
      <c r="AST738" s="509"/>
      <c r="ASU738" s="509"/>
      <c r="ASV738" s="509"/>
      <c r="ASW738" s="509"/>
      <c r="ASX738" s="509"/>
      <c r="ASY738" s="509"/>
      <c r="ASZ738" s="509"/>
      <c r="ATA738" s="509"/>
      <c r="ATB738" s="509"/>
      <c r="ATC738" s="509"/>
      <c r="ATD738" s="509"/>
      <c r="ATE738" s="509"/>
      <c r="ATF738" s="509"/>
      <c r="ATG738" s="509"/>
      <c r="ATH738" s="509"/>
      <c r="ATI738" s="509"/>
      <c r="ATJ738" s="509"/>
      <c r="ATK738" s="509"/>
      <c r="ATL738" s="509"/>
      <c r="ATM738" s="509"/>
      <c r="ATN738" s="509"/>
      <c r="ATO738" s="509"/>
      <c r="ATP738" s="509"/>
      <c r="ATQ738" s="509"/>
      <c r="ATR738" s="509"/>
      <c r="ATS738" s="509"/>
      <c r="ATT738" s="509"/>
      <c r="ATU738" s="509"/>
      <c r="ATV738" s="509"/>
      <c r="ATW738" s="509"/>
      <c r="ATX738" s="509"/>
      <c r="ATY738" s="509"/>
      <c r="ATZ738" s="509"/>
      <c r="AUA738" s="509"/>
      <c r="AUB738" s="509"/>
      <c r="AUC738" s="509"/>
      <c r="AUD738" s="509"/>
      <c r="AUE738" s="509"/>
      <c r="AUF738" s="509"/>
      <c r="AUG738" s="509"/>
      <c r="AUH738" s="509"/>
      <c r="AUI738" s="509"/>
      <c r="AUJ738" s="509"/>
      <c r="AUK738" s="509"/>
      <c r="AUL738" s="509"/>
      <c r="AUM738" s="509"/>
      <c r="AUN738" s="509"/>
      <c r="AUO738" s="509"/>
      <c r="AUP738" s="509"/>
      <c r="AUQ738" s="509"/>
      <c r="AUR738" s="509"/>
      <c r="AUS738" s="509"/>
      <c r="AUT738" s="509"/>
      <c r="AUU738" s="509"/>
      <c r="AUV738" s="509"/>
      <c r="AUW738" s="509"/>
      <c r="AUX738" s="509"/>
      <c r="AUY738" s="509"/>
      <c r="AUZ738" s="509"/>
      <c r="AVA738" s="509"/>
      <c r="AVB738" s="509"/>
      <c r="AVC738" s="509"/>
      <c r="AVD738" s="509"/>
      <c r="AVE738" s="509"/>
      <c r="AVF738" s="509"/>
      <c r="AVG738" s="509"/>
      <c r="AVH738" s="509"/>
      <c r="AVI738" s="509"/>
      <c r="AVJ738" s="509"/>
      <c r="AVK738" s="509"/>
      <c r="AVL738" s="509"/>
      <c r="AVM738" s="509"/>
      <c r="AVN738" s="509"/>
      <c r="AVO738" s="509"/>
      <c r="AVP738" s="509"/>
      <c r="AVQ738" s="509"/>
      <c r="AVR738" s="509"/>
      <c r="AVS738" s="509"/>
      <c r="AVT738" s="509"/>
      <c r="AVU738" s="509"/>
      <c r="AVV738" s="509"/>
      <c r="AVW738" s="509"/>
      <c r="AVX738" s="509"/>
      <c r="AVY738" s="509"/>
      <c r="AVZ738" s="509"/>
      <c r="AWA738" s="509"/>
      <c r="AWB738" s="509"/>
      <c r="AWC738" s="509"/>
      <c r="AWD738" s="509"/>
      <c r="AWE738" s="509"/>
      <c r="AWF738" s="509"/>
      <c r="AWG738" s="509"/>
      <c r="AWH738" s="509"/>
      <c r="AWI738" s="509"/>
      <c r="AWJ738" s="509"/>
      <c r="AWK738" s="509"/>
      <c r="AWL738" s="509"/>
      <c r="AWM738" s="509"/>
      <c r="AWN738" s="509"/>
      <c r="AWO738" s="509"/>
      <c r="AWP738" s="509"/>
      <c r="AWQ738" s="509"/>
      <c r="AWR738" s="509"/>
      <c r="AWS738" s="509"/>
      <c r="AWT738" s="509"/>
      <c r="AWU738" s="509"/>
      <c r="AWV738" s="509"/>
      <c r="AWW738" s="509"/>
      <c r="AWX738" s="509"/>
      <c r="AWY738" s="509"/>
      <c r="AWZ738" s="509"/>
      <c r="AXA738" s="509"/>
      <c r="AXB738" s="509"/>
      <c r="AXC738" s="509"/>
      <c r="AXD738" s="509"/>
      <c r="AXE738" s="509"/>
      <c r="AXF738" s="509"/>
      <c r="AXG738" s="509"/>
      <c r="AXH738" s="509"/>
      <c r="AXI738" s="509"/>
      <c r="AXJ738" s="509"/>
      <c r="AXK738" s="509"/>
      <c r="AXL738" s="509"/>
      <c r="AXM738" s="509"/>
      <c r="AXN738" s="509"/>
      <c r="AXO738" s="509"/>
      <c r="AXP738" s="509"/>
      <c r="AXQ738" s="509"/>
      <c r="AXR738" s="509"/>
      <c r="AXS738" s="509"/>
      <c r="AXT738" s="509"/>
      <c r="AXU738" s="509"/>
      <c r="AXV738" s="509"/>
      <c r="AXW738" s="509"/>
      <c r="AXX738" s="509"/>
      <c r="AXY738" s="509"/>
      <c r="AXZ738" s="509"/>
      <c r="AYA738" s="509"/>
      <c r="AYB738" s="509"/>
      <c r="AYC738" s="509"/>
      <c r="AYD738" s="509"/>
      <c r="AYE738" s="509"/>
      <c r="AYF738" s="509"/>
      <c r="AYG738" s="509"/>
      <c r="AYH738" s="509"/>
      <c r="AYI738" s="509"/>
      <c r="AYJ738" s="509"/>
      <c r="AYK738" s="509"/>
      <c r="AYL738" s="509"/>
      <c r="AYM738" s="509"/>
      <c r="AYN738" s="509"/>
      <c r="AYO738" s="509"/>
      <c r="AYP738" s="509"/>
      <c r="AYQ738" s="509"/>
      <c r="AYR738" s="509"/>
      <c r="AYS738" s="509"/>
      <c r="AYT738" s="509"/>
      <c r="AYU738" s="509"/>
      <c r="AYV738" s="509"/>
      <c r="AYW738" s="509"/>
      <c r="AYX738" s="509"/>
      <c r="AYY738" s="509"/>
      <c r="AYZ738" s="509"/>
      <c r="AZA738" s="509"/>
      <c r="AZB738" s="509"/>
      <c r="AZC738" s="509"/>
      <c r="AZD738" s="509"/>
      <c r="AZE738" s="509"/>
      <c r="AZF738" s="509"/>
      <c r="AZG738" s="509"/>
      <c r="AZH738" s="509"/>
      <c r="AZI738" s="509"/>
      <c r="AZJ738" s="509"/>
      <c r="AZK738" s="509"/>
      <c r="AZL738" s="509"/>
      <c r="AZM738" s="509"/>
      <c r="AZN738" s="509"/>
      <c r="AZO738" s="509"/>
      <c r="AZP738" s="509"/>
      <c r="AZQ738" s="509"/>
      <c r="AZR738" s="509"/>
      <c r="AZS738" s="509"/>
      <c r="AZT738" s="509"/>
      <c r="AZU738" s="509"/>
      <c r="AZV738" s="509"/>
      <c r="AZW738" s="509"/>
      <c r="AZX738" s="509"/>
      <c r="AZY738" s="509"/>
      <c r="AZZ738" s="509"/>
      <c r="BAA738" s="509"/>
      <c r="BAB738" s="509"/>
      <c r="BAC738" s="509"/>
      <c r="BAD738" s="509"/>
      <c r="BAE738" s="509"/>
      <c r="BAF738" s="509"/>
      <c r="BAG738" s="509"/>
      <c r="BAH738" s="509"/>
      <c r="BAI738" s="509"/>
      <c r="BAJ738" s="509"/>
      <c r="BAK738" s="509"/>
      <c r="BAL738" s="509"/>
      <c r="BAM738" s="509"/>
      <c r="BAN738" s="509"/>
      <c r="BAO738" s="509"/>
      <c r="BAP738" s="509"/>
      <c r="BAQ738" s="509"/>
      <c r="BAR738" s="509"/>
      <c r="BAS738" s="509"/>
      <c r="BAT738" s="509"/>
      <c r="BAU738" s="509"/>
      <c r="BAV738" s="509"/>
      <c r="BAW738" s="509"/>
      <c r="BAX738" s="509"/>
      <c r="BAY738" s="509"/>
      <c r="BAZ738" s="509"/>
      <c r="BBA738" s="509"/>
      <c r="BBB738" s="509"/>
      <c r="BBC738" s="509"/>
      <c r="BBD738" s="509"/>
      <c r="BBE738" s="509"/>
      <c r="BBF738" s="509"/>
      <c r="BBG738" s="509"/>
      <c r="BBH738" s="509"/>
      <c r="BBI738" s="509"/>
      <c r="BBJ738" s="509"/>
      <c r="BBK738" s="509"/>
      <c r="BBL738" s="509"/>
      <c r="BBM738" s="509"/>
      <c r="BBN738" s="509"/>
      <c r="BBO738" s="509"/>
      <c r="BBP738" s="509"/>
      <c r="BBQ738" s="509"/>
      <c r="BBR738" s="509"/>
      <c r="BBS738" s="509"/>
      <c r="BBT738" s="509"/>
      <c r="BBU738" s="509"/>
      <c r="BBV738" s="509"/>
      <c r="BBW738" s="509"/>
      <c r="BBX738" s="509"/>
      <c r="BBY738" s="509"/>
      <c r="BBZ738" s="509"/>
      <c r="BCA738" s="509"/>
      <c r="BCB738" s="509"/>
      <c r="BCC738" s="509"/>
      <c r="BCD738" s="509"/>
      <c r="BCE738" s="509"/>
      <c r="BCF738" s="509"/>
      <c r="BCG738" s="509"/>
      <c r="BCH738" s="509"/>
      <c r="BCI738" s="509"/>
      <c r="BCJ738" s="509"/>
      <c r="BCK738" s="509"/>
      <c r="BCL738" s="509"/>
      <c r="BCM738" s="509"/>
      <c r="BCN738" s="509"/>
      <c r="BCO738" s="509"/>
      <c r="BCP738" s="509"/>
      <c r="BCQ738" s="509"/>
      <c r="BCR738" s="509"/>
      <c r="BCS738" s="509"/>
      <c r="BCT738" s="509"/>
      <c r="BCU738" s="509"/>
      <c r="BCV738" s="509"/>
      <c r="BCW738" s="509"/>
      <c r="BCX738" s="509"/>
      <c r="BCY738" s="509"/>
      <c r="BCZ738" s="509"/>
      <c r="BDA738" s="509"/>
      <c r="BDB738" s="509"/>
      <c r="BDC738" s="509"/>
      <c r="BDD738" s="509"/>
      <c r="BDE738" s="509"/>
      <c r="BDF738" s="509"/>
      <c r="BDG738" s="509"/>
      <c r="BDH738" s="509"/>
      <c r="BDI738" s="509"/>
      <c r="BDJ738" s="509"/>
      <c r="BDK738" s="509"/>
      <c r="BDL738" s="509"/>
      <c r="BDM738" s="509"/>
      <c r="BDN738" s="509"/>
      <c r="BDO738" s="509"/>
      <c r="BDP738" s="509"/>
      <c r="BDQ738" s="509"/>
      <c r="BDR738" s="509"/>
      <c r="BDS738" s="509"/>
      <c r="BDT738" s="509"/>
      <c r="BDU738" s="509"/>
      <c r="BDV738" s="509"/>
      <c r="BDW738" s="509"/>
      <c r="BDX738" s="509"/>
      <c r="BDY738" s="509"/>
      <c r="BDZ738" s="509"/>
      <c r="BEA738" s="509"/>
      <c r="BEB738" s="509"/>
      <c r="BEC738" s="509"/>
      <c r="BED738" s="509"/>
      <c r="BEE738" s="509"/>
      <c r="BEF738" s="509"/>
      <c r="BEG738" s="509"/>
      <c r="BEH738" s="509"/>
      <c r="BEI738" s="509"/>
      <c r="BEJ738" s="509"/>
      <c r="BEK738" s="509"/>
      <c r="BEL738" s="509"/>
      <c r="BEM738" s="509"/>
      <c r="BEN738" s="509"/>
      <c r="BEO738" s="509"/>
      <c r="BEP738" s="509"/>
      <c r="BEQ738" s="509"/>
      <c r="BER738" s="509"/>
      <c r="BES738" s="509"/>
      <c r="BET738" s="509"/>
      <c r="BEU738" s="509"/>
      <c r="BEV738" s="509"/>
      <c r="BEW738" s="509"/>
      <c r="BEX738" s="509"/>
      <c r="BEY738" s="509"/>
      <c r="BEZ738" s="509"/>
      <c r="BFA738" s="509"/>
      <c r="BFB738" s="509"/>
      <c r="BFC738" s="509"/>
      <c r="BFD738" s="509"/>
      <c r="BFE738" s="509"/>
      <c r="BFF738" s="509"/>
      <c r="BFG738" s="509"/>
      <c r="BFH738" s="509"/>
      <c r="BFI738" s="509"/>
      <c r="BFJ738" s="509"/>
      <c r="BFK738" s="509"/>
      <c r="BFL738" s="509"/>
      <c r="BFM738" s="509"/>
      <c r="BFN738" s="509"/>
      <c r="BFO738" s="509"/>
      <c r="BFP738" s="509"/>
      <c r="BFQ738" s="509"/>
      <c r="BFR738" s="509"/>
      <c r="BFS738" s="509"/>
      <c r="BFT738" s="509"/>
      <c r="BFU738" s="509"/>
      <c r="BFV738" s="509"/>
      <c r="BFW738" s="509"/>
      <c r="BFX738" s="509"/>
      <c r="BFY738" s="509"/>
      <c r="BFZ738" s="509"/>
      <c r="BGA738" s="509"/>
      <c r="BGB738" s="509"/>
      <c r="BGC738" s="509"/>
      <c r="BGD738" s="509"/>
      <c r="BGE738" s="509"/>
      <c r="BGF738" s="509"/>
      <c r="BGG738" s="509"/>
      <c r="BGH738" s="509"/>
      <c r="BGI738" s="509"/>
      <c r="BGJ738" s="509"/>
      <c r="BGK738" s="509"/>
      <c r="BGL738" s="509"/>
      <c r="BGM738" s="509"/>
      <c r="BGN738" s="509"/>
      <c r="BGO738" s="509"/>
      <c r="BGP738" s="509"/>
      <c r="BGQ738" s="509"/>
      <c r="BGR738" s="509"/>
      <c r="BGS738" s="509"/>
      <c r="BGT738" s="509"/>
      <c r="BGU738" s="509"/>
      <c r="BGV738" s="509"/>
      <c r="BGW738" s="509"/>
      <c r="BGX738" s="509"/>
      <c r="BGY738" s="509"/>
      <c r="BGZ738" s="509"/>
      <c r="BHA738" s="509"/>
      <c r="BHB738" s="509"/>
      <c r="BHC738" s="509"/>
      <c r="BHD738" s="509"/>
      <c r="BHE738" s="509"/>
      <c r="BHF738" s="509"/>
      <c r="BHG738" s="509"/>
      <c r="BHH738" s="509"/>
      <c r="BHI738" s="509"/>
      <c r="BHJ738" s="509"/>
      <c r="BHK738" s="509"/>
      <c r="BHL738" s="509"/>
      <c r="BHM738" s="509"/>
      <c r="BHN738" s="509"/>
      <c r="BHO738" s="509"/>
      <c r="BHP738" s="509"/>
      <c r="BHQ738" s="509"/>
      <c r="BHR738" s="509"/>
      <c r="BHS738" s="509"/>
      <c r="BHT738" s="509"/>
      <c r="BHU738" s="509"/>
      <c r="BHV738" s="509"/>
      <c r="BHW738" s="509"/>
      <c r="BHX738" s="509"/>
      <c r="BHY738" s="509"/>
      <c r="BHZ738" s="509"/>
      <c r="BIA738" s="509"/>
      <c r="BIB738" s="509"/>
      <c r="BIC738" s="509"/>
      <c r="BID738" s="509"/>
      <c r="BIE738" s="509"/>
      <c r="BIF738" s="509"/>
      <c r="BIG738" s="509"/>
      <c r="BIH738" s="509"/>
      <c r="BII738" s="509"/>
      <c r="BIJ738" s="509"/>
      <c r="BIK738" s="509"/>
      <c r="BIL738" s="509"/>
      <c r="BIM738" s="509"/>
      <c r="BIN738" s="509"/>
      <c r="BIO738" s="509"/>
      <c r="BIP738" s="509"/>
      <c r="BIQ738" s="509"/>
      <c r="BIR738" s="509"/>
      <c r="BIS738" s="509"/>
      <c r="BIT738" s="509"/>
      <c r="BIU738" s="509"/>
      <c r="BIV738" s="509"/>
      <c r="BIW738" s="509"/>
      <c r="BIX738" s="509"/>
      <c r="BIY738" s="509"/>
      <c r="BIZ738" s="509"/>
      <c r="BJA738" s="509"/>
      <c r="BJB738" s="509"/>
      <c r="BJC738" s="509"/>
      <c r="BJD738" s="509"/>
      <c r="BJE738" s="509"/>
      <c r="BJF738" s="509"/>
      <c r="BJG738" s="509"/>
      <c r="BJH738" s="509"/>
      <c r="BJI738" s="509"/>
      <c r="BJJ738" s="509"/>
      <c r="BJK738" s="509"/>
      <c r="BJL738" s="509"/>
      <c r="BJM738" s="509"/>
      <c r="BJN738" s="509"/>
      <c r="BJO738" s="509"/>
      <c r="BJP738" s="509"/>
      <c r="BJQ738" s="509"/>
      <c r="BJR738" s="509"/>
      <c r="BJS738" s="509"/>
      <c r="BJT738" s="509"/>
      <c r="BJU738" s="509"/>
      <c r="BJV738" s="509"/>
      <c r="BJW738" s="509"/>
      <c r="BJX738" s="509"/>
      <c r="BJY738" s="509"/>
      <c r="BJZ738" s="509"/>
      <c r="BKA738" s="509"/>
      <c r="BKB738" s="509"/>
      <c r="BKC738" s="509"/>
      <c r="BKD738" s="509"/>
      <c r="BKE738" s="509"/>
      <c r="BKF738" s="509"/>
      <c r="BKG738" s="509"/>
      <c r="BKH738" s="509"/>
      <c r="BKI738" s="509"/>
      <c r="BKJ738" s="509"/>
      <c r="BKK738" s="509"/>
      <c r="BKL738" s="509"/>
      <c r="BKM738" s="509"/>
      <c r="BKN738" s="509"/>
      <c r="BKO738" s="509"/>
      <c r="BKP738" s="509"/>
      <c r="BKQ738" s="509"/>
      <c r="BKR738" s="509"/>
      <c r="BKS738" s="509"/>
      <c r="BKT738" s="509"/>
      <c r="BKU738" s="509"/>
      <c r="BKV738" s="509"/>
      <c r="BKW738" s="509"/>
      <c r="BKX738" s="509"/>
      <c r="BKY738" s="509"/>
      <c r="BKZ738" s="509"/>
      <c r="BLA738" s="509"/>
      <c r="BLB738" s="509"/>
      <c r="BLC738" s="509"/>
      <c r="BLD738" s="509"/>
      <c r="BLE738" s="509"/>
      <c r="BLF738" s="509"/>
      <c r="BLG738" s="509"/>
      <c r="BLH738" s="509"/>
      <c r="BLI738" s="509"/>
      <c r="BLJ738" s="509"/>
      <c r="BLK738" s="509"/>
      <c r="BLL738" s="509"/>
      <c r="BLM738" s="509"/>
      <c r="BLN738" s="509"/>
      <c r="BLO738" s="509"/>
      <c r="BLP738" s="509"/>
      <c r="BLQ738" s="509"/>
      <c r="BLR738" s="509"/>
      <c r="BLS738" s="509"/>
      <c r="BLT738" s="509"/>
      <c r="BLU738" s="509"/>
      <c r="BLV738" s="509"/>
      <c r="BLW738" s="509"/>
      <c r="BLX738" s="509"/>
      <c r="BLY738" s="509"/>
      <c r="BLZ738" s="509"/>
      <c r="BMA738" s="509"/>
      <c r="BMB738" s="509"/>
      <c r="BMC738" s="509"/>
      <c r="BMD738" s="509"/>
      <c r="BME738" s="509"/>
      <c r="BMF738" s="509"/>
      <c r="BMG738" s="509"/>
      <c r="BMH738" s="509"/>
      <c r="BMI738" s="509"/>
      <c r="BMJ738" s="509"/>
      <c r="BMK738" s="509"/>
      <c r="BML738" s="509"/>
      <c r="BMM738" s="509"/>
      <c r="BMN738" s="509"/>
      <c r="BMO738" s="509"/>
      <c r="BMP738" s="509"/>
      <c r="BMQ738" s="509"/>
      <c r="BMR738" s="509"/>
      <c r="BMS738" s="509"/>
      <c r="BMT738" s="509"/>
      <c r="BMU738" s="509"/>
      <c r="BMV738" s="509"/>
      <c r="BMW738" s="509"/>
      <c r="BMX738" s="509"/>
      <c r="BMY738" s="509"/>
      <c r="BMZ738" s="509"/>
      <c r="BNA738" s="509"/>
      <c r="BNB738" s="509"/>
      <c r="BNC738" s="509"/>
      <c r="BND738" s="509"/>
      <c r="BNE738" s="509"/>
      <c r="BNF738" s="509"/>
      <c r="BNG738" s="509"/>
      <c r="BNH738" s="509"/>
      <c r="BNI738" s="509"/>
      <c r="BNJ738" s="509"/>
      <c r="BNK738" s="509"/>
      <c r="BNL738" s="509"/>
      <c r="BNM738" s="509"/>
      <c r="BNN738" s="509"/>
      <c r="BNO738" s="509"/>
      <c r="BNP738" s="509"/>
      <c r="BNQ738" s="509"/>
      <c r="BNR738" s="509"/>
      <c r="BNS738" s="509"/>
      <c r="BNT738" s="509"/>
      <c r="BNU738" s="509"/>
      <c r="BNV738" s="509"/>
      <c r="BNW738" s="509"/>
      <c r="BNX738" s="509"/>
      <c r="BNY738" s="509"/>
      <c r="BNZ738" s="509"/>
      <c r="BOA738" s="509"/>
      <c r="BOB738" s="509"/>
      <c r="BOC738" s="509"/>
      <c r="BOD738" s="509"/>
      <c r="BOE738" s="509"/>
      <c r="BOF738" s="509"/>
      <c r="BOG738" s="509"/>
      <c r="BOH738" s="509"/>
      <c r="BOI738" s="509"/>
      <c r="BOJ738" s="509"/>
      <c r="BOK738" s="509"/>
      <c r="BOL738" s="509"/>
      <c r="BOM738" s="509"/>
      <c r="BON738" s="509"/>
      <c r="BOO738" s="509"/>
      <c r="BOP738" s="509"/>
      <c r="BOQ738" s="509"/>
      <c r="BOR738" s="509"/>
      <c r="BOS738" s="509"/>
      <c r="BOT738" s="509"/>
      <c r="BOU738" s="509"/>
      <c r="BOV738" s="509"/>
      <c r="BOW738" s="509"/>
      <c r="BOX738" s="509"/>
      <c r="BOY738" s="509"/>
      <c r="BOZ738" s="509"/>
      <c r="BPA738" s="509"/>
      <c r="BPB738" s="509"/>
      <c r="BPC738" s="509"/>
      <c r="BPD738" s="509"/>
      <c r="BPE738" s="509"/>
      <c r="BPF738" s="509"/>
      <c r="BPG738" s="509"/>
      <c r="BPH738" s="509"/>
      <c r="BPI738" s="509"/>
      <c r="BPJ738" s="509"/>
      <c r="BPK738" s="509"/>
      <c r="BPL738" s="509"/>
      <c r="BPM738" s="509"/>
      <c r="BPN738" s="509"/>
      <c r="BPO738" s="509"/>
      <c r="BPP738" s="509"/>
      <c r="BPQ738" s="509"/>
      <c r="BPR738" s="509"/>
      <c r="BPS738" s="509"/>
      <c r="BPT738" s="509"/>
      <c r="BPU738" s="509"/>
      <c r="BPV738" s="509"/>
      <c r="BPW738" s="509"/>
      <c r="BPX738" s="509"/>
      <c r="BPY738" s="509"/>
      <c r="BPZ738" s="509"/>
      <c r="BQA738" s="509"/>
      <c r="BQB738" s="509"/>
      <c r="BQC738" s="509"/>
      <c r="BQD738" s="509"/>
      <c r="BQE738" s="509"/>
      <c r="BQF738" s="509"/>
      <c r="BQG738" s="509"/>
      <c r="BQH738" s="509"/>
      <c r="BQI738" s="509"/>
      <c r="BQJ738" s="509"/>
      <c r="BQK738" s="509"/>
      <c r="BQL738" s="509"/>
      <c r="BQM738" s="509"/>
      <c r="BQN738" s="509"/>
      <c r="BQO738" s="509"/>
      <c r="BQP738" s="509"/>
      <c r="BQQ738" s="509"/>
      <c r="BQR738" s="509"/>
      <c r="BQS738" s="509"/>
      <c r="BQT738" s="509"/>
      <c r="BQU738" s="509"/>
      <c r="BQV738" s="509"/>
      <c r="BQW738" s="509"/>
      <c r="BQX738" s="509"/>
      <c r="BQY738" s="509"/>
      <c r="BQZ738" s="509"/>
      <c r="BRA738" s="509"/>
      <c r="BRB738" s="509"/>
      <c r="BRC738" s="509"/>
      <c r="BRD738" s="509"/>
      <c r="BRE738" s="509"/>
      <c r="BRF738" s="509"/>
      <c r="BRG738" s="509"/>
      <c r="BRH738" s="509"/>
      <c r="BRI738" s="509"/>
      <c r="BRJ738" s="509"/>
      <c r="BRK738" s="509"/>
      <c r="BRL738" s="509"/>
      <c r="BRM738" s="509"/>
      <c r="BRN738" s="509"/>
      <c r="BRO738" s="509"/>
      <c r="BRP738" s="509"/>
      <c r="BRQ738" s="509"/>
      <c r="BRR738" s="509"/>
      <c r="BRS738" s="509"/>
      <c r="BRT738" s="509"/>
      <c r="BRU738" s="509"/>
      <c r="BRV738" s="509"/>
      <c r="BRW738" s="509"/>
      <c r="BRX738" s="509"/>
      <c r="BRY738" s="509"/>
      <c r="BRZ738" s="509"/>
      <c r="BSA738" s="509"/>
      <c r="BSB738" s="509"/>
      <c r="BSC738" s="509"/>
      <c r="BSD738" s="509"/>
      <c r="BSE738" s="509"/>
      <c r="BSF738" s="509"/>
      <c r="BSG738" s="509"/>
      <c r="BSH738" s="509"/>
      <c r="BSI738" s="509"/>
      <c r="BSJ738" s="509"/>
      <c r="BSK738" s="509"/>
      <c r="BSL738" s="509"/>
      <c r="BSM738" s="509"/>
      <c r="BSN738" s="509"/>
      <c r="BSO738" s="509"/>
      <c r="BSP738" s="509"/>
      <c r="BSQ738" s="509"/>
      <c r="BSR738" s="509"/>
      <c r="BSS738" s="509"/>
      <c r="BST738" s="509"/>
      <c r="BSU738" s="509"/>
      <c r="BSV738" s="509"/>
      <c r="BSW738" s="509"/>
      <c r="BSX738" s="509"/>
      <c r="BSY738" s="509"/>
      <c r="BSZ738" s="509"/>
      <c r="BTA738" s="509"/>
      <c r="BTB738" s="509"/>
      <c r="BTC738" s="509"/>
      <c r="BTD738" s="509"/>
      <c r="BTE738" s="509"/>
      <c r="BTF738" s="509"/>
      <c r="BTG738" s="509"/>
      <c r="BTH738" s="509"/>
      <c r="BTI738" s="509"/>
      <c r="BTJ738" s="509"/>
      <c r="BTK738" s="509"/>
      <c r="BTL738" s="509"/>
      <c r="BTM738" s="509"/>
      <c r="BTN738" s="509"/>
      <c r="BTO738" s="509"/>
      <c r="BTP738" s="509"/>
      <c r="BTQ738" s="509"/>
      <c r="BTR738" s="509"/>
      <c r="BTS738" s="509"/>
      <c r="BTT738" s="509"/>
      <c r="BTU738" s="509"/>
      <c r="BTV738" s="509"/>
      <c r="BTW738" s="509"/>
      <c r="BTX738" s="509"/>
      <c r="BTY738" s="509"/>
      <c r="BTZ738" s="509"/>
      <c r="BUA738" s="509"/>
      <c r="BUB738" s="509"/>
      <c r="BUC738" s="509"/>
      <c r="BUD738" s="509"/>
      <c r="BUE738" s="509"/>
      <c r="BUF738" s="509"/>
      <c r="BUG738" s="509"/>
      <c r="BUH738" s="509"/>
      <c r="BUI738" s="509"/>
      <c r="BUJ738" s="509"/>
      <c r="BUK738" s="509"/>
      <c r="BUL738" s="509"/>
      <c r="BUM738" s="509"/>
      <c r="BUN738" s="509"/>
      <c r="BUO738" s="509"/>
      <c r="BUP738" s="509"/>
      <c r="BUQ738" s="509"/>
      <c r="BUR738" s="509"/>
      <c r="BUS738" s="509"/>
      <c r="BUT738" s="509"/>
      <c r="BUU738" s="509"/>
      <c r="BUV738" s="509"/>
      <c r="BUW738" s="509"/>
      <c r="BUX738" s="509"/>
      <c r="BUY738" s="509"/>
      <c r="BUZ738" s="509"/>
      <c r="BVA738" s="509"/>
      <c r="BVB738" s="509"/>
      <c r="BVC738" s="509"/>
      <c r="BVD738" s="509"/>
      <c r="BVE738" s="509"/>
      <c r="BVF738" s="509"/>
      <c r="BVG738" s="509"/>
      <c r="BVH738" s="509"/>
      <c r="BVI738" s="509"/>
      <c r="BVJ738" s="509"/>
      <c r="BVK738" s="509"/>
      <c r="BVL738" s="509"/>
      <c r="BVM738" s="509"/>
      <c r="BVN738" s="509"/>
      <c r="BVO738" s="509"/>
      <c r="BVP738" s="509"/>
      <c r="BVQ738" s="509"/>
      <c r="BVR738" s="509"/>
      <c r="BVS738" s="509"/>
      <c r="BVT738" s="509"/>
      <c r="BVU738" s="509"/>
      <c r="BVV738" s="509"/>
      <c r="BVW738" s="509"/>
      <c r="BVX738" s="509"/>
      <c r="BVY738" s="509"/>
      <c r="BVZ738" s="509"/>
      <c r="BWA738" s="509"/>
      <c r="BWB738" s="509"/>
      <c r="BWC738" s="509"/>
      <c r="BWD738" s="509"/>
      <c r="BWE738" s="509"/>
      <c r="BWF738" s="509"/>
      <c r="BWG738" s="509"/>
      <c r="BWH738" s="509"/>
      <c r="BWI738" s="509"/>
      <c r="BWJ738" s="509"/>
      <c r="BWK738" s="509"/>
      <c r="BWL738" s="509"/>
      <c r="BWM738" s="509"/>
      <c r="BWN738" s="509"/>
      <c r="BWO738" s="509"/>
      <c r="BWP738" s="509"/>
      <c r="BWQ738" s="509"/>
      <c r="BWR738" s="509"/>
      <c r="BWS738" s="509"/>
      <c r="BWT738" s="509"/>
      <c r="BWU738" s="509"/>
      <c r="BWV738" s="509"/>
      <c r="BWW738" s="509"/>
      <c r="BWX738" s="509"/>
      <c r="BWY738" s="509"/>
      <c r="BWZ738" s="509"/>
      <c r="BXA738" s="509"/>
      <c r="BXB738" s="509"/>
      <c r="BXC738" s="509"/>
      <c r="BXD738" s="509"/>
      <c r="BXE738" s="509"/>
      <c r="BXF738" s="509"/>
      <c r="BXG738" s="509"/>
      <c r="BXH738" s="509"/>
      <c r="BXI738" s="509"/>
      <c r="BXJ738" s="509"/>
      <c r="BXK738" s="509"/>
      <c r="BXL738" s="509"/>
      <c r="BXM738" s="509"/>
      <c r="BXN738" s="509"/>
      <c r="BXO738" s="509"/>
      <c r="BXP738" s="509"/>
      <c r="BXQ738" s="509"/>
      <c r="BXR738" s="509"/>
      <c r="BXS738" s="509"/>
      <c r="BXT738" s="509"/>
      <c r="BXU738" s="509"/>
      <c r="BXV738" s="509"/>
      <c r="BXW738" s="509"/>
      <c r="BXX738" s="509"/>
      <c r="BXY738" s="509"/>
      <c r="BXZ738" s="509"/>
      <c r="BYA738" s="509"/>
      <c r="BYB738" s="509"/>
      <c r="BYC738" s="509"/>
      <c r="BYD738" s="509"/>
      <c r="BYE738" s="509"/>
      <c r="BYF738" s="509"/>
      <c r="BYG738" s="509"/>
      <c r="BYH738" s="509"/>
      <c r="BYI738" s="509"/>
      <c r="BYJ738" s="509"/>
      <c r="BYK738" s="509"/>
      <c r="BYL738" s="509"/>
      <c r="BYM738" s="509"/>
      <c r="BYN738" s="509"/>
      <c r="BYO738" s="509"/>
      <c r="BYP738" s="509"/>
      <c r="BYQ738" s="509"/>
      <c r="BYR738" s="509"/>
      <c r="BYS738" s="509"/>
      <c r="BYT738" s="509"/>
      <c r="BYU738" s="509"/>
      <c r="BYV738" s="509"/>
      <c r="BYW738" s="509"/>
      <c r="BYX738" s="509"/>
      <c r="BYY738" s="509"/>
      <c r="BYZ738" s="509"/>
      <c r="BZA738" s="509"/>
      <c r="BZB738" s="509"/>
      <c r="BZC738" s="509"/>
      <c r="BZD738" s="509"/>
      <c r="BZE738" s="509"/>
      <c r="BZF738" s="509"/>
      <c r="BZG738" s="509"/>
      <c r="BZH738" s="509"/>
      <c r="BZI738" s="509"/>
      <c r="BZJ738" s="509"/>
      <c r="BZK738" s="509"/>
      <c r="BZL738" s="509"/>
      <c r="BZM738" s="509"/>
      <c r="BZN738" s="509"/>
      <c r="BZO738" s="509"/>
      <c r="BZP738" s="509"/>
      <c r="BZQ738" s="509"/>
      <c r="BZR738" s="509"/>
      <c r="BZS738" s="509"/>
      <c r="BZT738" s="509"/>
      <c r="BZU738" s="509"/>
      <c r="BZV738" s="509"/>
      <c r="BZW738" s="509"/>
      <c r="BZX738" s="509"/>
      <c r="BZY738" s="509"/>
      <c r="BZZ738" s="509"/>
      <c r="CAA738" s="509"/>
      <c r="CAB738" s="509"/>
      <c r="CAC738" s="509"/>
      <c r="CAD738" s="509"/>
      <c r="CAE738" s="509"/>
      <c r="CAF738" s="509"/>
      <c r="CAG738" s="509"/>
      <c r="CAH738" s="509"/>
      <c r="CAI738" s="509"/>
      <c r="CAJ738" s="509"/>
      <c r="CAK738" s="509"/>
      <c r="CAL738" s="509"/>
      <c r="CAM738" s="509"/>
      <c r="CAN738" s="509"/>
      <c r="CAO738" s="509"/>
      <c r="CAP738" s="509"/>
      <c r="CAQ738" s="509"/>
      <c r="CAR738" s="509"/>
      <c r="CAS738" s="509"/>
      <c r="CAT738" s="509"/>
      <c r="CAU738" s="509"/>
      <c r="CAV738" s="509"/>
      <c r="CAW738" s="509"/>
      <c r="CAX738" s="509"/>
      <c r="CAY738" s="509"/>
      <c r="CAZ738" s="509"/>
      <c r="CBA738" s="509"/>
      <c r="CBB738" s="509"/>
      <c r="CBC738" s="509"/>
      <c r="CBD738" s="509"/>
      <c r="CBE738" s="509"/>
      <c r="CBF738" s="509"/>
      <c r="CBG738" s="509"/>
      <c r="CBH738" s="509"/>
      <c r="CBI738" s="509"/>
      <c r="CBJ738" s="509"/>
      <c r="CBK738" s="509"/>
      <c r="CBL738" s="509"/>
      <c r="CBM738" s="509"/>
      <c r="CBN738" s="509"/>
      <c r="CBO738" s="509"/>
      <c r="CBP738" s="509"/>
      <c r="CBQ738" s="509"/>
      <c r="CBR738" s="509"/>
      <c r="CBS738" s="509"/>
      <c r="CBT738" s="509"/>
      <c r="CBU738" s="509"/>
      <c r="CBV738" s="509"/>
      <c r="CBW738" s="509"/>
      <c r="CBX738" s="509"/>
      <c r="CBY738" s="509"/>
      <c r="CBZ738" s="509"/>
      <c r="CCA738" s="509"/>
      <c r="CCB738" s="509"/>
      <c r="CCC738" s="509"/>
      <c r="CCD738" s="509"/>
      <c r="CCE738" s="509"/>
      <c r="CCF738" s="509"/>
      <c r="CCG738" s="509"/>
      <c r="CCH738" s="509"/>
      <c r="CCI738" s="509"/>
      <c r="CCJ738" s="509"/>
      <c r="CCK738" s="509"/>
      <c r="CCL738" s="509"/>
      <c r="CCM738" s="509"/>
      <c r="CCN738" s="509"/>
      <c r="CCO738" s="509"/>
      <c r="CCP738" s="509"/>
      <c r="CCQ738" s="509"/>
      <c r="CCR738" s="509"/>
      <c r="CCS738" s="509"/>
      <c r="CCT738" s="509"/>
      <c r="CCU738" s="509"/>
      <c r="CCV738" s="509"/>
      <c r="CCW738" s="509"/>
      <c r="CCX738" s="509"/>
      <c r="CCY738" s="509"/>
      <c r="CCZ738" s="509"/>
      <c r="CDA738" s="509"/>
      <c r="CDB738" s="509"/>
      <c r="CDC738" s="509"/>
      <c r="CDD738" s="509"/>
      <c r="CDE738" s="509"/>
      <c r="CDF738" s="509"/>
      <c r="CDG738" s="509"/>
      <c r="CDH738" s="509"/>
      <c r="CDI738" s="509"/>
      <c r="CDJ738" s="509"/>
      <c r="CDK738" s="509"/>
      <c r="CDL738" s="509"/>
      <c r="CDM738" s="509"/>
      <c r="CDN738" s="509"/>
      <c r="CDO738" s="509"/>
      <c r="CDP738" s="509"/>
      <c r="CDQ738" s="509"/>
      <c r="CDR738" s="509"/>
      <c r="CDS738" s="509"/>
      <c r="CDT738" s="509"/>
      <c r="CDU738" s="509"/>
      <c r="CDV738" s="509"/>
      <c r="CDW738" s="509"/>
      <c r="CDX738" s="509"/>
      <c r="CDY738" s="509"/>
      <c r="CDZ738" s="509"/>
      <c r="CEA738" s="509"/>
      <c r="CEB738" s="509"/>
      <c r="CEC738" s="509"/>
      <c r="CED738" s="509"/>
      <c r="CEE738" s="509"/>
      <c r="CEF738" s="509"/>
      <c r="CEG738" s="509"/>
      <c r="CEH738" s="509"/>
      <c r="CEI738" s="509"/>
      <c r="CEJ738" s="509"/>
      <c r="CEK738" s="509"/>
      <c r="CEL738" s="509"/>
      <c r="CEM738" s="509"/>
      <c r="CEN738" s="509"/>
      <c r="CEO738" s="509"/>
      <c r="CEP738" s="509"/>
      <c r="CEQ738" s="509"/>
      <c r="CER738" s="509"/>
      <c r="CES738" s="509"/>
      <c r="CET738" s="509"/>
      <c r="CEU738" s="509"/>
      <c r="CEV738" s="509"/>
      <c r="CEW738" s="509"/>
      <c r="CEX738" s="509"/>
      <c r="CEY738" s="509"/>
      <c r="CEZ738" s="509"/>
      <c r="CFA738" s="509"/>
      <c r="CFB738" s="509"/>
      <c r="CFC738" s="509"/>
      <c r="CFD738" s="509"/>
      <c r="CFE738" s="509"/>
      <c r="CFF738" s="509"/>
      <c r="CFG738" s="509"/>
      <c r="CFH738" s="509"/>
      <c r="CFI738" s="509"/>
      <c r="CFJ738" s="509"/>
      <c r="CFK738" s="509"/>
      <c r="CFL738" s="509"/>
      <c r="CFM738" s="509"/>
      <c r="CFN738" s="509"/>
      <c r="CFO738" s="509"/>
      <c r="CFP738" s="509"/>
      <c r="CFQ738" s="509"/>
      <c r="CFR738" s="509"/>
      <c r="CFS738" s="509"/>
      <c r="CFT738" s="509"/>
      <c r="CFU738" s="509"/>
      <c r="CFV738" s="509"/>
      <c r="CFW738" s="509"/>
      <c r="CFX738" s="509"/>
      <c r="CFY738" s="509"/>
      <c r="CFZ738" s="509"/>
      <c r="CGA738" s="509"/>
      <c r="CGB738" s="509"/>
      <c r="CGC738" s="509"/>
      <c r="CGD738" s="509"/>
      <c r="CGE738" s="509"/>
      <c r="CGF738" s="509"/>
      <c r="CGG738" s="509"/>
      <c r="CGH738" s="509"/>
      <c r="CGI738" s="509"/>
      <c r="CGJ738" s="509"/>
      <c r="CGK738" s="509"/>
      <c r="CGL738" s="509"/>
      <c r="CGM738" s="509"/>
      <c r="CGN738" s="509"/>
      <c r="CGO738" s="509"/>
      <c r="CGP738" s="509"/>
      <c r="CGQ738" s="509"/>
      <c r="CGR738" s="509"/>
      <c r="CGS738" s="509"/>
      <c r="CGT738" s="509"/>
      <c r="CGU738" s="509"/>
      <c r="CGV738" s="509"/>
      <c r="CGW738" s="509"/>
      <c r="CGX738" s="509"/>
      <c r="CGY738" s="509"/>
      <c r="CGZ738" s="509"/>
      <c r="CHA738" s="509"/>
      <c r="CHB738" s="509"/>
      <c r="CHC738" s="509"/>
      <c r="CHD738" s="509"/>
      <c r="CHE738" s="509"/>
      <c r="CHF738" s="509"/>
      <c r="CHG738" s="509"/>
      <c r="CHH738" s="509"/>
      <c r="CHI738" s="509"/>
      <c r="CHJ738" s="509"/>
      <c r="CHK738" s="509"/>
      <c r="CHL738" s="509"/>
      <c r="CHM738" s="509"/>
      <c r="CHN738" s="509"/>
      <c r="CHO738" s="509"/>
      <c r="CHP738" s="509"/>
      <c r="CHQ738" s="509"/>
      <c r="CHR738" s="509"/>
      <c r="CHS738" s="509"/>
      <c r="CHT738" s="509"/>
      <c r="CHU738" s="509"/>
      <c r="CHV738" s="509"/>
      <c r="CHW738" s="509"/>
      <c r="CHX738" s="509"/>
      <c r="CHY738" s="509"/>
      <c r="CHZ738" s="509"/>
      <c r="CIA738" s="509"/>
      <c r="CIB738" s="509"/>
      <c r="CIC738" s="509"/>
      <c r="CID738" s="509"/>
      <c r="CIE738" s="509"/>
      <c r="CIF738" s="509"/>
      <c r="CIG738" s="509"/>
      <c r="CIH738" s="509"/>
      <c r="CII738" s="509"/>
      <c r="CIJ738" s="509"/>
      <c r="CIK738" s="509"/>
      <c r="CIL738" s="509"/>
      <c r="CIM738" s="509"/>
      <c r="CIN738" s="509"/>
      <c r="CIO738" s="509"/>
      <c r="CIP738" s="509"/>
      <c r="CIQ738" s="509"/>
      <c r="CIR738" s="509"/>
      <c r="CIS738" s="509"/>
      <c r="CIT738" s="509"/>
      <c r="CIU738" s="509"/>
      <c r="CIV738" s="509"/>
      <c r="CIW738" s="509"/>
      <c r="CIX738" s="509"/>
      <c r="CIY738" s="509"/>
      <c r="CIZ738" s="509"/>
      <c r="CJA738" s="509"/>
      <c r="CJB738" s="509"/>
      <c r="CJC738" s="509"/>
      <c r="CJD738" s="509"/>
      <c r="CJE738" s="509"/>
      <c r="CJF738" s="509"/>
      <c r="CJG738" s="509"/>
      <c r="CJH738" s="509"/>
      <c r="CJI738" s="509"/>
      <c r="CJJ738" s="509"/>
      <c r="CJK738" s="509"/>
      <c r="CJL738" s="509"/>
      <c r="CJM738" s="509"/>
      <c r="CJN738" s="509"/>
      <c r="CJO738" s="509"/>
      <c r="CJP738" s="509"/>
      <c r="CJQ738" s="509"/>
      <c r="CJR738" s="509"/>
      <c r="CJS738" s="509"/>
      <c r="CJT738" s="509"/>
      <c r="CJU738" s="509"/>
      <c r="CJV738" s="509"/>
      <c r="CJW738" s="509"/>
      <c r="CJX738" s="509"/>
      <c r="CJY738" s="509"/>
      <c r="CJZ738" s="509"/>
      <c r="CKA738" s="509"/>
      <c r="CKB738" s="509"/>
      <c r="CKC738" s="509"/>
      <c r="CKD738" s="509"/>
      <c r="CKE738" s="509"/>
      <c r="CKF738" s="509"/>
      <c r="CKG738" s="509"/>
      <c r="CKH738" s="509"/>
      <c r="CKI738" s="509"/>
      <c r="CKJ738" s="509"/>
      <c r="CKK738" s="509"/>
      <c r="CKL738" s="509"/>
      <c r="CKM738" s="509"/>
      <c r="CKN738" s="509"/>
      <c r="CKO738" s="509"/>
      <c r="CKP738" s="509"/>
      <c r="CKQ738" s="509"/>
      <c r="CKR738" s="509"/>
      <c r="CKS738" s="509"/>
      <c r="CKT738" s="509"/>
      <c r="CKU738" s="509"/>
      <c r="CKV738" s="509"/>
      <c r="CKW738" s="509"/>
      <c r="CKX738" s="509"/>
      <c r="CKY738" s="509"/>
      <c r="CKZ738" s="509"/>
      <c r="CLA738" s="509"/>
      <c r="CLB738" s="509"/>
      <c r="CLC738" s="509"/>
      <c r="CLD738" s="509"/>
      <c r="CLE738" s="509"/>
      <c r="CLF738" s="509"/>
      <c r="CLG738" s="509"/>
      <c r="CLH738" s="509"/>
      <c r="CLI738" s="509"/>
      <c r="CLJ738" s="509"/>
      <c r="CLK738" s="509"/>
      <c r="CLL738" s="509"/>
      <c r="CLM738" s="509"/>
      <c r="CLN738" s="509"/>
      <c r="CLO738" s="509"/>
      <c r="CLP738" s="509"/>
      <c r="CLQ738" s="509"/>
      <c r="CLR738" s="509"/>
      <c r="CLS738" s="509"/>
      <c r="CLT738" s="509"/>
      <c r="CLU738" s="509"/>
      <c r="CLV738" s="509"/>
      <c r="CLW738" s="509"/>
      <c r="CLX738" s="509"/>
      <c r="CLY738" s="509"/>
      <c r="CLZ738" s="509"/>
      <c r="CMA738" s="509"/>
      <c r="CMB738" s="509"/>
      <c r="CMC738" s="509"/>
      <c r="CMD738" s="509"/>
      <c r="CME738" s="509"/>
      <c r="CMF738" s="509"/>
      <c r="CMG738" s="509"/>
      <c r="CMH738" s="509"/>
      <c r="CMI738" s="509"/>
      <c r="CMJ738" s="509"/>
      <c r="CMK738" s="509"/>
      <c r="CML738" s="509"/>
      <c r="CMM738" s="509"/>
      <c r="CMN738" s="509"/>
      <c r="CMO738" s="509"/>
      <c r="CMP738" s="509"/>
      <c r="CMQ738" s="509"/>
      <c r="CMR738" s="509"/>
      <c r="CMS738" s="509"/>
      <c r="CMT738" s="509"/>
      <c r="CMU738" s="509"/>
      <c r="CMV738" s="509"/>
      <c r="CMW738" s="509"/>
      <c r="CMX738" s="509"/>
      <c r="CMY738" s="509"/>
      <c r="CMZ738" s="509"/>
      <c r="CNA738" s="509"/>
      <c r="CNB738" s="509"/>
      <c r="CNC738" s="509"/>
      <c r="CND738" s="509"/>
      <c r="CNE738" s="509"/>
      <c r="CNF738" s="509"/>
      <c r="CNG738" s="509"/>
      <c r="CNH738" s="509"/>
      <c r="CNI738" s="509"/>
      <c r="CNJ738" s="509"/>
      <c r="CNK738" s="509"/>
      <c r="CNL738" s="509"/>
      <c r="CNM738" s="509"/>
      <c r="CNN738" s="509"/>
      <c r="CNO738" s="509"/>
      <c r="CNP738" s="509"/>
      <c r="CNQ738" s="509"/>
      <c r="CNR738" s="509"/>
      <c r="CNS738" s="509"/>
      <c r="CNT738" s="509"/>
      <c r="CNU738" s="509"/>
      <c r="CNV738" s="509"/>
      <c r="CNW738" s="509"/>
      <c r="CNX738" s="509"/>
      <c r="CNY738" s="509"/>
      <c r="CNZ738" s="509"/>
      <c r="COA738" s="509"/>
      <c r="COB738" s="509"/>
      <c r="COC738" s="509"/>
      <c r="COD738" s="509"/>
      <c r="COE738" s="509"/>
      <c r="COF738" s="509"/>
      <c r="COG738" s="509"/>
      <c r="COH738" s="509"/>
      <c r="COI738" s="509"/>
      <c r="COJ738" s="509"/>
      <c r="COK738" s="509"/>
      <c r="COL738" s="509"/>
      <c r="COM738" s="509"/>
      <c r="CON738" s="509"/>
      <c r="COO738" s="509"/>
      <c r="COP738" s="509"/>
      <c r="COQ738" s="509"/>
      <c r="COR738" s="509"/>
      <c r="COS738" s="509"/>
      <c r="COT738" s="509"/>
      <c r="COU738" s="509"/>
      <c r="COV738" s="509"/>
      <c r="COW738" s="509"/>
      <c r="COX738" s="509"/>
      <c r="COY738" s="509"/>
      <c r="COZ738" s="509"/>
      <c r="CPA738" s="509"/>
      <c r="CPB738" s="509"/>
      <c r="CPC738" s="509"/>
      <c r="CPD738" s="509"/>
      <c r="CPE738" s="509"/>
      <c r="CPF738" s="509"/>
      <c r="CPG738" s="509"/>
      <c r="CPH738" s="509"/>
      <c r="CPI738" s="509"/>
      <c r="CPJ738" s="509"/>
      <c r="CPK738" s="509"/>
      <c r="CPL738" s="509"/>
      <c r="CPM738" s="509"/>
      <c r="CPN738" s="509"/>
      <c r="CPO738" s="509"/>
      <c r="CPP738" s="509"/>
      <c r="CPQ738" s="509"/>
      <c r="CPR738" s="509"/>
      <c r="CPS738" s="509"/>
      <c r="CPT738" s="509"/>
      <c r="CPU738" s="509"/>
      <c r="CPV738" s="509"/>
      <c r="CPW738" s="509"/>
      <c r="CPX738" s="509"/>
      <c r="CPY738" s="509"/>
      <c r="CPZ738" s="509"/>
      <c r="CQA738" s="509"/>
      <c r="CQB738" s="509"/>
      <c r="CQC738" s="509"/>
      <c r="CQD738" s="509"/>
      <c r="CQE738" s="509"/>
      <c r="CQF738" s="509"/>
      <c r="CQG738" s="509"/>
      <c r="CQH738" s="509"/>
      <c r="CQI738" s="509"/>
      <c r="CQJ738" s="509"/>
      <c r="CQK738" s="509"/>
      <c r="CQL738" s="509"/>
      <c r="CQM738" s="509"/>
      <c r="CQN738" s="509"/>
      <c r="CQO738" s="509"/>
      <c r="CQP738" s="509"/>
      <c r="CQQ738" s="509"/>
      <c r="CQR738" s="509"/>
      <c r="CQS738" s="509"/>
      <c r="CQT738" s="509"/>
      <c r="CQU738" s="509"/>
      <c r="CQV738" s="509"/>
      <c r="CQW738" s="509"/>
      <c r="CQX738" s="509"/>
      <c r="CQY738" s="509"/>
      <c r="CQZ738" s="509"/>
      <c r="CRA738" s="509"/>
      <c r="CRB738" s="509"/>
      <c r="CRC738" s="509"/>
      <c r="CRD738" s="509"/>
      <c r="CRE738" s="509"/>
      <c r="CRF738" s="509"/>
      <c r="CRG738" s="509"/>
      <c r="CRH738" s="509"/>
      <c r="CRI738" s="509"/>
      <c r="CRJ738" s="509"/>
      <c r="CRK738" s="509"/>
      <c r="CRL738" s="509"/>
      <c r="CRM738" s="509"/>
      <c r="CRN738" s="509"/>
      <c r="CRO738" s="509"/>
      <c r="CRP738" s="509"/>
      <c r="CRQ738" s="509"/>
      <c r="CRR738" s="509"/>
      <c r="CRS738" s="509"/>
      <c r="CRT738" s="509"/>
      <c r="CRU738" s="509"/>
      <c r="CRV738" s="509"/>
      <c r="CRW738" s="509"/>
      <c r="CRX738" s="509"/>
      <c r="CRY738" s="509"/>
      <c r="CRZ738" s="509"/>
      <c r="CSA738" s="509"/>
      <c r="CSB738" s="509"/>
      <c r="CSC738" s="509"/>
      <c r="CSD738" s="509"/>
      <c r="CSE738" s="509"/>
      <c r="CSF738" s="509"/>
      <c r="CSG738" s="509"/>
      <c r="CSH738" s="509"/>
      <c r="CSI738" s="509"/>
      <c r="CSJ738" s="509"/>
      <c r="CSK738" s="509"/>
      <c r="CSL738" s="509"/>
      <c r="CSM738" s="509"/>
      <c r="CSN738" s="509"/>
      <c r="CSO738" s="509"/>
      <c r="CSP738" s="509"/>
      <c r="CSQ738" s="509"/>
      <c r="CSR738" s="509"/>
      <c r="CSS738" s="509"/>
      <c r="CST738" s="509"/>
      <c r="CSU738" s="509"/>
      <c r="CSV738" s="509"/>
      <c r="CSW738" s="509"/>
      <c r="CSX738" s="509"/>
      <c r="CSY738" s="509"/>
      <c r="CSZ738" s="509"/>
      <c r="CTA738" s="509"/>
      <c r="CTB738" s="509"/>
      <c r="CTC738" s="509"/>
      <c r="CTD738" s="509"/>
      <c r="CTE738" s="509"/>
      <c r="CTF738" s="509"/>
      <c r="CTG738" s="509"/>
      <c r="CTH738" s="509"/>
      <c r="CTI738" s="509"/>
      <c r="CTJ738" s="509"/>
      <c r="CTK738" s="509"/>
      <c r="CTL738" s="509"/>
      <c r="CTM738" s="509"/>
      <c r="CTN738" s="509"/>
      <c r="CTO738" s="509"/>
      <c r="CTP738" s="509"/>
      <c r="CTQ738" s="509"/>
      <c r="CTR738" s="509"/>
      <c r="CTS738" s="509"/>
      <c r="CTT738" s="509"/>
      <c r="CTU738" s="509"/>
      <c r="CTV738" s="509"/>
      <c r="CTW738" s="509"/>
      <c r="CTX738" s="509"/>
      <c r="CTY738" s="509"/>
      <c r="CTZ738" s="509"/>
      <c r="CUA738" s="509"/>
      <c r="CUB738" s="509"/>
      <c r="CUC738" s="509"/>
      <c r="CUD738" s="509"/>
      <c r="CUE738" s="509"/>
      <c r="CUF738" s="509"/>
      <c r="CUG738" s="509"/>
      <c r="CUH738" s="509"/>
      <c r="CUI738" s="509"/>
      <c r="CUJ738" s="509"/>
      <c r="CUK738" s="509"/>
      <c r="CUL738" s="509"/>
      <c r="CUM738" s="509"/>
      <c r="CUN738" s="509"/>
      <c r="CUO738" s="509"/>
      <c r="CUP738" s="509"/>
      <c r="CUQ738" s="509"/>
      <c r="CUR738" s="509"/>
      <c r="CUS738" s="509"/>
      <c r="CUT738" s="509"/>
      <c r="CUU738" s="509"/>
      <c r="CUV738" s="509"/>
      <c r="CUW738" s="509"/>
      <c r="CUX738" s="509"/>
      <c r="CUY738" s="509"/>
      <c r="CUZ738" s="509"/>
      <c r="CVA738" s="509"/>
      <c r="CVB738" s="509"/>
      <c r="CVC738" s="509"/>
      <c r="CVD738" s="509"/>
      <c r="CVE738" s="509"/>
      <c r="CVF738" s="509"/>
      <c r="CVG738" s="509"/>
      <c r="CVH738" s="509"/>
      <c r="CVI738" s="509"/>
      <c r="CVJ738" s="509"/>
      <c r="CVK738" s="509"/>
      <c r="CVL738" s="509"/>
      <c r="CVM738" s="509"/>
      <c r="CVN738" s="509"/>
      <c r="CVO738" s="509"/>
      <c r="CVP738" s="509"/>
      <c r="CVQ738" s="509"/>
      <c r="CVR738" s="509"/>
      <c r="CVS738" s="509"/>
      <c r="CVT738" s="509"/>
      <c r="CVU738" s="509"/>
      <c r="CVV738" s="509"/>
      <c r="CVW738" s="509"/>
      <c r="CVX738" s="509"/>
      <c r="CVY738" s="509"/>
      <c r="CVZ738" s="509"/>
      <c r="CWA738" s="509"/>
      <c r="CWB738" s="509"/>
      <c r="CWC738" s="509"/>
      <c r="CWD738" s="509"/>
      <c r="CWE738" s="509"/>
      <c r="CWF738" s="509"/>
      <c r="CWG738" s="509"/>
      <c r="CWH738" s="509"/>
      <c r="CWI738" s="509"/>
      <c r="CWJ738" s="509"/>
      <c r="CWK738" s="509"/>
      <c r="CWL738" s="509"/>
      <c r="CWM738" s="509"/>
      <c r="CWN738" s="509"/>
      <c r="CWO738" s="509"/>
      <c r="CWP738" s="509"/>
      <c r="CWQ738" s="509"/>
      <c r="CWR738" s="509"/>
      <c r="CWS738" s="509"/>
      <c r="CWT738" s="509"/>
      <c r="CWU738" s="509"/>
      <c r="CWV738" s="509"/>
      <c r="CWW738" s="509"/>
      <c r="CWX738" s="509"/>
      <c r="CWY738" s="509"/>
      <c r="CWZ738" s="509"/>
      <c r="CXA738" s="509"/>
      <c r="CXB738" s="509"/>
      <c r="CXC738" s="509"/>
      <c r="CXD738" s="509"/>
      <c r="CXE738" s="509"/>
      <c r="CXF738" s="509"/>
      <c r="CXG738" s="509"/>
      <c r="CXH738" s="509"/>
      <c r="CXI738" s="509"/>
      <c r="CXJ738" s="509"/>
      <c r="CXK738" s="509"/>
      <c r="CXL738" s="509"/>
      <c r="CXM738" s="509"/>
      <c r="CXN738" s="509"/>
      <c r="CXO738" s="509"/>
      <c r="CXP738" s="509"/>
      <c r="CXQ738" s="509"/>
      <c r="CXR738" s="509"/>
      <c r="CXS738" s="509"/>
      <c r="CXT738" s="509"/>
      <c r="CXU738" s="509"/>
      <c r="CXV738" s="509"/>
      <c r="CXW738" s="509"/>
      <c r="CXX738" s="509"/>
      <c r="CXY738" s="509"/>
      <c r="CXZ738" s="509"/>
      <c r="CYA738" s="509"/>
      <c r="CYB738" s="509"/>
      <c r="CYC738" s="509"/>
      <c r="CYD738" s="509"/>
      <c r="CYE738" s="509"/>
      <c r="CYF738" s="509"/>
      <c r="CYG738" s="509"/>
      <c r="CYH738" s="509"/>
      <c r="CYI738" s="509"/>
      <c r="CYJ738" s="509"/>
      <c r="CYK738" s="509"/>
      <c r="CYL738" s="509"/>
      <c r="CYM738" s="509"/>
      <c r="CYN738" s="509"/>
      <c r="CYO738" s="509"/>
      <c r="CYP738" s="509"/>
      <c r="CYQ738" s="509"/>
      <c r="CYR738" s="509"/>
      <c r="CYS738" s="509"/>
      <c r="CYT738" s="509"/>
      <c r="CYU738" s="509"/>
      <c r="CYV738" s="509"/>
      <c r="CYW738" s="509"/>
      <c r="CYX738" s="509"/>
      <c r="CYY738" s="509"/>
      <c r="CYZ738" s="509"/>
      <c r="CZA738" s="509"/>
      <c r="CZB738" s="509"/>
      <c r="CZC738" s="509"/>
      <c r="CZD738" s="509"/>
      <c r="CZE738" s="509"/>
      <c r="CZF738" s="509"/>
      <c r="CZG738" s="509"/>
      <c r="CZH738" s="509"/>
      <c r="CZI738" s="509"/>
      <c r="CZJ738" s="509"/>
      <c r="CZK738" s="509"/>
      <c r="CZL738" s="509"/>
      <c r="CZM738" s="509"/>
      <c r="CZN738" s="509"/>
      <c r="CZO738" s="509"/>
      <c r="CZP738" s="509"/>
      <c r="CZQ738" s="509"/>
      <c r="CZR738" s="509"/>
      <c r="CZS738" s="509"/>
      <c r="CZT738" s="509"/>
      <c r="CZU738" s="509"/>
      <c r="CZV738" s="509"/>
      <c r="CZW738" s="509"/>
      <c r="CZX738" s="509"/>
      <c r="CZY738" s="509"/>
      <c r="CZZ738" s="509"/>
      <c r="DAA738" s="509"/>
      <c r="DAB738" s="509"/>
      <c r="DAC738" s="509"/>
      <c r="DAD738" s="509"/>
      <c r="DAE738" s="509"/>
      <c r="DAF738" s="509"/>
      <c r="DAG738" s="509"/>
      <c r="DAH738" s="509"/>
      <c r="DAI738" s="509"/>
      <c r="DAJ738" s="509"/>
      <c r="DAK738" s="509"/>
      <c r="DAL738" s="509"/>
      <c r="DAM738" s="509"/>
      <c r="DAN738" s="509"/>
      <c r="DAO738" s="509"/>
      <c r="DAP738" s="509"/>
      <c r="DAQ738" s="509"/>
      <c r="DAR738" s="509"/>
      <c r="DAS738" s="509"/>
      <c r="DAT738" s="509"/>
      <c r="DAU738" s="509"/>
      <c r="DAV738" s="509"/>
      <c r="DAW738" s="509"/>
      <c r="DAX738" s="509"/>
      <c r="DAY738" s="509"/>
      <c r="DAZ738" s="509"/>
      <c r="DBA738" s="509"/>
      <c r="DBB738" s="509"/>
      <c r="DBC738" s="509"/>
      <c r="DBD738" s="509"/>
      <c r="DBE738" s="509"/>
      <c r="DBF738" s="509"/>
      <c r="DBG738" s="509"/>
      <c r="DBH738" s="509"/>
      <c r="DBI738" s="509"/>
      <c r="DBJ738" s="509"/>
      <c r="DBK738" s="509"/>
      <c r="DBL738" s="509"/>
      <c r="DBM738" s="509"/>
      <c r="DBN738" s="509"/>
      <c r="DBO738" s="509"/>
      <c r="DBP738" s="509"/>
      <c r="DBQ738" s="509"/>
      <c r="DBR738" s="509"/>
      <c r="DBS738" s="509"/>
      <c r="DBT738" s="509"/>
      <c r="DBU738" s="509"/>
      <c r="DBV738" s="509"/>
      <c r="DBW738" s="509"/>
      <c r="DBX738" s="509"/>
      <c r="DBY738" s="509"/>
      <c r="DBZ738" s="509"/>
      <c r="DCA738" s="509"/>
      <c r="DCB738" s="509"/>
      <c r="DCC738" s="509"/>
      <c r="DCD738" s="509"/>
      <c r="DCE738" s="509"/>
      <c r="DCF738" s="509"/>
      <c r="DCG738" s="509"/>
      <c r="DCH738" s="509"/>
      <c r="DCI738" s="509"/>
      <c r="DCJ738" s="509"/>
      <c r="DCK738" s="509"/>
      <c r="DCL738" s="509"/>
      <c r="DCM738" s="509"/>
      <c r="DCN738" s="509"/>
      <c r="DCO738" s="509"/>
      <c r="DCP738" s="509"/>
      <c r="DCQ738" s="509"/>
      <c r="DCR738" s="509"/>
      <c r="DCS738" s="509"/>
      <c r="DCT738" s="509"/>
      <c r="DCU738" s="509"/>
      <c r="DCV738" s="509"/>
      <c r="DCW738" s="509"/>
      <c r="DCX738" s="509"/>
      <c r="DCY738" s="509"/>
      <c r="DCZ738" s="509"/>
      <c r="DDA738" s="509"/>
      <c r="DDB738" s="509"/>
      <c r="DDC738" s="509"/>
      <c r="DDD738" s="509"/>
      <c r="DDE738" s="509"/>
      <c r="DDF738" s="509"/>
      <c r="DDG738" s="509"/>
      <c r="DDH738" s="509"/>
      <c r="DDI738" s="509"/>
      <c r="DDJ738" s="509"/>
      <c r="DDK738" s="509"/>
      <c r="DDL738" s="509"/>
      <c r="DDM738" s="509"/>
      <c r="DDN738" s="509"/>
      <c r="DDO738" s="509"/>
      <c r="DDP738" s="509"/>
      <c r="DDQ738" s="509"/>
      <c r="DDR738" s="509"/>
      <c r="DDS738" s="509"/>
      <c r="DDT738" s="509"/>
      <c r="DDU738" s="509"/>
      <c r="DDV738" s="509"/>
      <c r="DDW738" s="509"/>
      <c r="DDX738" s="509"/>
      <c r="DDY738" s="509"/>
      <c r="DDZ738" s="509"/>
      <c r="DEA738" s="509"/>
      <c r="DEB738" s="509"/>
      <c r="DEC738" s="509"/>
      <c r="DED738" s="509"/>
      <c r="DEE738" s="509"/>
      <c r="DEF738" s="509"/>
      <c r="DEG738" s="509"/>
      <c r="DEH738" s="509"/>
      <c r="DEI738" s="509"/>
      <c r="DEJ738" s="509"/>
      <c r="DEK738" s="509"/>
      <c r="DEL738" s="509"/>
      <c r="DEM738" s="509"/>
      <c r="DEN738" s="509"/>
      <c r="DEO738" s="509"/>
      <c r="DEP738" s="509"/>
      <c r="DEQ738" s="509"/>
      <c r="DER738" s="509"/>
      <c r="DES738" s="509"/>
      <c r="DET738" s="509"/>
      <c r="DEU738" s="509"/>
      <c r="DEV738" s="509"/>
      <c r="DEW738" s="509"/>
      <c r="DEX738" s="509"/>
      <c r="DEY738" s="509"/>
      <c r="DEZ738" s="509"/>
      <c r="DFA738" s="509"/>
      <c r="DFB738" s="509"/>
      <c r="DFC738" s="509"/>
      <c r="DFD738" s="509"/>
      <c r="DFE738" s="509"/>
      <c r="DFF738" s="509"/>
      <c r="DFG738" s="509"/>
      <c r="DFH738" s="509"/>
      <c r="DFI738" s="509"/>
      <c r="DFJ738" s="509"/>
      <c r="DFK738" s="509"/>
      <c r="DFL738" s="509"/>
      <c r="DFM738" s="509"/>
      <c r="DFN738" s="509"/>
      <c r="DFO738" s="509"/>
      <c r="DFP738" s="509"/>
      <c r="DFQ738" s="509"/>
      <c r="DFR738" s="509"/>
      <c r="DFS738" s="509"/>
      <c r="DFT738" s="509"/>
      <c r="DFU738" s="509"/>
      <c r="DFV738" s="509"/>
      <c r="DFW738" s="509"/>
      <c r="DFX738" s="509"/>
      <c r="DFY738" s="509"/>
      <c r="DFZ738" s="509"/>
      <c r="DGA738" s="509"/>
      <c r="DGB738" s="509"/>
      <c r="DGC738" s="509"/>
      <c r="DGD738" s="509"/>
      <c r="DGE738" s="509"/>
      <c r="DGF738" s="509"/>
      <c r="DGG738" s="509"/>
      <c r="DGH738" s="509"/>
      <c r="DGI738" s="509"/>
      <c r="DGJ738" s="509"/>
      <c r="DGK738" s="509"/>
      <c r="DGL738" s="509"/>
      <c r="DGM738" s="509"/>
      <c r="DGN738" s="509"/>
      <c r="DGO738" s="509"/>
      <c r="DGP738" s="509"/>
      <c r="DGQ738" s="509"/>
      <c r="DGR738" s="509"/>
      <c r="DGS738" s="509"/>
      <c r="DGT738" s="509"/>
      <c r="DGU738" s="509"/>
      <c r="DGV738" s="509"/>
      <c r="DGW738" s="509"/>
      <c r="DGX738" s="509"/>
      <c r="DGY738" s="509"/>
      <c r="DGZ738" s="509"/>
      <c r="DHA738" s="509"/>
      <c r="DHB738" s="509"/>
      <c r="DHC738" s="509"/>
      <c r="DHD738" s="509"/>
      <c r="DHE738" s="509"/>
      <c r="DHF738" s="509"/>
      <c r="DHG738" s="509"/>
      <c r="DHH738" s="509"/>
      <c r="DHI738" s="509"/>
      <c r="DHJ738" s="509"/>
      <c r="DHK738" s="509"/>
      <c r="DHL738" s="509"/>
      <c r="DHM738" s="509"/>
      <c r="DHN738" s="509"/>
      <c r="DHO738" s="509"/>
      <c r="DHP738" s="509"/>
      <c r="DHQ738" s="509"/>
      <c r="DHR738" s="509"/>
      <c r="DHS738" s="509"/>
      <c r="DHT738" s="509"/>
      <c r="DHU738" s="509"/>
      <c r="DHV738" s="509"/>
      <c r="DHW738" s="509"/>
      <c r="DHX738" s="509"/>
      <c r="DHY738" s="509"/>
      <c r="DHZ738" s="509"/>
      <c r="DIA738" s="509"/>
      <c r="DIB738" s="509"/>
      <c r="DIC738" s="509"/>
      <c r="DID738" s="509"/>
      <c r="DIE738" s="509"/>
      <c r="DIF738" s="509"/>
      <c r="DIG738" s="509"/>
      <c r="DIH738" s="509"/>
      <c r="DII738" s="509"/>
      <c r="DIJ738" s="509"/>
      <c r="DIK738" s="509"/>
      <c r="DIL738" s="509"/>
      <c r="DIM738" s="509"/>
      <c r="DIN738" s="509"/>
      <c r="DIO738" s="509"/>
      <c r="DIP738" s="509"/>
      <c r="DIQ738" s="509"/>
      <c r="DIR738" s="509"/>
      <c r="DIS738" s="509"/>
      <c r="DIT738" s="509"/>
      <c r="DIU738" s="509"/>
      <c r="DIV738" s="509"/>
      <c r="DIW738" s="509"/>
      <c r="DIX738" s="509"/>
      <c r="DIY738" s="509"/>
      <c r="DIZ738" s="509"/>
      <c r="DJA738" s="509"/>
      <c r="DJB738" s="509"/>
      <c r="DJC738" s="509"/>
      <c r="DJD738" s="509"/>
      <c r="DJE738" s="509"/>
      <c r="DJF738" s="509"/>
      <c r="DJG738" s="509"/>
      <c r="DJH738" s="509"/>
      <c r="DJI738" s="509"/>
      <c r="DJJ738" s="509"/>
      <c r="DJK738" s="509"/>
      <c r="DJL738" s="509"/>
      <c r="DJM738" s="509"/>
      <c r="DJN738" s="509"/>
      <c r="DJO738" s="509"/>
      <c r="DJP738" s="509"/>
      <c r="DJQ738" s="509"/>
      <c r="DJR738" s="509"/>
      <c r="DJS738" s="509"/>
      <c r="DJT738" s="509"/>
      <c r="DJU738" s="509"/>
      <c r="DJV738" s="509"/>
      <c r="DJW738" s="509"/>
      <c r="DJX738" s="509"/>
      <c r="DJY738" s="509"/>
      <c r="DJZ738" s="509"/>
      <c r="DKA738" s="509"/>
      <c r="DKB738" s="509"/>
      <c r="DKC738" s="509"/>
      <c r="DKD738" s="509"/>
      <c r="DKE738" s="509"/>
      <c r="DKF738" s="509"/>
      <c r="DKG738" s="509"/>
      <c r="DKH738" s="509"/>
      <c r="DKI738" s="509"/>
      <c r="DKJ738" s="509"/>
      <c r="DKK738" s="509"/>
      <c r="DKL738" s="509"/>
      <c r="DKM738" s="509"/>
      <c r="DKN738" s="509"/>
      <c r="DKO738" s="509"/>
      <c r="DKP738" s="509"/>
      <c r="DKQ738" s="509"/>
      <c r="DKR738" s="509"/>
      <c r="DKS738" s="509"/>
      <c r="DKT738" s="509"/>
      <c r="DKU738" s="509"/>
      <c r="DKV738" s="509"/>
      <c r="DKW738" s="509"/>
      <c r="DKX738" s="509"/>
      <c r="DKY738" s="509"/>
      <c r="DKZ738" s="509"/>
      <c r="DLA738" s="509"/>
      <c r="DLB738" s="509"/>
      <c r="DLC738" s="509"/>
      <c r="DLD738" s="509"/>
      <c r="DLE738" s="509"/>
      <c r="DLF738" s="509"/>
      <c r="DLG738" s="509"/>
      <c r="DLH738" s="509"/>
      <c r="DLI738" s="509"/>
      <c r="DLJ738" s="509"/>
      <c r="DLK738" s="509"/>
      <c r="DLL738" s="509"/>
      <c r="DLM738" s="509"/>
      <c r="DLN738" s="509"/>
      <c r="DLO738" s="509"/>
      <c r="DLP738" s="509"/>
      <c r="DLQ738" s="509"/>
      <c r="DLR738" s="509"/>
      <c r="DLS738" s="509"/>
      <c r="DLT738" s="509"/>
      <c r="DLU738" s="509"/>
      <c r="DLV738" s="509"/>
      <c r="DLW738" s="509"/>
      <c r="DLX738" s="509"/>
      <c r="DLY738" s="509"/>
      <c r="DLZ738" s="509"/>
      <c r="DMA738" s="509"/>
      <c r="DMB738" s="509"/>
      <c r="DMC738" s="509"/>
      <c r="DMD738" s="509"/>
      <c r="DME738" s="509"/>
      <c r="DMF738" s="509"/>
      <c r="DMG738" s="509"/>
      <c r="DMH738" s="509"/>
      <c r="DMI738" s="509"/>
      <c r="DMJ738" s="509"/>
      <c r="DMK738" s="509"/>
      <c r="DML738" s="509"/>
      <c r="DMM738" s="509"/>
      <c r="DMN738" s="509"/>
      <c r="DMO738" s="509"/>
      <c r="DMP738" s="509"/>
      <c r="DMQ738" s="509"/>
      <c r="DMR738" s="509"/>
      <c r="DMS738" s="509"/>
      <c r="DMT738" s="509"/>
      <c r="DMU738" s="509"/>
      <c r="DMV738" s="509"/>
      <c r="DMW738" s="509"/>
      <c r="DMX738" s="509"/>
      <c r="DMY738" s="509"/>
      <c r="DMZ738" s="509"/>
      <c r="DNA738" s="509"/>
      <c r="DNB738" s="509"/>
      <c r="DNC738" s="509"/>
      <c r="DND738" s="509"/>
      <c r="DNE738" s="509"/>
      <c r="DNF738" s="509"/>
      <c r="DNG738" s="509"/>
      <c r="DNH738" s="509"/>
      <c r="DNI738" s="509"/>
      <c r="DNJ738" s="509"/>
      <c r="DNK738" s="509"/>
      <c r="DNL738" s="509"/>
      <c r="DNM738" s="509"/>
      <c r="DNN738" s="509"/>
      <c r="DNO738" s="509"/>
      <c r="DNP738" s="509"/>
      <c r="DNQ738" s="509"/>
      <c r="DNR738" s="509"/>
      <c r="DNS738" s="509"/>
      <c r="DNT738" s="509"/>
      <c r="DNU738" s="509"/>
      <c r="DNV738" s="509"/>
      <c r="DNW738" s="509"/>
      <c r="DNX738" s="509"/>
      <c r="DNY738" s="509"/>
      <c r="DNZ738" s="509"/>
      <c r="DOA738" s="509"/>
      <c r="DOB738" s="509"/>
      <c r="DOC738" s="509"/>
      <c r="DOD738" s="509"/>
      <c r="DOE738" s="509"/>
      <c r="DOF738" s="509"/>
      <c r="DOG738" s="509"/>
      <c r="DOH738" s="509"/>
      <c r="DOI738" s="509"/>
      <c r="DOJ738" s="509"/>
      <c r="DOK738" s="509"/>
      <c r="DOL738" s="509"/>
      <c r="DOM738" s="509"/>
      <c r="DON738" s="509"/>
      <c r="DOO738" s="509"/>
      <c r="DOP738" s="509"/>
      <c r="DOQ738" s="509"/>
      <c r="DOR738" s="509"/>
      <c r="DOS738" s="509"/>
      <c r="DOT738" s="509"/>
      <c r="DOU738" s="509"/>
      <c r="DOV738" s="509"/>
      <c r="DOW738" s="509"/>
      <c r="DOX738" s="509"/>
      <c r="DOY738" s="509"/>
      <c r="DOZ738" s="509"/>
      <c r="DPA738" s="509"/>
      <c r="DPB738" s="509"/>
      <c r="DPC738" s="509"/>
      <c r="DPD738" s="509"/>
      <c r="DPE738" s="509"/>
      <c r="DPF738" s="509"/>
      <c r="DPG738" s="509"/>
      <c r="DPH738" s="509"/>
      <c r="DPI738" s="509"/>
      <c r="DPJ738" s="509"/>
      <c r="DPK738" s="509"/>
      <c r="DPL738" s="509"/>
      <c r="DPM738" s="509"/>
      <c r="DPN738" s="509"/>
      <c r="DPO738" s="509"/>
      <c r="DPP738" s="509"/>
      <c r="DPQ738" s="509"/>
      <c r="DPR738" s="509"/>
      <c r="DPS738" s="509"/>
      <c r="DPT738" s="509"/>
      <c r="DPU738" s="509"/>
      <c r="DPV738" s="509"/>
      <c r="DPW738" s="509"/>
      <c r="DPX738" s="509"/>
      <c r="DPY738" s="509"/>
      <c r="DPZ738" s="509"/>
      <c r="DQA738" s="509"/>
      <c r="DQB738" s="509"/>
      <c r="DQC738" s="509"/>
      <c r="DQD738" s="509"/>
      <c r="DQE738" s="509"/>
      <c r="DQF738" s="509"/>
      <c r="DQG738" s="509"/>
      <c r="DQH738" s="509"/>
      <c r="DQI738" s="509"/>
      <c r="DQJ738" s="509"/>
      <c r="DQK738" s="509"/>
      <c r="DQL738" s="509"/>
      <c r="DQM738" s="509"/>
      <c r="DQN738" s="509"/>
      <c r="DQO738" s="509"/>
      <c r="DQP738" s="509"/>
      <c r="DQQ738" s="509"/>
      <c r="DQR738" s="509"/>
      <c r="DQS738" s="509"/>
      <c r="DQT738" s="509"/>
      <c r="DQU738" s="509"/>
      <c r="DQV738" s="509"/>
      <c r="DQW738" s="509"/>
      <c r="DQX738" s="509"/>
      <c r="DQY738" s="509"/>
      <c r="DQZ738" s="509"/>
      <c r="DRA738" s="509"/>
      <c r="DRB738" s="509"/>
      <c r="DRC738" s="509"/>
      <c r="DRD738" s="509"/>
      <c r="DRE738" s="509"/>
      <c r="DRF738" s="509"/>
      <c r="DRG738" s="509"/>
      <c r="DRH738" s="509"/>
      <c r="DRI738" s="509"/>
      <c r="DRJ738" s="509"/>
      <c r="DRK738" s="509"/>
      <c r="DRL738" s="509"/>
      <c r="DRM738" s="509"/>
      <c r="DRN738" s="509"/>
      <c r="DRO738" s="509"/>
      <c r="DRP738" s="509"/>
      <c r="DRQ738" s="509"/>
      <c r="DRR738" s="509"/>
      <c r="DRS738" s="509"/>
      <c r="DRT738" s="509"/>
      <c r="DRU738" s="509"/>
      <c r="DRV738" s="509"/>
      <c r="DRW738" s="509"/>
      <c r="DRX738" s="509"/>
      <c r="DRY738" s="509"/>
      <c r="DRZ738" s="509"/>
      <c r="DSA738" s="509"/>
      <c r="DSB738" s="509"/>
      <c r="DSC738" s="509"/>
      <c r="DSD738" s="509"/>
      <c r="DSE738" s="509"/>
      <c r="DSF738" s="509"/>
      <c r="DSG738" s="509"/>
      <c r="DSH738" s="509"/>
      <c r="DSI738" s="509"/>
      <c r="DSJ738" s="509"/>
      <c r="DSK738" s="509"/>
      <c r="DSL738" s="509"/>
      <c r="DSM738" s="509"/>
      <c r="DSN738" s="509"/>
      <c r="DSO738" s="509"/>
      <c r="DSP738" s="509"/>
      <c r="DSQ738" s="509"/>
      <c r="DSR738" s="509"/>
      <c r="DSS738" s="509"/>
      <c r="DST738" s="509"/>
      <c r="DSU738" s="509"/>
      <c r="DSV738" s="509"/>
      <c r="DSW738" s="509"/>
      <c r="DSX738" s="509"/>
      <c r="DSY738" s="509"/>
      <c r="DSZ738" s="509"/>
      <c r="DTA738" s="509"/>
      <c r="DTB738" s="509"/>
      <c r="DTC738" s="509"/>
      <c r="DTD738" s="509"/>
      <c r="DTE738" s="509"/>
      <c r="DTF738" s="509"/>
      <c r="DTG738" s="509"/>
      <c r="DTH738" s="509"/>
      <c r="DTI738" s="509"/>
      <c r="DTJ738" s="509"/>
      <c r="DTK738" s="509"/>
      <c r="DTL738" s="509"/>
      <c r="DTM738" s="509"/>
      <c r="DTN738" s="509"/>
      <c r="DTO738" s="509"/>
      <c r="DTP738" s="509"/>
      <c r="DTQ738" s="509"/>
      <c r="DTR738" s="509"/>
      <c r="DTS738" s="509"/>
      <c r="DTT738" s="509"/>
      <c r="DTU738" s="509"/>
      <c r="DTV738" s="509"/>
      <c r="DTW738" s="509"/>
      <c r="DTX738" s="509"/>
      <c r="DTY738" s="509"/>
      <c r="DTZ738" s="509"/>
      <c r="DUA738" s="509"/>
      <c r="DUB738" s="509"/>
      <c r="DUC738" s="509"/>
      <c r="DUD738" s="509"/>
      <c r="DUE738" s="509"/>
      <c r="DUF738" s="509"/>
      <c r="DUG738" s="509"/>
      <c r="DUH738" s="509"/>
      <c r="DUI738" s="509"/>
      <c r="DUJ738" s="509"/>
      <c r="DUK738" s="509"/>
      <c r="DUL738" s="509"/>
      <c r="DUM738" s="509"/>
      <c r="DUN738" s="509"/>
      <c r="DUO738" s="509"/>
      <c r="DUP738" s="509"/>
      <c r="DUQ738" s="509"/>
      <c r="DUR738" s="509"/>
      <c r="DUS738" s="509"/>
      <c r="DUT738" s="509"/>
      <c r="DUU738" s="509"/>
      <c r="DUV738" s="509"/>
      <c r="DUW738" s="509"/>
      <c r="DUX738" s="509"/>
      <c r="DUY738" s="509"/>
      <c r="DUZ738" s="509"/>
      <c r="DVA738" s="509"/>
      <c r="DVB738" s="509"/>
      <c r="DVC738" s="509"/>
      <c r="DVD738" s="509"/>
      <c r="DVE738" s="509"/>
      <c r="DVF738" s="509"/>
      <c r="DVG738" s="509"/>
      <c r="DVH738" s="509"/>
      <c r="DVI738" s="509"/>
      <c r="DVJ738" s="509"/>
      <c r="DVK738" s="509"/>
      <c r="DVL738" s="509"/>
      <c r="DVM738" s="509"/>
      <c r="DVN738" s="509"/>
      <c r="DVO738" s="509"/>
      <c r="DVP738" s="509"/>
      <c r="DVQ738" s="509"/>
      <c r="DVR738" s="509"/>
      <c r="DVS738" s="509"/>
      <c r="DVT738" s="509"/>
      <c r="DVU738" s="509"/>
      <c r="DVV738" s="509"/>
      <c r="DVW738" s="509"/>
      <c r="DVX738" s="509"/>
      <c r="DVY738" s="509"/>
      <c r="DVZ738" s="509"/>
      <c r="DWA738" s="509"/>
      <c r="DWB738" s="509"/>
      <c r="DWC738" s="509"/>
      <c r="DWD738" s="509"/>
      <c r="DWE738" s="509"/>
      <c r="DWF738" s="509"/>
      <c r="DWG738" s="509"/>
      <c r="DWH738" s="509"/>
      <c r="DWI738" s="509"/>
      <c r="DWJ738" s="509"/>
      <c r="DWK738" s="509"/>
      <c r="DWL738" s="509"/>
      <c r="DWM738" s="509"/>
      <c r="DWN738" s="509"/>
      <c r="DWO738" s="509"/>
      <c r="DWP738" s="509"/>
      <c r="DWQ738" s="509"/>
      <c r="DWR738" s="509"/>
      <c r="DWS738" s="509"/>
      <c r="DWT738" s="509"/>
      <c r="DWU738" s="509"/>
      <c r="DWV738" s="509"/>
      <c r="DWW738" s="509"/>
      <c r="DWX738" s="509"/>
      <c r="DWY738" s="509"/>
      <c r="DWZ738" s="509"/>
      <c r="DXA738" s="509"/>
      <c r="DXB738" s="509"/>
      <c r="DXC738" s="509"/>
      <c r="DXD738" s="509"/>
      <c r="DXE738" s="509"/>
      <c r="DXF738" s="509"/>
      <c r="DXG738" s="509"/>
      <c r="DXH738" s="509"/>
      <c r="DXI738" s="509"/>
      <c r="DXJ738" s="509"/>
      <c r="DXK738" s="509"/>
      <c r="DXL738" s="509"/>
      <c r="DXM738" s="509"/>
      <c r="DXN738" s="509"/>
      <c r="DXO738" s="509"/>
      <c r="DXP738" s="509"/>
      <c r="DXQ738" s="509"/>
      <c r="DXR738" s="509"/>
      <c r="DXS738" s="509"/>
      <c r="DXT738" s="509"/>
      <c r="DXU738" s="509"/>
      <c r="DXV738" s="509"/>
      <c r="DXW738" s="509"/>
      <c r="DXX738" s="509"/>
      <c r="DXY738" s="509"/>
      <c r="DXZ738" s="509"/>
      <c r="DYA738" s="509"/>
      <c r="DYB738" s="509"/>
      <c r="DYC738" s="509"/>
      <c r="DYD738" s="509"/>
      <c r="DYE738" s="509"/>
      <c r="DYF738" s="509"/>
      <c r="DYG738" s="509"/>
      <c r="DYH738" s="509"/>
      <c r="DYI738" s="509"/>
      <c r="DYJ738" s="509"/>
      <c r="DYK738" s="509"/>
      <c r="DYL738" s="509"/>
      <c r="DYM738" s="509"/>
      <c r="DYN738" s="509"/>
      <c r="DYO738" s="509"/>
      <c r="DYP738" s="509"/>
      <c r="DYQ738" s="509"/>
      <c r="DYR738" s="509"/>
      <c r="DYS738" s="509"/>
      <c r="DYT738" s="509"/>
      <c r="DYU738" s="509"/>
      <c r="DYV738" s="509"/>
      <c r="DYW738" s="509"/>
      <c r="DYX738" s="509"/>
      <c r="DYY738" s="509"/>
      <c r="DYZ738" s="509"/>
      <c r="DZA738" s="509"/>
      <c r="DZB738" s="509"/>
      <c r="DZC738" s="509"/>
      <c r="DZD738" s="509"/>
      <c r="DZE738" s="509"/>
      <c r="DZF738" s="509"/>
      <c r="DZG738" s="509"/>
      <c r="DZH738" s="509"/>
      <c r="DZI738" s="509"/>
      <c r="DZJ738" s="509"/>
      <c r="DZK738" s="509"/>
      <c r="DZL738" s="509"/>
      <c r="DZM738" s="509"/>
      <c r="DZN738" s="509"/>
      <c r="DZO738" s="509"/>
      <c r="DZP738" s="509"/>
      <c r="DZQ738" s="509"/>
      <c r="DZR738" s="509"/>
      <c r="DZS738" s="509"/>
      <c r="DZT738" s="509"/>
      <c r="DZU738" s="509"/>
      <c r="DZV738" s="509"/>
      <c r="DZW738" s="509"/>
      <c r="DZX738" s="509"/>
      <c r="DZY738" s="509"/>
      <c r="DZZ738" s="509"/>
      <c r="EAA738" s="509"/>
      <c r="EAB738" s="509"/>
      <c r="EAC738" s="509"/>
      <c r="EAD738" s="509"/>
      <c r="EAE738" s="509"/>
      <c r="EAF738" s="509"/>
      <c r="EAG738" s="509"/>
      <c r="EAH738" s="509"/>
      <c r="EAI738" s="509"/>
      <c r="EAJ738" s="509"/>
      <c r="EAK738" s="509"/>
      <c r="EAL738" s="509"/>
      <c r="EAM738" s="509"/>
      <c r="EAN738" s="509"/>
      <c r="EAO738" s="509"/>
      <c r="EAP738" s="509"/>
      <c r="EAQ738" s="509"/>
      <c r="EAR738" s="509"/>
      <c r="EAS738" s="509"/>
      <c r="EAT738" s="509"/>
      <c r="EAU738" s="509"/>
      <c r="EAV738" s="509"/>
      <c r="EAW738" s="509"/>
      <c r="EAX738" s="509"/>
      <c r="EAY738" s="509"/>
      <c r="EAZ738" s="509"/>
      <c r="EBA738" s="509"/>
      <c r="EBB738" s="509"/>
      <c r="EBC738" s="509"/>
      <c r="EBD738" s="509"/>
      <c r="EBE738" s="509"/>
      <c r="EBF738" s="509"/>
      <c r="EBG738" s="509"/>
      <c r="EBH738" s="509"/>
      <c r="EBI738" s="509"/>
      <c r="EBJ738" s="509"/>
      <c r="EBK738" s="509"/>
      <c r="EBL738" s="509"/>
      <c r="EBM738" s="509"/>
      <c r="EBN738" s="509"/>
      <c r="EBO738" s="509"/>
      <c r="EBP738" s="509"/>
      <c r="EBQ738" s="509"/>
      <c r="EBR738" s="509"/>
      <c r="EBS738" s="509"/>
      <c r="EBT738" s="509"/>
      <c r="EBU738" s="509"/>
      <c r="EBV738" s="509"/>
      <c r="EBW738" s="509"/>
      <c r="EBX738" s="509"/>
      <c r="EBY738" s="509"/>
      <c r="EBZ738" s="509"/>
      <c r="ECA738" s="509"/>
      <c r="ECB738" s="509"/>
      <c r="ECC738" s="509"/>
      <c r="ECD738" s="509"/>
      <c r="ECE738" s="509"/>
      <c r="ECF738" s="509"/>
      <c r="ECG738" s="509"/>
      <c r="ECH738" s="509"/>
      <c r="ECI738" s="509"/>
      <c r="ECJ738" s="509"/>
      <c r="ECK738" s="509"/>
      <c r="ECL738" s="509"/>
      <c r="ECM738" s="509"/>
      <c r="ECN738" s="509"/>
      <c r="ECO738" s="509"/>
      <c r="ECP738" s="509"/>
      <c r="ECQ738" s="509"/>
      <c r="ECR738" s="509"/>
      <c r="ECS738" s="509"/>
      <c r="ECT738" s="509"/>
      <c r="ECU738" s="509"/>
      <c r="ECV738" s="509"/>
      <c r="ECW738" s="509"/>
      <c r="ECX738" s="509"/>
      <c r="ECY738" s="509"/>
      <c r="ECZ738" s="509"/>
      <c r="EDA738" s="509"/>
      <c r="EDB738" s="509"/>
      <c r="EDC738" s="509"/>
      <c r="EDD738" s="509"/>
      <c r="EDE738" s="509"/>
      <c r="EDF738" s="509"/>
      <c r="EDG738" s="509"/>
      <c r="EDH738" s="509"/>
      <c r="EDI738" s="509"/>
      <c r="EDJ738" s="509"/>
      <c r="EDK738" s="509"/>
      <c r="EDL738" s="509"/>
      <c r="EDM738" s="509"/>
      <c r="EDN738" s="509"/>
      <c r="EDO738" s="509"/>
      <c r="EDP738" s="509"/>
      <c r="EDQ738" s="509"/>
      <c r="EDR738" s="509"/>
      <c r="EDS738" s="509"/>
      <c r="EDT738" s="509"/>
      <c r="EDU738" s="509"/>
      <c r="EDV738" s="509"/>
      <c r="EDW738" s="509"/>
      <c r="EDX738" s="509"/>
      <c r="EDY738" s="509"/>
      <c r="EDZ738" s="509"/>
      <c r="EEA738" s="509"/>
      <c r="EEB738" s="509"/>
      <c r="EEC738" s="509"/>
      <c r="EED738" s="509"/>
      <c r="EEE738" s="509"/>
      <c r="EEF738" s="509"/>
      <c r="EEG738" s="509"/>
      <c r="EEH738" s="509"/>
      <c r="EEI738" s="509"/>
      <c r="EEJ738" s="509"/>
      <c r="EEK738" s="509"/>
      <c r="EEL738" s="509"/>
      <c r="EEM738" s="509"/>
      <c r="EEN738" s="509"/>
      <c r="EEO738" s="509"/>
      <c r="EEP738" s="509"/>
      <c r="EEQ738" s="509"/>
      <c r="EER738" s="509"/>
      <c r="EES738" s="509"/>
      <c r="EET738" s="509"/>
      <c r="EEU738" s="509"/>
      <c r="EEV738" s="509"/>
      <c r="EEW738" s="509"/>
      <c r="EEX738" s="509"/>
      <c r="EEY738" s="509"/>
      <c r="EEZ738" s="509"/>
      <c r="EFA738" s="509"/>
      <c r="EFB738" s="509"/>
      <c r="EFC738" s="509"/>
      <c r="EFD738" s="509"/>
      <c r="EFE738" s="509"/>
      <c r="EFF738" s="509"/>
      <c r="EFG738" s="509"/>
      <c r="EFH738" s="509"/>
      <c r="EFI738" s="509"/>
      <c r="EFJ738" s="509"/>
      <c r="EFK738" s="509"/>
      <c r="EFL738" s="509"/>
      <c r="EFM738" s="509"/>
      <c r="EFN738" s="509"/>
      <c r="EFO738" s="509"/>
      <c r="EFP738" s="509"/>
      <c r="EFQ738" s="509"/>
      <c r="EFR738" s="509"/>
      <c r="EFS738" s="509"/>
      <c r="EFT738" s="509"/>
      <c r="EFU738" s="509"/>
      <c r="EFV738" s="509"/>
      <c r="EFW738" s="509"/>
      <c r="EFX738" s="509"/>
      <c r="EFY738" s="509"/>
      <c r="EFZ738" s="509"/>
      <c r="EGA738" s="509"/>
      <c r="EGB738" s="509"/>
      <c r="EGC738" s="509"/>
      <c r="EGD738" s="509"/>
      <c r="EGE738" s="509"/>
      <c r="EGF738" s="509"/>
      <c r="EGG738" s="509"/>
      <c r="EGH738" s="509"/>
      <c r="EGI738" s="509"/>
      <c r="EGJ738" s="509"/>
      <c r="EGK738" s="509"/>
      <c r="EGL738" s="509"/>
      <c r="EGM738" s="509"/>
      <c r="EGN738" s="509"/>
      <c r="EGO738" s="509"/>
      <c r="EGP738" s="509"/>
      <c r="EGQ738" s="509"/>
      <c r="EGR738" s="509"/>
      <c r="EGS738" s="509"/>
      <c r="EGT738" s="509"/>
      <c r="EGU738" s="509"/>
      <c r="EGV738" s="509"/>
      <c r="EGW738" s="509"/>
      <c r="EGX738" s="509"/>
      <c r="EGY738" s="509"/>
      <c r="EGZ738" s="509"/>
      <c r="EHA738" s="509"/>
      <c r="EHB738" s="509"/>
      <c r="EHC738" s="509"/>
      <c r="EHD738" s="509"/>
      <c r="EHE738" s="509"/>
      <c r="EHF738" s="509"/>
      <c r="EHG738" s="509"/>
      <c r="EHH738" s="509"/>
      <c r="EHI738" s="509"/>
      <c r="EHJ738" s="509"/>
      <c r="EHK738" s="509"/>
      <c r="EHL738" s="509"/>
      <c r="EHM738" s="509"/>
      <c r="EHN738" s="509"/>
      <c r="EHO738" s="509"/>
      <c r="EHP738" s="509"/>
      <c r="EHQ738" s="509"/>
      <c r="EHR738" s="509"/>
      <c r="EHS738" s="509"/>
      <c r="EHT738" s="509"/>
      <c r="EHU738" s="509"/>
      <c r="EHV738" s="509"/>
      <c r="EHW738" s="509"/>
      <c r="EHX738" s="509"/>
      <c r="EHY738" s="509"/>
      <c r="EHZ738" s="509"/>
      <c r="EIA738" s="509"/>
      <c r="EIB738" s="509"/>
      <c r="EIC738" s="509"/>
      <c r="EID738" s="509"/>
      <c r="EIE738" s="509"/>
      <c r="EIF738" s="509"/>
      <c r="EIG738" s="509"/>
      <c r="EIH738" s="509"/>
      <c r="EII738" s="509"/>
      <c r="EIJ738" s="509"/>
      <c r="EIK738" s="509"/>
      <c r="EIL738" s="509"/>
      <c r="EIM738" s="509"/>
      <c r="EIN738" s="509"/>
      <c r="EIO738" s="509"/>
      <c r="EIP738" s="509"/>
      <c r="EIQ738" s="509"/>
      <c r="EIR738" s="509"/>
      <c r="EIS738" s="509"/>
      <c r="EIT738" s="509"/>
      <c r="EIU738" s="509"/>
      <c r="EIV738" s="509"/>
      <c r="EIW738" s="509"/>
      <c r="EIX738" s="509"/>
      <c r="EIY738" s="509"/>
      <c r="EIZ738" s="509"/>
      <c r="EJA738" s="509"/>
      <c r="EJB738" s="509"/>
      <c r="EJC738" s="509"/>
      <c r="EJD738" s="509"/>
      <c r="EJE738" s="509"/>
      <c r="EJF738" s="509"/>
      <c r="EJG738" s="509"/>
      <c r="EJH738" s="509"/>
      <c r="EJI738" s="509"/>
      <c r="EJJ738" s="509"/>
      <c r="EJK738" s="509"/>
      <c r="EJL738" s="509"/>
      <c r="EJM738" s="509"/>
      <c r="EJN738" s="509"/>
      <c r="EJO738" s="509"/>
      <c r="EJP738" s="509"/>
      <c r="EJQ738" s="509"/>
      <c r="EJR738" s="509"/>
      <c r="EJS738" s="509"/>
      <c r="EJT738" s="509"/>
      <c r="EJU738" s="509"/>
      <c r="EJV738" s="509"/>
      <c r="EJW738" s="509"/>
      <c r="EJX738" s="509"/>
      <c r="EJY738" s="509"/>
      <c r="EJZ738" s="509"/>
      <c r="EKA738" s="509"/>
      <c r="EKB738" s="509"/>
      <c r="EKC738" s="509"/>
      <c r="EKD738" s="509"/>
      <c r="EKE738" s="509"/>
      <c r="EKF738" s="509"/>
      <c r="EKG738" s="509"/>
      <c r="EKH738" s="509"/>
      <c r="EKI738" s="509"/>
      <c r="EKJ738" s="509"/>
      <c r="EKK738" s="509"/>
      <c r="EKL738" s="509"/>
      <c r="EKM738" s="509"/>
      <c r="EKN738" s="509"/>
      <c r="EKO738" s="509"/>
      <c r="EKP738" s="509"/>
      <c r="EKQ738" s="509"/>
      <c r="EKR738" s="509"/>
      <c r="EKS738" s="509"/>
      <c r="EKT738" s="509"/>
      <c r="EKU738" s="509"/>
      <c r="EKV738" s="509"/>
      <c r="EKW738" s="509"/>
      <c r="EKX738" s="509"/>
      <c r="EKY738" s="509"/>
      <c r="EKZ738" s="509"/>
      <c r="ELA738" s="509"/>
      <c r="ELB738" s="509"/>
      <c r="ELC738" s="509"/>
      <c r="ELD738" s="509"/>
      <c r="ELE738" s="509"/>
      <c r="ELF738" s="509"/>
      <c r="ELG738" s="509"/>
      <c r="ELH738" s="509"/>
      <c r="ELI738" s="509"/>
      <c r="ELJ738" s="509"/>
      <c r="ELK738" s="509"/>
      <c r="ELL738" s="509"/>
      <c r="ELM738" s="509"/>
      <c r="ELN738" s="509"/>
      <c r="ELO738" s="509"/>
      <c r="ELP738" s="509"/>
      <c r="ELQ738" s="509"/>
      <c r="ELR738" s="509"/>
      <c r="ELS738" s="509"/>
      <c r="ELT738" s="509"/>
      <c r="ELU738" s="509"/>
      <c r="ELV738" s="509"/>
      <c r="ELW738" s="509"/>
      <c r="ELX738" s="509"/>
      <c r="ELY738" s="509"/>
      <c r="ELZ738" s="509"/>
      <c r="EMA738" s="509"/>
      <c r="EMB738" s="509"/>
      <c r="EMC738" s="509"/>
      <c r="EMD738" s="509"/>
      <c r="EME738" s="509"/>
      <c r="EMF738" s="509"/>
      <c r="EMG738" s="509"/>
      <c r="EMH738" s="509"/>
      <c r="EMI738" s="509"/>
      <c r="EMJ738" s="509"/>
      <c r="EMK738" s="509"/>
      <c r="EML738" s="509"/>
      <c r="EMM738" s="509"/>
      <c r="EMN738" s="509"/>
      <c r="EMO738" s="509"/>
      <c r="EMP738" s="509"/>
      <c r="EMQ738" s="509"/>
      <c r="EMR738" s="509"/>
      <c r="EMS738" s="509"/>
      <c r="EMT738" s="509"/>
      <c r="EMU738" s="509"/>
      <c r="EMV738" s="509"/>
      <c r="EMW738" s="509"/>
      <c r="EMX738" s="509"/>
      <c r="EMY738" s="509"/>
      <c r="EMZ738" s="509"/>
      <c r="ENA738" s="509"/>
      <c r="ENB738" s="509"/>
      <c r="ENC738" s="509"/>
      <c r="END738" s="509"/>
      <c r="ENE738" s="509"/>
      <c r="ENF738" s="509"/>
      <c r="ENG738" s="509"/>
      <c r="ENH738" s="509"/>
      <c r="ENI738" s="509"/>
      <c r="ENJ738" s="509"/>
      <c r="ENK738" s="509"/>
      <c r="ENL738" s="509"/>
      <c r="ENM738" s="509"/>
      <c r="ENN738" s="509"/>
      <c r="ENO738" s="509"/>
      <c r="ENP738" s="509"/>
      <c r="ENQ738" s="509"/>
      <c r="ENR738" s="509"/>
      <c r="ENS738" s="509"/>
      <c r="ENT738" s="509"/>
      <c r="ENU738" s="509"/>
      <c r="ENV738" s="509"/>
      <c r="ENW738" s="509"/>
      <c r="ENX738" s="509"/>
      <c r="ENY738" s="509"/>
      <c r="ENZ738" s="509"/>
      <c r="EOA738" s="509"/>
      <c r="EOB738" s="509"/>
      <c r="EOC738" s="509"/>
      <c r="EOD738" s="509"/>
      <c r="EOE738" s="509"/>
      <c r="EOF738" s="509"/>
      <c r="EOG738" s="509"/>
      <c r="EOH738" s="509"/>
      <c r="EOI738" s="509"/>
      <c r="EOJ738" s="509"/>
      <c r="EOK738" s="509"/>
      <c r="EOL738" s="509"/>
      <c r="EOM738" s="509"/>
      <c r="EON738" s="509"/>
      <c r="EOO738" s="509"/>
      <c r="EOP738" s="509"/>
      <c r="EOQ738" s="509"/>
      <c r="EOR738" s="509"/>
      <c r="EOS738" s="509"/>
      <c r="EOT738" s="509"/>
      <c r="EOU738" s="509"/>
      <c r="EOV738" s="509"/>
      <c r="EOW738" s="509"/>
      <c r="EOX738" s="509"/>
      <c r="EOY738" s="509"/>
      <c r="EOZ738" s="509"/>
      <c r="EPA738" s="509"/>
      <c r="EPB738" s="509"/>
      <c r="EPC738" s="509"/>
      <c r="EPD738" s="509"/>
      <c r="EPE738" s="509"/>
      <c r="EPF738" s="509"/>
      <c r="EPG738" s="509"/>
      <c r="EPH738" s="509"/>
      <c r="EPI738" s="509"/>
      <c r="EPJ738" s="509"/>
      <c r="EPK738" s="509"/>
      <c r="EPL738" s="509"/>
      <c r="EPM738" s="509"/>
      <c r="EPN738" s="509"/>
      <c r="EPO738" s="509"/>
      <c r="EPP738" s="509"/>
      <c r="EPQ738" s="509"/>
      <c r="EPR738" s="509"/>
      <c r="EPS738" s="509"/>
      <c r="EPT738" s="509"/>
      <c r="EPU738" s="509"/>
      <c r="EPV738" s="509"/>
      <c r="EPW738" s="509"/>
      <c r="EPX738" s="509"/>
      <c r="EPY738" s="509"/>
      <c r="EPZ738" s="509"/>
      <c r="EQA738" s="509"/>
      <c r="EQB738" s="509"/>
      <c r="EQC738" s="509"/>
      <c r="EQD738" s="509"/>
      <c r="EQE738" s="509"/>
      <c r="EQF738" s="509"/>
      <c r="EQG738" s="509"/>
      <c r="EQH738" s="509"/>
      <c r="EQI738" s="509"/>
      <c r="EQJ738" s="509"/>
      <c r="EQK738" s="509"/>
      <c r="EQL738" s="509"/>
      <c r="EQM738" s="509"/>
      <c r="EQN738" s="509"/>
      <c r="EQO738" s="509"/>
      <c r="EQP738" s="509"/>
      <c r="EQQ738" s="509"/>
      <c r="EQR738" s="509"/>
      <c r="EQS738" s="509"/>
      <c r="EQT738" s="509"/>
      <c r="EQU738" s="509"/>
      <c r="EQV738" s="509"/>
      <c r="EQW738" s="509"/>
      <c r="EQX738" s="509"/>
      <c r="EQY738" s="509"/>
      <c r="EQZ738" s="509"/>
      <c r="ERA738" s="509"/>
      <c r="ERB738" s="509"/>
      <c r="ERC738" s="509"/>
      <c r="ERD738" s="509"/>
      <c r="ERE738" s="509"/>
      <c r="ERF738" s="509"/>
      <c r="ERG738" s="509"/>
      <c r="ERH738" s="509"/>
      <c r="ERI738" s="509"/>
      <c r="ERJ738" s="509"/>
      <c r="ERK738" s="509"/>
      <c r="ERL738" s="509"/>
      <c r="ERM738" s="509"/>
      <c r="ERN738" s="509"/>
      <c r="ERO738" s="509"/>
      <c r="ERP738" s="509"/>
      <c r="ERQ738" s="509"/>
      <c r="ERR738" s="509"/>
      <c r="ERS738" s="509"/>
      <c r="ERT738" s="509"/>
      <c r="ERU738" s="509"/>
      <c r="ERV738" s="509"/>
      <c r="ERW738" s="509"/>
      <c r="ERX738" s="509"/>
      <c r="ERY738" s="509"/>
      <c r="ERZ738" s="509"/>
      <c r="ESA738" s="509"/>
      <c r="ESB738" s="509"/>
      <c r="ESC738" s="509"/>
      <c r="ESD738" s="509"/>
      <c r="ESE738" s="509"/>
      <c r="ESF738" s="509"/>
      <c r="ESG738" s="509"/>
      <c r="ESH738" s="509"/>
      <c r="ESI738" s="509"/>
      <c r="ESJ738" s="509"/>
      <c r="ESK738" s="509"/>
      <c r="ESL738" s="509"/>
      <c r="ESM738" s="509"/>
      <c r="ESN738" s="509"/>
      <c r="ESO738" s="509"/>
      <c r="ESP738" s="509"/>
      <c r="ESQ738" s="509"/>
      <c r="ESR738" s="509"/>
      <c r="ESS738" s="509"/>
      <c r="EST738" s="509"/>
      <c r="ESU738" s="509"/>
      <c r="ESV738" s="509"/>
      <c r="ESW738" s="509"/>
      <c r="ESX738" s="509"/>
      <c r="ESY738" s="509"/>
      <c r="ESZ738" s="509"/>
      <c r="ETA738" s="509"/>
      <c r="ETB738" s="509"/>
      <c r="ETC738" s="509"/>
      <c r="ETD738" s="509"/>
      <c r="ETE738" s="509"/>
      <c r="ETF738" s="509"/>
      <c r="ETG738" s="509"/>
      <c r="ETH738" s="509"/>
      <c r="ETI738" s="509"/>
      <c r="ETJ738" s="509"/>
      <c r="ETK738" s="509"/>
      <c r="ETL738" s="509"/>
      <c r="ETM738" s="509"/>
      <c r="ETN738" s="509"/>
      <c r="ETO738" s="509"/>
      <c r="ETP738" s="509"/>
      <c r="ETQ738" s="509"/>
      <c r="ETR738" s="509"/>
      <c r="ETS738" s="509"/>
      <c r="ETT738" s="509"/>
      <c r="ETU738" s="509"/>
      <c r="ETV738" s="509"/>
      <c r="ETW738" s="509"/>
      <c r="ETX738" s="509"/>
      <c r="ETY738" s="509"/>
      <c r="ETZ738" s="509"/>
      <c r="EUA738" s="509"/>
      <c r="EUB738" s="509"/>
      <c r="EUC738" s="509"/>
      <c r="EUD738" s="509"/>
      <c r="EUE738" s="509"/>
      <c r="EUF738" s="509"/>
      <c r="EUG738" s="509"/>
      <c r="EUH738" s="509"/>
      <c r="EUI738" s="509"/>
      <c r="EUJ738" s="509"/>
      <c r="EUK738" s="509"/>
      <c r="EUL738" s="509"/>
      <c r="EUM738" s="509"/>
      <c r="EUN738" s="509"/>
      <c r="EUO738" s="509"/>
      <c r="EUP738" s="509"/>
      <c r="EUQ738" s="509"/>
      <c r="EUR738" s="509"/>
      <c r="EUS738" s="509"/>
      <c r="EUT738" s="509"/>
      <c r="EUU738" s="509"/>
      <c r="EUV738" s="509"/>
      <c r="EUW738" s="509"/>
      <c r="EUX738" s="509"/>
      <c r="EUY738" s="509"/>
      <c r="EUZ738" s="509"/>
      <c r="EVA738" s="509"/>
      <c r="EVB738" s="509"/>
      <c r="EVC738" s="509"/>
      <c r="EVD738" s="509"/>
      <c r="EVE738" s="509"/>
      <c r="EVF738" s="509"/>
      <c r="EVG738" s="509"/>
      <c r="EVH738" s="509"/>
      <c r="EVI738" s="509"/>
      <c r="EVJ738" s="509"/>
      <c r="EVK738" s="509"/>
      <c r="EVL738" s="509"/>
      <c r="EVM738" s="509"/>
      <c r="EVN738" s="509"/>
      <c r="EVO738" s="509"/>
      <c r="EVP738" s="509"/>
      <c r="EVQ738" s="509"/>
      <c r="EVR738" s="509"/>
      <c r="EVS738" s="509"/>
      <c r="EVT738" s="509"/>
      <c r="EVU738" s="509"/>
      <c r="EVV738" s="509"/>
      <c r="EVW738" s="509"/>
      <c r="EVX738" s="509"/>
      <c r="EVY738" s="509"/>
      <c r="EVZ738" s="509"/>
      <c r="EWA738" s="509"/>
      <c r="EWB738" s="509"/>
      <c r="EWC738" s="509"/>
      <c r="EWD738" s="509"/>
      <c r="EWE738" s="509"/>
      <c r="EWF738" s="509"/>
      <c r="EWG738" s="509"/>
      <c r="EWH738" s="509"/>
      <c r="EWI738" s="509"/>
      <c r="EWJ738" s="509"/>
      <c r="EWK738" s="509"/>
      <c r="EWL738" s="509"/>
      <c r="EWM738" s="509"/>
      <c r="EWN738" s="509"/>
      <c r="EWO738" s="509"/>
      <c r="EWP738" s="509"/>
      <c r="EWQ738" s="509"/>
      <c r="EWR738" s="509"/>
      <c r="EWS738" s="509"/>
      <c r="EWT738" s="509"/>
      <c r="EWU738" s="509"/>
      <c r="EWV738" s="509"/>
      <c r="EWW738" s="509"/>
      <c r="EWX738" s="509"/>
      <c r="EWY738" s="509"/>
      <c r="EWZ738" s="509"/>
      <c r="EXA738" s="509"/>
      <c r="EXB738" s="509"/>
      <c r="EXC738" s="509"/>
      <c r="EXD738" s="509"/>
      <c r="EXE738" s="509"/>
      <c r="EXF738" s="509"/>
      <c r="EXG738" s="509"/>
      <c r="EXH738" s="509"/>
      <c r="EXI738" s="509"/>
      <c r="EXJ738" s="509"/>
      <c r="EXK738" s="509"/>
      <c r="EXL738" s="509"/>
      <c r="EXM738" s="509"/>
      <c r="EXN738" s="509"/>
      <c r="EXO738" s="509"/>
      <c r="EXP738" s="509"/>
      <c r="EXQ738" s="509"/>
      <c r="EXR738" s="509"/>
      <c r="EXS738" s="509"/>
      <c r="EXT738" s="509"/>
      <c r="EXU738" s="509"/>
      <c r="EXV738" s="509"/>
      <c r="EXW738" s="509"/>
      <c r="EXX738" s="509"/>
      <c r="EXY738" s="509"/>
      <c r="EXZ738" s="509"/>
      <c r="EYA738" s="509"/>
      <c r="EYB738" s="509"/>
      <c r="EYC738" s="509"/>
      <c r="EYD738" s="509"/>
      <c r="EYE738" s="509"/>
      <c r="EYF738" s="509"/>
      <c r="EYG738" s="509"/>
      <c r="EYH738" s="509"/>
      <c r="EYI738" s="509"/>
      <c r="EYJ738" s="509"/>
      <c r="EYK738" s="509"/>
      <c r="EYL738" s="509"/>
      <c r="EYM738" s="509"/>
      <c r="EYN738" s="509"/>
      <c r="EYO738" s="509"/>
      <c r="EYP738" s="509"/>
      <c r="EYQ738" s="509"/>
      <c r="EYR738" s="509"/>
      <c r="EYS738" s="509"/>
      <c r="EYT738" s="509"/>
      <c r="EYU738" s="509"/>
      <c r="EYV738" s="509"/>
      <c r="EYW738" s="509"/>
      <c r="EYX738" s="509"/>
      <c r="EYY738" s="509"/>
      <c r="EYZ738" s="509"/>
      <c r="EZA738" s="509"/>
      <c r="EZB738" s="509"/>
      <c r="EZC738" s="509"/>
      <c r="EZD738" s="509"/>
      <c r="EZE738" s="509"/>
      <c r="EZF738" s="509"/>
      <c r="EZG738" s="509"/>
      <c r="EZH738" s="509"/>
      <c r="EZI738" s="509"/>
      <c r="EZJ738" s="509"/>
      <c r="EZK738" s="509"/>
      <c r="EZL738" s="509"/>
      <c r="EZM738" s="509"/>
      <c r="EZN738" s="509"/>
      <c r="EZO738" s="509"/>
      <c r="EZP738" s="509"/>
      <c r="EZQ738" s="509"/>
      <c r="EZR738" s="509"/>
      <c r="EZS738" s="509"/>
      <c r="EZT738" s="509"/>
      <c r="EZU738" s="509"/>
      <c r="EZV738" s="509"/>
      <c r="EZW738" s="509"/>
      <c r="EZX738" s="509"/>
      <c r="EZY738" s="509"/>
      <c r="EZZ738" s="509"/>
      <c r="FAA738" s="509"/>
      <c r="FAB738" s="509"/>
      <c r="FAC738" s="509"/>
      <c r="FAD738" s="509"/>
      <c r="FAE738" s="509"/>
      <c r="FAF738" s="509"/>
      <c r="FAG738" s="509"/>
      <c r="FAH738" s="509"/>
      <c r="FAI738" s="509"/>
      <c r="FAJ738" s="509"/>
      <c r="FAK738" s="509"/>
      <c r="FAL738" s="509"/>
      <c r="FAM738" s="509"/>
      <c r="FAN738" s="509"/>
      <c r="FAO738" s="509"/>
      <c r="FAP738" s="509"/>
      <c r="FAQ738" s="509"/>
      <c r="FAR738" s="509"/>
      <c r="FAS738" s="509"/>
      <c r="FAT738" s="509"/>
      <c r="FAU738" s="509"/>
      <c r="FAV738" s="509"/>
      <c r="FAW738" s="509"/>
      <c r="FAX738" s="509"/>
      <c r="FAY738" s="509"/>
      <c r="FAZ738" s="509"/>
      <c r="FBA738" s="509"/>
      <c r="FBB738" s="509"/>
      <c r="FBC738" s="509"/>
      <c r="FBD738" s="509"/>
      <c r="FBE738" s="509"/>
      <c r="FBF738" s="509"/>
      <c r="FBG738" s="509"/>
      <c r="FBH738" s="509"/>
      <c r="FBI738" s="509"/>
      <c r="FBJ738" s="509"/>
      <c r="FBK738" s="509"/>
      <c r="FBL738" s="509"/>
      <c r="FBM738" s="509"/>
      <c r="FBN738" s="509"/>
      <c r="FBO738" s="509"/>
      <c r="FBP738" s="509"/>
      <c r="FBQ738" s="509"/>
      <c r="FBR738" s="509"/>
      <c r="FBS738" s="509"/>
      <c r="FBT738" s="509"/>
      <c r="FBU738" s="509"/>
      <c r="FBV738" s="509"/>
      <c r="FBW738" s="509"/>
      <c r="FBX738" s="509"/>
      <c r="FBY738" s="509"/>
      <c r="FBZ738" s="509"/>
      <c r="FCA738" s="509"/>
      <c r="FCB738" s="509"/>
      <c r="FCC738" s="509"/>
      <c r="FCD738" s="509"/>
      <c r="FCE738" s="509"/>
      <c r="FCF738" s="509"/>
      <c r="FCG738" s="509"/>
      <c r="FCH738" s="509"/>
      <c r="FCI738" s="509"/>
      <c r="FCJ738" s="509"/>
      <c r="FCK738" s="509"/>
      <c r="FCL738" s="509"/>
      <c r="FCM738" s="509"/>
      <c r="FCN738" s="509"/>
      <c r="FCO738" s="509"/>
      <c r="FCP738" s="509"/>
      <c r="FCQ738" s="509"/>
      <c r="FCR738" s="509"/>
      <c r="FCS738" s="509"/>
      <c r="FCT738" s="509"/>
      <c r="FCU738" s="509"/>
      <c r="FCV738" s="509"/>
      <c r="FCW738" s="509"/>
      <c r="FCX738" s="509"/>
      <c r="FCY738" s="509"/>
      <c r="FCZ738" s="509"/>
      <c r="FDA738" s="509"/>
      <c r="FDB738" s="509"/>
      <c r="FDC738" s="509"/>
      <c r="FDD738" s="509"/>
      <c r="FDE738" s="509"/>
      <c r="FDF738" s="509"/>
      <c r="FDG738" s="509"/>
      <c r="FDH738" s="509"/>
      <c r="FDI738" s="509"/>
      <c r="FDJ738" s="509"/>
      <c r="FDK738" s="509"/>
      <c r="FDL738" s="509"/>
      <c r="FDM738" s="509"/>
      <c r="FDN738" s="509"/>
      <c r="FDO738" s="509"/>
      <c r="FDP738" s="509"/>
      <c r="FDQ738" s="509"/>
      <c r="FDR738" s="509"/>
      <c r="FDS738" s="509"/>
      <c r="FDT738" s="509"/>
      <c r="FDU738" s="509"/>
      <c r="FDV738" s="509"/>
      <c r="FDW738" s="509"/>
      <c r="FDX738" s="509"/>
      <c r="FDY738" s="509"/>
      <c r="FDZ738" s="509"/>
      <c r="FEA738" s="509"/>
      <c r="FEB738" s="509"/>
      <c r="FEC738" s="509"/>
      <c r="FED738" s="509"/>
      <c r="FEE738" s="509"/>
      <c r="FEF738" s="509"/>
      <c r="FEG738" s="509"/>
      <c r="FEH738" s="509"/>
      <c r="FEI738" s="509"/>
      <c r="FEJ738" s="509"/>
      <c r="FEK738" s="509"/>
      <c r="FEL738" s="509"/>
      <c r="FEM738" s="509"/>
      <c r="FEN738" s="509"/>
      <c r="FEO738" s="509"/>
      <c r="FEP738" s="509"/>
      <c r="FEQ738" s="509"/>
      <c r="FER738" s="509"/>
      <c r="FES738" s="509"/>
      <c r="FET738" s="509"/>
      <c r="FEU738" s="509"/>
      <c r="FEV738" s="509"/>
      <c r="FEW738" s="509"/>
      <c r="FEX738" s="509"/>
      <c r="FEY738" s="509"/>
      <c r="FEZ738" s="509"/>
      <c r="FFA738" s="509"/>
      <c r="FFB738" s="509"/>
      <c r="FFC738" s="509"/>
      <c r="FFD738" s="509"/>
      <c r="FFE738" s="509"/>
      <c r="FFF738" s="509"/>
      <c r="FFG738" s="509"/>
      <c r="FFH738" s="509"/>
      <c r="FFI738" s="509"/>
      <c r="FFJ738" s="509"/>
      <c r="FFK738" s="509"/>
      <c r="FFL738" s="509"/>
      <c r="FFM738" s="509"/>
      <c r="FFN738" s="509"/>
      <c r="FFO738" s="509"/>
      <c r="FFP738" s="509"/>
      <c r="FFQ738" s="509"/>
      <c r="FFR738" s="509"/>
      <c r="FFS738" s="509"/>
      <c r="FFT738" s="509"/>
      <c r="FFU738" s="509"/>
      <c r="FFV738" s="509"/>
      <c r="FFW738" s="509"/>
      <c r="FFX738" s="509"/>
      <c r="FFY738" s="509"/>
      <c r="FFZ738" s="509"/>
      <c r="FGA738" s="509"/>
      <c r="FGB738" s="509"/>
      <c r="FGC738" s="509"/>
      <c r="FGD738" s="509"/>
      <c r="FGE738" s="509"/>
      <c r="FGF738" s="509"/>
      <c r="FGG738" s="509"/>
      <c r="FGH738" s="509"/>
      <c r="FGI738" s="509"/>
      <c r="FGJ738" s="509"/>
      <c r="FGK738" s="509"/>
      <c r="FGL738" s="509"/>
      <c r="FGM738" s="509"/>
      <c r="FGN738" s="509"/>
      <c r="FGO738" s="509"/>
      <c r="FGP738" s="509"/>
      <c r="FGQ738" s="509"/>
      <c r="FGR738" s="509"/>
      <c r="FGS738" s="509"/>
      <c r="FGT738" s="509"/>
      <c r="FGU738" s="509"/>
      <c r="FGV738" s="509"/>
      <c r="FGW738" s="509"/>
      <c r="FGX738" s="509"/>
      <c r="FGY738" s="509"/>
      <c r="FGZ738" s="509"/>
      <c r="FHA738" s="509"/>
      <c r="FHB738" s="509"/>
      <c r="FHC738" s="509"/>
      <c r="FHD738" s="509"/>
      <c r="FHE738" s="509"/>
      <c r="FHF738" s="509"/>
      <c r="FHG738" s="509"/>
      <c r="FHH738" s="509"/>
      <c r="FHI738" s="509"/>
      <c r="FHJ738" s="509"/>
      <c r="FHK738" s="509"/>
      <c r="FHL738" s="509"/>
      <c r="FHM738" s="509"/>
      <c r="FHN738" s="509"/>
      <c r="FHO738" s="509"/>
      <c r="FHP738" s="509"/>
      <c r="FHQ738" s="509"/>
      <c r="FHR738" s="509"/>
      <c r="FHS738" s="509"/>
      <c r="FHT738" s="509"/>
      <c r="FHU738" s="509"/>
      <c r="FHV738" s="509"/>
      <c r="FHW738" s="509"/>
      <c r="FHX738" s="509"/>
      <c r="FHY738" s="509"/>
      <c r="FHZ738" s="509"/>
      <c r="FIA738" s="509"/>
      <c r="FIB738" s="509"/>
      <c r="FIC738" s="509"/>
      <c r="FID738" s="509"/>
      <c r="FIE738" s="509"/>
      <c r="FIF738" s="509"/>
      <c r="FIG738" s="509"/>
      <c r="FIH738" s="509"/>
      <c r="FII738" s="509"/>
      <c r="FIJ738" s="509"/>
      <c r="FIK738" s="509"/>
      <c r="FIL738" s="509"/>
      <c r="FIM738" s="509"/>
      <c r="FIN738" s="509"/>
      <c r="FIO738" s="509"/>
      <c r="FIP738" s="509"/>
      <c r="FIQ738" s="509"/>
      <c r="FIR738" s="509"/>
      <c r="FIS738" s="509"/>
      <c r="FIT738" s="509"/>
      <c r="FIU738" s="509"/>
      <c r="FIV738" s="509"/>
      <c r="FIW738" s="509"/>
      <c r="FIX738" s="509"/>
      <c r="FIY738" s="509"/>
      <c r="FIZ738" s="509"/>
      <c r="FJA738" s="509"/>
      <c r="FJB738" s="509"/>
      <c r="FJC738" s="509"/>
      <c r="FJD738" s="509"/>
      <c r="FJE738" s="509"/>
      <c r="FJF738" s="509"/>
      <c r="FJG738" s="509"/>
      <c r="FJH738" s="509"/>
      <c r="FJI738" s="509"/>
      <c r="FJJ738" s="509"/>
      <c r="FJK738" s="509"/>
      <c r="FJL738" s="509"/>
      <c r="FJM738" s="509"/>
      <c r="FJN738" s="509"/>
      <c r="FJO738" s="509"/>
      <c r="FJP738" s="509"/>
      <c r="FJQ738" s="509"/>
      <c r="FJR738" s="509"/>
      <c r="FJS738" s="509"/>
      <c r="FJT738" s="509"/>
      <c r="FJU738" s="509"/>
      <c r="FJV738" s="509"/>
      <c r="FJW738" s="509"/>
      <c r="FJX738" s="509"/>
      <c r="FJY738" s="509"/>
      <c r="FJZ738" s="509"/>
      <c r="FKA738" s="509"/>
      <c r="FKB738" s="509"/>
      <c r="FKC738" s="509"/>
      <c r="FKD738" s="509"/>
      <c r="FKE738" s="509"/>
      <c r="FKF738" s="509"/>
      <c r="FKG738" s="509"/>
      <c r="FKH738" s="509"/>
      <c r="FKI738" s="509"/>
      <c r="FKJ738" s="509"/>
      <c r="FKK738" s="509"/>
      <c r="FKL738" s="509"/>
      <c r="FKM738" s="509"/>
      <c r="FKN738" s="509"/>
      <c r="FKO738" s="509"/>
      <c r="FKP738" s="509"/>
      <c r="FKQ738" s="509"/>
      <c r="FKR738" s="509"/>
      <c r="FKS738" s="509"/>
      <c r="FKT738" s="509"/>
      <c r="FKU738" s="509"/>
      <c r="FKV738" s="509"/>
      <c r="FKW738" s="509"/>
      <c r="FKX738" s="509"/>
      <c r="FKY738" s="509"/>
      <c r="FKZ738" s="509"/>
      <c r="FLA738" s="509"/>
      <c r="FLB738" s="509"/>
      <c r="FLC738" s="509"/>
      <c r="FLD738" s="509"/>
      <c r="FLE738" s="509"/>
      <c r="FLF738" s="509"/>
      <c r="FLG738" s="509"/>
      <c r="FLH738" s="509"/>
      <c r="FLI738" s="509"/>
      <c r="FLJ738" s="509"/>
      <c r="FLK738" s="509"/>
      <c r="FLL738" s="509"/>
      <c r="FLM738" s="509"/>
      <c r="FLN738" s="509"/>
      <c r="FLO738" s="509"/>
      <c r="FLP738" s="509"/>
      <c r="FLQ738" s="509"/>
      <c r="FLR738" s="509"/>
      <c r="FLS738" s="509"/>
      <c r="FLT738" s="509"/>
      <c r="FLU738" s="509"/>
      <c r="FLV738" s="509"/>
      <c r="FLW738" s="509"/>
      <c r="FLX738" s="509"/>
      <c r="FLY738" s="509"/>
      <c r="FLZ738" s="509"/>
      <c r="FMA738" s="509"/>
      <c r="FMB738" s="509"/>
      <c r="FMC738" s="509"/>
      <c r="FMD738" s="509"/>
      <c r="FME738" s="509"/>
      <c r="FMF738" s="509"/>
      <c r="FMG738" s="509"/>
      <c r="FMH738" s="509"/>
      <c r="FMI738" s="509"/>
      <c r="FMJ738" s="509"/>
      <c r="FMK738" s="509"/>
      <c r="FML738" s="509"/>
      <c r="FMM738" s="509"/>
      <c r="FMN738" s="509"/>
      <c r="FMO738" s="509"/>
      <c r="FMP738" s="509"/>
      <c r="FMQ738" s="509"/>
      <c r="FMR738" s="509"/>
      <c r="FMS738" s="509"/>
      <c r="FMT738" s="509"/>
      <c r="FMU738" s="509"/>
      <c r="FMV738" s="509"/>
      <c r="FMW738" s="509"/>
      <c r="FMX738" s="509"/>
      <c r="FMY738" s="509"/>
      <c r="FMZ738" s="509"/>
      <c r="FNA738" s="509"/>
      <c r="FNB738" s="509"/>
      <c r="FNC738" s="509"/>
      <c r="FND738" s="509"/>
      <c r="FNE738" s="509"/>
      <c r="FNF738" s="509"/>
      <c r="FNG738" s="509"/>
      <c r="FNH738" s="509"/>
      <c r="FNI738" s="509"/>
      <c r="FNJ738" s="509"/>
      <c r="FNK738" s="509"/>
      <c r="FNL738" s="509"/>
      <c r="FNM738" s="509"/>
      <c r="FNN738" s="509"/>
      <c r="FNO738" s="509"/>
      <c r="FNP738" s="509"/>
      <c r="FNQ738" s="509"/>
      <c r="FNR738" s="509"/>
      <c r="FNS738" s="509"/>
      <c r="FNT738" s="509"/>
      <c r="FNU738" s="509"/>
      <c r="FNV738" s="509"/>
      <c r="FNW738" s="509"/>
      <c r="FNX738" s="509"/>
      <c r="FNY738" s="509"/>
      <c r="FNZ738" s="509"/>
      <c r="FOA738" s="509"/>
      <c r="FOB738" s="509"/>
      <c r="FOC738" s="509"/>
      <c r="FOD738" s="509"/>
      <c r="FOE738" s="509"/>
      <c r="FOF738" s="509"/>
      <c r="FOG738" s="509"/>
      <c r="FOH738" s="509"/>
      <c r="FOI738" s="509"/>
      <c r="FOJ738" s="509"/>
      <c r="FOK738" s="509"/>
      <c r="FOL738" s="509"/>
      <c r="FOM738" s="509"/>
      <c r="FON738" s="509"/>
      <c r="FOO738" s="509"/>
      <c r="FOP738" s="509"/>
      <c r="FOQ738" s="509"/>
      <c r="FOR738" s="509"/>
      <c r="FOS738" s="509"/>
      <c r="FOT738" s="509"/>
      <c r="FOU738" s="509"/>
      <c r="FOV738" s="509"/>
      <c r="FOW738" s="509"/>
      <c r="FOX738" s="509"/>
      <c r="FOY738" s="509"/>
      <c r="FOZ738" s="509"/>
      <c r="FPA738" s="509"/>
      <c r="FPB738" s="509"/>
      <c r="FPC738" s="509"/>
      <c r="FPD738" s="509"/>
      <c r="FPE738" s="509"/>
      <c r="FPF738" s="509"/>
      <c r="FPG738" s="509"/>
      <c r="FPH738" s="509"/>
      <c r="FPI738" s="509"/>
      <c r="FPJ738" s="509"/>
      <c r="FPK738" s="509"/>
      <c r="FPL738" s="509"/>
      <c r="FPM738" s="509"/>
      <c r="FPN738" s="509"/>
      <c r="FPO738" s="509"/>
      <c r="FPP738" s="509"/>
      <c r="FPQ738" s="509"/>
      <c r="FPR738" s="509"/>
      <c r="FPS738" s="509"/>
      <c r="FPT738" s="509"/>
      <c r="FPU738" s="509"/>
      <c r="FPV738" s="509"/>
      <c r="FPW738" s="509"/>
      <c r="FPX738" s="509"/>
      <c r="FPY738" s="509"/>
      <c r="FPZ738" s="509"/>
      <c r="FQA738" s="509"/>
      <c r="FQB738" s="509"/>
      <c r="FQC738" s="509"/>
      <c r="FQD738" s="509"/>
      <c r="FQE738" s="509"/>
      <c r="FQF738" s="509"/>
      <c r="FQG738" s="509"/>
      <c r="FQH738" s="509"/>
      <c r="FQI738" s="509"/>
      <c r="FQJ738" s="509"/>
      <c r="FQK738" s="509"/>
      <c r="FQL738" s="509"/>
      <c r="FQM738" s="509"/>
      <c r="FQN738" s="509"/>
      <c r="FQO738" s="509"/>
      <c r="FQP738" s="509"/>
      <c r="FQQ738" s="509"/>
      <c r="FQR738" s="509"/>
      <c r="FQS738" s="509"/>
      <c r="FQT738" s="509"/>
      <c r="FQU738" s="509"/>
      <c r="FQV738" s="509"/>
      <c r="FQW738" s="509"/>
      <c r="FQX738" s="509"/>
      <c r="FQY738" s="509"/>
      <c r="FQZ738" s="509"/>
      <c r="FRA738" s="509"/>
      <c r="FRB738" s="509"/>
      <c r="FRC738" s="509"/>
      <c r="FRD738" s="509"/>
      <c r="FRE738" s="509"/>
      <c r="FRF738" s="509"/>
      <c r="FRG738" s="509"/>
      <c r="FRH738" s="509"/>
      <c r="FRI738" s="509"/>
      <c r="FRJ738" s="509"/>
      <c r="FRK738" s="509"/>
      <c r="FRL738" s="509"/>
      <c r="FRM738" s="509"/>
      <c r="FRN738" s="509"/>
      <c r="FRO738" s="509"/>
      <c r="FRP738" s="509"/>
      <c r="FRQ738" s="509"/>
      <c r="FRR738" s="509"/>
      <c r="FRS738" s="509"/>
      <c r="FRT738" s="509"/>
      <c r="FRU738" s="509"/>
      <c r="FRV738" s="509"/>
      <c r="FRW738" s="509"/>
      <c r="FRX738" s="509"/>
      <c r="FRY738" s="509"/>
      <c r="FRZ738" s="509"/>
      <c r="FSA738" s="509"/>
      <c r="FSB738" s="509"/>
      <c r="FSC738" s="509"/>
      <c r="FSD738" s="509"/>
      <c r="FSE738" s="509"/>
      <c r="FSF738" s="509"/>
      <c r="FSG738" s="509"/>
      <c r="FSH738" s="509"/>
      <c r="FSI738" s="509"/>
      <c r="FSJ738" s="509"/>
      <c r="FSK738" s="509"/>
      <c r="FSL738" s="509"/>
      <c r="FSM738" s="509"/>
      <c r="FSN738" s="509"/>
      <c r="FSO738" s="509"/>
      <c r="FSP738" s="509"/>
      <c r="FSQ738" s="509"/>
      <c r="FSR738" s="509"/>
      <c r="FSS738" s="509"/>
      <c r="FST738" s="509"/>
      <c r="FSU738" s="509"/>
      <c r="FSV738" s="509"/>
      <c r="FSW738" s="509"/>
      <c r="FSX738" s="509"/>
      <c r="FSY738" s="509"/>
      <c r="FSZ738" s="509"/>
      <c r="FTA738" s="509"/>
      <c r="FTB738" s="509"/>
      <c r="FTC738" s="509"/>
      <c r="FTD738" s="509"/>
      <c r="FTE738" s="509"/>
      <c r="FTF738" s="509"/>
      <c r="FTG738" s="509"/>
      <c r="FTH738" s="509"/>
      <c r="FTI738" s="509"/>
      <c r="FTJ738" s="509"/>
      <c r="FTK738" s="509"/>
      <c r="FTL738" s="509"/>
      <c r="FTM738" s="509"/>
      <c r="FTN738" s="509"/>
      <c r="FTO738" s="509"/>
      <c r="FTP738" s="509"/>
      <c r="FTQ738" s="509"/>
      <c r="FTR738" s="509"/>
      <c r="FTS738" s="509"/>
      <c r="FTT738" s="509"/>
      <c r="FTU738" s="509"/>
      <c r="FTV738" s="509"/>
      <c r="FTW738" s="509"/>
      <c r="FTX738" s="509"/>
      <c r="FTY738" s="509"/>
      <c r="FTZ738" s="509"/>
      <c r="FUA738" s="509"/>
      <c r="FUB738" s="509"/>
      <c r="FUC738" s="509"/>
      <c r="FUD738" s="509"/>
      <c r="FUE738" s="509"/>
      <c r="FUF738" s="509"/>
      <c r="FUG738" s="509"/>
      <c r="FUH738" s="509"/>
      <c r="FUI738" s="509"/>
      <c r="FUJ738" s="509"/>
      <c r="FUK738" s="509"/>
      <c r="FUL738" s="509"/>
      <c r="FUM738" s="509"/>
      <c r="FUN738" s="509"/>
      <c r="FUO738" s="509"/>
      <c r="FUP738" s="509"/>
      <c r="FUQ738" s="509"/>
      <c r="FUR738" s="509"/>
      <c r="FUS738" s="509"/>
      <c r="FUT738" s="509"/>
      <c r="FUU738" s="509"/>
      <c r="FUV738" s="509"/>
      <c r="FUW738" s="509"/>
      <c r="FUX738" s="509"/>
      <c r="FUY738" s="509"/>
      <c r="FUZ738" s="509"/>
      <c r="FVA738" s="509"/>
      <c r="FVB738" s="509"/>
      <c r="FVC738" s="509"/>
      <c r="FVD738" s="509"/>
      <c r="FVE738" s="509"/>
      <c r="FVF738" s="509"/>
      <c r="FVG738" s="509"/>
      <c r="FVH738" s="509"/>
      <c r="FVI738" s="509"/>
      <c r="FVJ738" s="509"/>
      <c r="FVK738" s="509"/>
      <c r="FVL738" s="509"/>
      <c r="FVM738" s="509"/>
      <c r="FVN738" s="509"/>
      <c r="FVO738" s="509"/>
      <c r="FVP738" s="509"/>
      <c r="FVQ738" s="509"/>
      <c r="FVR738" s="509"/>
      <c r="FVS738" s="509"/>
      <c r="FVT738" s="509"/>
      <c r="FVU738" s="509"/>
      <c r="FVV738" s="509"/>
      <c r="FVW738" s="509"/>
      <c r="FVX738" s="509"/>
      <c r="FVY738" s="509"/>
      <c r="FVZ738" s="509"/>
      <c r="FWA738" s="509"/>
      <c r="FWB738" s="509"/>
      <c r="FWC738" s="509"/>
      <c r="FWD738" s="509"/>
      <c r="FWE738" s="509"/>
      <c r="FWF738" s="509"/>
      <c r="FWG738" s="509"/>
      <c r="FWH738" s="509"/>
      <c r="FWI738" s="509"/>
      <c r="FWJ738" s="509"/>
      <c r="FWK738" s="509"/>
      <c r="FWL738" s="509"/>
      <c r="FWM738" s="509"/>
      <c r="FWN738" s="509"/>
      <c r="FWO738" s="509"/>
      <c r="FWP738" s="509"/>
      <c r="FWQ738" s="509"/>
      <c r="FWR738" s="509"/>
      <c r="FWS738" s="509"/>
      <c r="FWT738" s="509"/>
      <c r="FWU738" s="509"/>
      <c r="FWV738" s="509"/>
      <c r="FWW738" s="509"/>
      <c r="FWX738" s="509"/>
      <c r="FWY738" s="509"/>
      <c r="FWZ738" s="509"/>
      <c r="FXA738" s="509"/>
      <c r="FXB738" s="509"/>
      <c r="FXC738" s="509"/>
      <c r="FXD738" s="509"/>
      <c r="FXE738" s="509"/>
      <c r="FXF738" s="509"/>
      <c r="FXG738" s="509"/>
      <c r="FXH738" s="509"/>
      <c r="FXI738" s="509"/>
      <c r="FXJ738" s="509"/>
      <c r="FXK738" s="509"/>
      <c r="FXL738" s="509"/>
      <c r="FXM738" s="509"/>
      <c r="FXN738" s="509"/>
      <c r="FXO738" s="509"/>
      <c r="FXP738" s="509"/>
      <c r="FXQ738" s="509"/>
      <c r="FXR738" s="509"/>
      <c r="FXS738" s="509"/>
      <c r="FXT738" s="509"/>
      <c r="FXU738" s="509"/>
      <c r="FXV738" s="509"/>
      <c r="FXW738" s="509"/>
      <c r="FXX738" s="509"/>
      <c r="FXY738" s="509"/>
      <c r="FXZ738" s="509"/>
      <c r="FYA738" s="509"/>
      <c r="FYB738" s="509"/>
      <c r="FYC738" s="509"/>
      <c r="FYD738" s="509"/>
      <c r="FYE738" s="509"/>
      <c r="FYF738" s="509"/>
      <c r="FYG738" s="509"/>
      <c r="FYH738" s="509"/>
      <c r="FYI738" s="509"/>
      <c r="FYJ738" s="509"/>
      <c r="FYK738" s="509"/>
      <c r="FYL738" s="509"/>
      <c r="FYM738" s="509"/>
      <c r="FYN738" s="509"/>
      <c r="FYO738" s="509"/>
      <c r="FYP738" s="509"/>
      <c r="FYQ738" s="509"/>
      <c r="FYR738" s="509"/>
      <c r="FYS738" s="509"/>
      <c r="FYT738" s="509"/>
      <c r="FYU738" s="509"/>
      <c r="FYV738" s="509"/>
      <c r="FYW738" s="509"/>
      <c r="FYX738" s="509"/>
      <c r="FYY738" s="509"/>
      <c r="FYZ738" s="509"/>
      <c r="FZA738" s="509"/>
      <c r="FZB738" s="509"/>
      <c r="FZC738" s="509"/>
      <c r="FZD738" s="509"/>
      <c r="FZE738" s="509"/>
      <c r="FZF738" s="509"/>
      <c r="FZG738" s="509"/>
      <c r="FZH738" s="509"/>
      <c r="FZI738" s="509"/>
      <c r="FZJ738" s="509"/>
      <c r="FZK738" s="509"/>
      <c r="FZL738" s="509"/>
      <c r="FZM738" s="509"/>
      <c r="FZN738" s="509"/>
      <c r="FZO738" s="509"/>
      <c r="FZP738" s="509"/>
      <c r="FZQ738" s="509"/>
      <c r="FZR738" s="509"/>
      <c r="FZS738" s="509"/>
      <c r="FZT738" s="509"/>
      <c r="FZU738" s="509"/>
      <c r="FZV738" s="509"/>
      <c r="FZW738" s="509"/>
      <c r="FZX738" s="509"/>
      <c r="FZY738" s="509"/>
      <c r="FZZ738" s="509"/>
      <c r="GAA738" s="509"/>
      <c r="GAB738" s="509"/>
      <c r="GAC738" s="509"/>
      <c r="GAD738" s="509"/>
      <c r="GAE738" s="509"/>
      <c r="GAF738" s="509"/>
      <c r="GAG738" s="509"/>
      <c r="GAH738" s="509"/>
      <c r="GAI738" s="509"/>
      <c r="GAJ738" s="509"/>
      <c r="GAK738" s="509"/>
      <c r="GAL738" s="509"/>
      <c r="GAM738" s="509"/>
      <c r="GAN738" s="509"/>
      <c r="GAO738" s="509"/>
      <c r="GAP738" s="509"/>
      <c r="GAQ738" s="509"/>
      <c r="GAR738" s="509"/>
      <c r="GAS738" s="509"/>
      <c r="GAT738" s="509"/>
      <c r="GAU738" s="509"/>
      <c r="GAV738" s="509"/>
      <c r="GAW738" s="509"/>
      <c r="GAX738" s="509"/>
      <c r="GAY738" s="509"/>
      <c r="GAZ738" s="509"/>
      <c r="GBA738" s="509"/>
      <c r="GBB738" s="509"/>
      <c r="GBC738" s="509"/>
      <c r="GBD738" s="509"/>
      <c r="GBE738" s="509"/>
      <c r="GBF738" s="509"/>
      <c r="GBG738" s="509"/>
      <c r="GBH738" s="509"/>
      <c r="GBI738" s="509"/>
      <c r="GBJ738" s="509"/>
      <c r="GBK738" s="509"/>
      <c r="GBL738" s="509"/>
      <c r="GBM738" s="509"/>
      <c r="GBN738" s="509"/>
      <c r="GBO738" s="509"/>
      <c r="GBP738" s="509"/>
      <c r="GBQ738" s="509"/>
      <c r="GBR738" s="509"/>
      <c r="GBS738" s="509"/>
      <c r="GBT738" s="509"/>
      <c r="GBU738" s="509"/>
      <c r="GBV738" s="509"/>
      <c r="GBW738" s="509"/>
      <c r="GBX738" s="509"/>
      <c r="GBY738" s="509"/>
      <c r="GBZ738" s="509"/>
      <c r="GCA738" s="509"/>
      <c r="GCB738" s="509"/>
      <c r="GCC738" s="509"/>
      <c r="GCD738" s="509"/>
      <c r="GCE738" s="509"/>
      <c r="GCF738" s="509"/>
      <c r="GCG738" s="509"/>
      <c r="GCH738" s="509"/>
      <c r="GCI738" s="509"/>
      <c r="GCJ738" s="509"/>
      <c r="GCK738" s="509"/>
      <c r="GCL738" s="509"/>
      <c r="GCM738" s="509"/>
      <c r="GCN738" s="509"/>
      <c r="GCO738" s="509"/>
      <c r="GCP738" s="509"/>
      <c r="GCQ738" s="509"/>
      <c r="GCR738" s="509"/>
      <c r="GCS738" s="509"/>
      <c r="GCT738" s="509"/>
      <c r="GCU738" s="509"/>
      <c r="GCV738" s="509"/>
      <c r="GCW738" s="509"/>
      <c r="GCX738" s="509"/>
      <c r="GCY738" s="509"/>
      <c r="GCZ738" s="509"/>
      <c r="GDA738" s="509"/>
      <c r="GDB738" s="509"/>
      <c r="GDC738" s="509"/>
      <c r="GDD738" s="509"/>
      <c r="GDE738" s="509"/>
      <c r="GDF738" s="509"/>
      <c r="GDG738" s="509"/>
      <c r="GDH738" s="509"/>
      <c r="GDI738" s="509"/>
      <c r="GDJ738" s="509"/>
      <c r="GDK738" s="509"/>
      <c r="GDL738" s="509"/>
      <c r="GDM738" s="509"/>
      <c r="GDN738" s="509"/>
      <c r="GDO738" s="509"/>
      <c r="GDP738" s="509"/>
      <c r="GDQ738" s="509"/>
      <c r="GDR738" s="509"/>
      <c r="GDS738" s="509"/>
      <c r="GDT738" s="509"/>
      <c r="GDU738" s="509"/>
      <c r="GDV738" s="509"/>
      <c r="GDW738" s="509"/>
      <c r="GDX738" s="509"/>
      <c r="GDY738" s="509"/>
      <c r="GDZ738" s="509"/>
      <c r="GEA738" s="509"/>
      <c r="GEB738" s="509"/>
      <c r="GEC738" s="509"/>
      <c r="GED738" s="509"/>
      <c r="GEE738" s="509"/>
      <c r="GEF738" s="509"/>
      <c r="GEG738" s="509"/>
      <c r="GEH738" s="509"/>
      <c r="GEI738" s="509"/>
      <c r="GEJ738" s="509"/>
      <c r="GEK738" s="509"/>
      <c r="GEL738" s="509"/>
      <c r="GEM738" s="509"/>
      <c r="GEN738" s="509"/>
      <c r="GEO738" s="509"/>
      <c r="GEP738" s="509"/>
      <c r="GEQ738" s="509"/>
      <c r="GER738" s="509"/>
      <c r="GES738" s="509"/>
      <c r="GET738" s="509"/>
      <c r="GEU738" s="509"/>
      <c r="GEV738" s="509"/>
      <c r="GEW738" s="509"/>
      <c r="GEX738" s="509"/>
      <c r="GEY738" s="509"/>
      <c r="GEZ738" s="509"/>
      <c r="GFA738" s="509"/>
      <c r="GFB738" s="509"/>
      <c r="GFC738" s="509"/>
      <c r="GFD738" s="509"/>
      <c r="GFE738" s="509"/>
      <c r="GFF738" s="509"/>
      <c r="GFG738" s="509"/>
      <c r="GFH738" s="509"/>
      <c r="GFI738" s="509"/>
      <c r="GFJ738" s="509"/>
      <c r="GFK738" s="509"/>
      <c r="GFL738" s="509"/>
      <c r="GFM738" s="509"/>
      <c r="GFN738" s="509"/>
      <c r="GFO738" s="509"/>
      <c r="GFP738" s="509"/>
      <c r="GFQ738" s="509"/>
      <c r="GFR738" s="509"/>
      <c r="GFS738" s="509"/>
      <c r="GFT738" s="509"/>
      <c r="GFU738" s="509"/>
      <c r="GFV738" s="509"/>
      <c r="GFW738" s="509"/>
      <c r="GFX738" s="509"/>
      <c r="GFY738" s="509"/>
      <c r="GFZ738" s="509"/>
      <c r="GGA738" s="509"/>
      <c r="GGB738" s="509"/>
      <c r="GGC738" s="509"/>
      <c r="GGD738" s="509"/>
      <c r="GGE738" s="509"/>
      <c r="GGF738" s="509"/>
      <c r="GGG738" s="509"/>
      <c r="GGH738" s="509"/>
      <c r="GGI738" s="509"/>
      <c r="GGJ738" s="509"/>
      <c r="GGK738" s="509"/>
      <c r="GGL738" s="509"/>
      <c r="GGM738" s="509"/>
      <c r="GGN738" s="509"/>
      <c r="GGO738" s="509"/>
      <c r="GGP738" s="509"/>
      <c r="GGQ738" s="509"/>
      <c r="GGR738" s="509"/>
      <c r="GGS738" s="509"/>
      <c r="GGT738" s="509"/>
      <c r="GGU738" s="509"/>
      <c r="GGV738" s="509"/>
      <c r="GGW738" s="509"/>
      <c r="GGX738" s="509"/>
      <c r="GGY738" s="509"/>
      <c r="GGZ738" s="509"/>
      <c r="GHA738" s="509"/>
      <c r="GHB738" s="509"/>
      <c r="GHC738" s="509"/>
      <c r="GHD738" s="509"/>
      <c r="GHE738" s="509"/>
      <c r="GHF738" s="509"/>
      <c r="GHG738" s="509"/>
      <c r="GHH738" s="509"/>
      <c r="GHI738" s="509"/>
      <c r="GHJ738" s="509"/>
      <c r="GHK738" s="509"/>
      <c r="GHL738" s="509"/>
      <c r="GHM738" s="509"/>
      <c r="GHN738" s="509"/>
      <c r="GHO738" s="509"/>
      <c r="GHP738" s="509"/>
      <c r="GHQ738" s="509"/>
      <c r="GHR738" s="509"/>
      <c r="GHS738" s="509"/>
      <c r="GHT738" s="509"/>
      <c r="GHU738" s="509"/>
      <c r="GHV738" s="509"/>
      <c r="GHW738" s="509"/>
      <c r="GHX738" s="509"/>
      <c r="GHY738" s="509"/>
      <c r="GHZ738" s="509"/>
      <c r="GIA738" s="509"/>
      <c r="GIB738" s="509"/>
      <c r="GIC738" s="509"/>
      <c r="GID738" s="509"/>
      <c r="GIE738" s="509"/>
      <c r="GIF738" s="509"/>
      <c r="GIG738" s="509"/>
      <c r="GIH738" s="509"/>
      <c r="GII738" s="509"/>
      <c r="GIJ738" s="509"/>
      <c r="GIK738" s="509"/>
      <c r="GIL738" s="509"/>
      <c r="GIM738" s="509"/>
      <c r="GIN738" s="509"/>
      <c r="GIO738" s="509"/>
      <c r="GIP738" s="509"/>
      <c r="GIQ738" s="509"/>
      <c r="GIR738" s="509"/>
      <c r="GIS738" s="509"/>
      <c r="GIT738" s="509"/>
      <c r="GIU738" s="509"/>
      <c r="GIV738" s="509"/>
      <c r="GIW738" s="509"/>
      <c r="GIX738" s="509"/>
      <c r="GIY738" s="509"/>
      <c r="GIZ738" s="509"/>
      <c r="GJA738" s="509"/>
      <c r="GJB738" s="509"/>
      <c r="GJC738" s="509"/>
      <c r="GJD738" s="509"/>
      <c r="GJE738" s="509"/>
      <c r="GJF738" s="509"/>
      <c r="GJG738" s="509"/>
      <c r="GJH738" s="509"/>
      <c r="GJI738" s="509"/>
      <c r="GJJ738" s="509"/>
      <c r="GJK738" s="509"/>
      <c r="GJL738" s="509"/>
      <c r="GJM738" s="509"/>
      <c r="GJN738" s="509"/>
      <c r="GJO738" s="509"/>
      <c r="GJP738" s="509"/>
      <c r="GJQ738" s="509"/>
      <c r="GJR738" s="509"/>
      <c r="GJS738" s="509"/>
      <c r="GJT738" s="509"/>
      <c r="GJU738" s="509"/>
      <c r="GJV738" s="509"/>
      <c r="GJW738" s="509"/>
      <c r="GJX738" s="509"/>
      <c r="GJY738" s="509"/>
      <c r="GJZ738" s="509"/>
      <c r="GKA738" s="509"/>
      <c r="GKB738" s="509"/>
      <c r="GKC738" s="509"/>
      <c r="GKD738" s="509"/>
      <c r="GKE738" s="509"/>
      <c r="GKF738" s="509"/>
      <c r="GKG738" s="509"/>
      <c r="GKH738" s="509"/>
      <c r="GKI738" s="509"/>
      <c r="GKJ738" s="509"/>
      <c r="GKK738" s="509"/>
      <c r="GKL738" s="509"/>
      <c r="GKM738" s="509"/>
      <c r="GKN738" s="509"/>
      <c r="GKO738" s="509"/>
      <c r="GKP738" s="509"/>
      <c r="GKQ738" s="509"/>
      <c r="GKR738" s="509"/>
      <c r="GKS738" s="509"/>
      <c r="GKT738" s="509"/>
      <c r="GKU738" s="509"/>
      <c r="GKV738" s="509"/>
      <c r="GKW738" s="509"/>
      <c r="GKX738" s="509"/>
      <c r="GKY738" s="509"/>
      <c r="GKZ738" s="509"/>
      <c r="GLA738" s="509"/>
      <c r="GLB738" s="509"/>
      <c r="GLC738" s="509"/>
      <c r="GLD738" s="509"/>
      <c r="GLE738" s="509"/>
      <c r="GLF738" s="509"/>
      <c r="GLG738" s="509"/>
      <c r="GLH738" s="509"/>
      <c r="GLI738" s="509"/>
      <c r="GLJ738" s="509"/>
      <c r="GLK738" s="509"/>
      <c r="GLL738" s="509"/>
      <c r="GLM738" s="509"/>
      <c r="GLN738" s="509"/>
      <c r="GLO738" s="509"/>
      <c r="GLP738" s="509"/>
      <c r="GLQ738" s="509"/>
      <c r="GLR738" s="509"/>
      <c r="GLS738" s="509"/>
      <c r="GLT738" s="509"/>
      <c r="GLU738" s="509"/>
      <c r="GLV738" s="509"/>
      <c r="GLW738" s="509"/>
      <c r="GLX738" s="509"/>
      <c r="GLY738" s="509"/>
      <c r="GLZ738" s="509"/>
      <c r="GMA738" s="509"/>
      <c r="GMB738" s="509"/>
      <c r="GMC738" s="509"/>
      <c r="GMD738" s="509"/>
      <c r="GME738" s="509"/>
      <c r="GMF738" s="509"/>
      <c r="GMG738" s="509"/>
      <c r="GMH738" s="509"/>
      <c r="GMI738" s="509"/>
      <c r="GMJ738" s="509"/>
      <c r="GMK738" s="509"/>
      <c r="GML738" s="509"/>
      <c r="GMM738" s="509"/>
      <c r="GMN738" s="509"/>
      <c r="GMO738" s="509"/>
      <c r="GMP738" s="509"/>
      <c r="GMQ738" s="509"/>
      <c r="GMR738" s="509"/>
      <c r="GMS738" s="509"/>
      <c r="GMT738" s="509"/>
      <c r="GMU738" s="509"/>
      <c r="GMV738" s="509"/>
      <c r="GMW738" s="509"/>
      <c r="GMX738" s="509"/>
      <c r="GMY738" s="509"/>
      <c r="GMZ738" s="509"/>
      <c r="GNA738" s="509"/>
      <c r="GNB738" s="509"/>
      <c r="GNC738" s="509"/>
      <c r="GND738" s="509"/>
      <c r="GNE738" s="509"/>
      <c r="GNF738" s="509"/>
      <c r="GNG738" s="509"/>
      <c r="GNH738" s="509"/>
      <c r="GNI738" s="509"/>
      <c r="GNJ738" s="509"/>
      <c r="GNK738" s="509"/>
      <c r="GNL738" s="509"/>
      <c r="GNM738" s="509"/>
      <c r="GNN738" s="509"/>
      <c r="GNO738" s="509"/>
      <c r="GNP738" s="509"/>
      <c r="GNQ738" s="509"/>
      <c r="GNR738" s="509"/>
      <c r="GNS738" s="509"/>
      <c r="GNT738" s="509"/>
      <c r="GNU738" s="509"/>
      <c r="GNV738" s="509"/>
      <c r="GNW738" s="509"/>
      <c r="GNX738" s="509"/>
      <c r="GNY738" s="509"/>
      <c r="GNZ738" s="509"/>
      <c r="GOA738" s="509"/>
      <c r="GOB738" s="509"/>
      <c r="GOC738" s="509"/>
      <c r="GOD738" s="509"/>
      <c r="GOE738" s="509"/>
      <c r="GOF738" s="509"/>
      <c r="GOG738" s="509"/>
      <c r="GOH738" s="509"/>
      <c r="GOI738" s="509"/>
      <c r="GOJ738" s="509"/>
      <c r="GOK738" s="509"/>
      <c r="GOL738" s="509"/>
      <c r="GOM738" s="509"/>
      <c r="GON738" s="509"/>
      <c r="GOO738" s="509"/>
      <c r="GOP738" s="509"/>
      <c r="GOQ738" s="509"/>
      <c r="GOR738" s="509"/>
      <c r="GOS738" s="509"/>
      <c r="GOT738" s="509"/>
      <c r="GOU738" s="509"/>
      <c r="GOV738" s="509"/>
      <c r="GOW738" s="509"/>
      <c r="GOX738" s="509"/>
      <c r="GOY738" s="509"/>
      <c r="GOZ738" s="509"/>
      <c r="GPA738" s="509"/>
      <c r="GPB738" s="509"/>
      <c r="GPC738" s="509"/>
      <c r="GPD738" s="509"/>
      <c r="GPE738" s="509"/>
      <c r="GPF738" s="509"/>
      <c r="GPG738" s="509"/>
      <c r="GPH738" s="509"/>
      <c r="GPI738" s="509"/>
      <c r="GPJ738" s="509"/>
      <c r="GPK738" s="509"/>
      <c r="GPL738" s="509"/>
      <c r="GPM738" s="509"/>
      <c r="GPN738" s="509"/>
      <c r="GPO738" s="509"/>
      <c r="GPP738" s="509"/>
      <c r="GPQ738" s="509"/>
      <c r="GPR738" s="509"/>
      <c r="GPS738" s="509"/>
      <c r="GPT738" s="509"/>
      <c r="GPU738" s="509"/>
      <c r="GPV738" s="509"/>
      <c r="GPW738" s="509"/>
      <c r="GPX738" s="509"/>
      <c r="GPY738" s="509"/>
      <c r="GPZ738" s="509"/>
      <c r="GQA738" s="509"/>
      <c r="GQB738" s="509"/>
      <c r="GQC738" s="509"/>
      <c r="GQD738" s="509"/>
      <c r="GQE738" s="509"/>
      <c r="GQF738" s="509"/>
      <c r="GQG738" s="509"/>
      <c r="GQH738" s="509"/>
      <c r="GQI738" s="509"/>
      <c r="GQJ738" s="509"/>
      <c r="GQK738" s="509"/>
      <c r="GQL738" s="509"/>
      <c r="GQM738" s="509"/>
      <c r="GQN738" s="509"/>
      <c r="GQO738" s="509"/>
      <c r="GQP738" s="509"/>
      <c r="GQQ738" s="509"/>
      <c r="GQR738" s="509"/>
      <c r="GQS738" s="509"/>
      <c r="GQT738" s="509"/>
      <c r="GQU738" s="509"/>
      <c r="GQV738" s="509"/>
      <c r="GQW738" s="509"/>
      <c r="GQX738" s="509"/>
      <c r="GQY738" s="509"/>
      <c r="GQZ738" s="509"/>
      <c r="GRA738" s="509"/>
      <c r="GRB738" s="509"/>
      <c r="GRC738" s="509"/>
      <c r="GRD738" s="509"/>
      <c r="GRE738" s="509"/>
      <c r="GRF738" s="509"/>
      <c r="GRG738" s="509"/>
      <c r="GRH738" s="509"/>
      <c r="GRI738" s="509"/>
      <c r="GRJ738" s="509"/>
      <c r="GRK738" s="509"/>
      <c r="GRL738" s="509"/>
      <c r="GRM738" s="509"/>
      <c r="GRN738" s="509"/>
      <c r="GRO738" s="509"/>
      <c r="GRP738" s="509"/>
      <c r="GRQ738" s="509"/>
      <c r="GRR738" s="509"/>
      <c r="GRS738" s="509"/>
      <c r="GRT738" s="509"/>
      <c r="GRU738" s="509"/>
      <c r="GRV738" s="509"/>
      <c r="GRW738" s="509"/>
      <c r="GRX738" s="509"/>
      <c r="GRY738" s="509"/>
      <c r="GRZ738" s="509"/>
      <c r="GSA738" s="509"/>
      <c r="GSB738" s="509"/>
      <c r="GSC738" s="509"/>
      <c r="GSD738" s="509"/>
      <c r="GSE738" s="509"/>
      <c r="GSF738" s="509"/>
      <c r="GSG738" s="509"/>
      <c r="GSH738" s="509"/>
      <c r="GSI738" s="509"/>
      <c r="GSJ738" s="509"/>
      <c r="GSK738" s="509"/>
      <c r="GSL738" s="509"/>
      <c r="GSM738" s="509"/>
      <c r="GSN738" s="509"/>
      <c r="GSO738" s="509"/>
      <c r="GSP738" s="509"/>
      <c r="GSQ738" s="509"/>
      <c r="GSR738" s="509"/>
      <c r="GSS738" s="509"/>
      <c r="GST738" s="509"/>
      <c r="GSU738" s="509"/>
      <c r="GSV738" s="509"/>
      <c r="GSW738" s="509"/>
      <c r="GSX738" s="509"/>
      <c r="GSY738" s="509"/>
      <c r="GSZ738" s="509"/>
      <c r="GTA738" s="509"/>
      <c r="GTB738" s="509"/>
      <c r="GTC738" s="509"/>
      <c r="GTD738" s="509"/>
      <c r="GTE738" s="509"/>
      <c r="GTF738" s="509"/>
      <c r="GTG738" s="509"/>
      <c r="GTH738" s="509"/>
      <c r="GTI738" s="509"/>
      <c r="GTJ738" s="509"/>
      <c r="GTK738" s="509"/>
      <c r="GTL738" s="509"/>
      <c r="GTM738" s="509"/>
      <c r="GTN738" s="509"/>
      <c r="GTO738" s="509"/>
      <c r="GTP738" s="509"/>
      <c r="GTQ738" s="509"/>
      <c r="GTR738" s="509"/>
      <c r="GTS738" s="509"/>
      <c r="GTT738" s="509"/>
      <c r="GTU738" s="509"/>
      <c r="GTV738" s="509"/>
      <c r="GTW738" s="509"/>
      <c r="GTX738" s="509"/>
      <c r="GTY738" s="509"/>
      <c r="GTZ738" s="509"/>
      <c r="GUA738" s="509"/>
      <c r="GUB738" s="509"/>
      <c r="GUC738" s="509"/>
      <c r="GUD738" s="509"/>
      <c r="GUE738" s="509"/>
      <c r="GUF738" s="509"/>
      <c r="GUG738" s="509"/>
      <c r="GUH738" s="509"/>
      <c r="GUI738" s="509"/>
      <c r="GUJ738" s="509"/>
      <c r="GUK738" s="509"/>
      <c r="GUL738" s="509"/>
      <c r="GUM738" s="509"/>
      <c r="GUN738" s="509"/>
      <c r="GUO738" s="509"/>
      <c r="GUP738" s="509"/>
      <c r="GUQ738" s="509"/>
      <c r="GUR738" s="509"/>
      <c r="GUS738" s="509"/>
      <c r="GUT738" s="509"/>
      <c r="GUU738" s="509"/>
      <c r="GUV738" s="509"/>
      <c r="GUW738" s="509"/>
      <c r="GUX738" s="509"/>
      <c r="GUY738" s="509"/>
      <c r="GUZ738" s="509"/>
      <c r="GVA738" s="509"/>
      <c r="GVB738" s="509"/>
      <c r="GVC738" s="509"/>
      <c r="GVD738" s="509"/>
      <c r="GVE738" s="509"/>
      <c r="GVF738" s="509"/>
      <c r="GVG738" s="509"/>
      <c r="GVH738" s="509"/>
      <c r="GVI738" s="509"/>
      <c r="GVJ738" s="509"/>
      <c r="GVK738" s="509"/>
      <c r="GVL738" s="509"/>
      <c r="GVM738" s="509"/>
      <c r="GVN738" s="509"/>
      <c r="GVO738" s="509"/>
      <c r="GVP738" s="509"/>
      <c r="GVQ738" s="509"/>
      <c r="GVR738" s="509"/>
      <c r="GVS738" s="509"/>
      <c r="GVT738" s="509"/>
      <c r="GVU738" s="509"/>
      <c r="GVV738" s="509"/>
      <c r="GVW738" s="509"/>
      <c r="GVX738" s="509"/>
      <c r="GVY738" s="509"/>
      <c r="GVZ738" s="509"/>
      <c r="GWA738" s="509"/>
      <c r="GWB738" s="509"/>
      <c r="GWC738" s="509"/>
      <c r="GWD738" s="509"/>
      <c r="GWE738" s="509"/>
      <c r="GWF738" s="509"/>
      <c r="GWG738" s="509"/>
      <c r="GWH738" s="509"/>
      <c r="GWI738" s="509"/>
      <c r="GWJ738" s="509"/>
      <c r="GWK738" s="509"/>
      <c r="GWL738" s="509"/>
      <c r="GWM738" s="509"/>
      <c r="GWN738" s="509"/>
      <c r="GWO738" s="509"/>
      <c r="GWP738" s="509"/>
      <c r="GWQ738" s="509"/>
      <c r="GWR738" s="509"/>
      <c r="GWS738" s="509"/>
      <c r="GWT738" s="509"/>
      <c r="GWU738" s="509"/>
      <c r="GWV738" s="509"/>
      <c r="GWW738" s="509"/>
      <c r="GWX738" s="509"/>
      <c r="GWY738" s="509"/>
      <c r="GWZ738" s="509"/>
      <c r="GXA738" s="509"/>
      <c r="GXB738" s="509"/>
      <c r="GXC738" s="509"/>
      <c r="GXD738" s="509"/>
      <c r="GXE738" s="509"/>
      <c r="GXF738" s="509"/>
      <c r="GXG738" s="509"/>
      <c r="GXH738" s="509"/>
      <c r="GXI738" s="509"/>
      <c r="GXJ738" s="509"/>
      <c r="GXK738" s="509"/>
      <c r="GXL738" s="509"/>
      <c r="GXM738" s="509"/>
      <c r="GXN738" s="509"/>
      <c r="GXO738" s="509"/>
      <c r="GXP738" s="509"/>
      <c r="GXQ738" s="509"/>
      <c r="GXR738" s="509"/>
      <c r="GXS738" s="509"/>
      <c r="GXT738" s="509"/>
      <c r="GXU738" s="509"/>
      <c r="GXV738" s="509"/>
      <c r="GXW738" s="509"/>
      <c r="GXX738" s="509"/>
      <c r="GXY738" s="509"/>
      <c r="GXZ738" s="509"/>
      <c r="GYA738" s="509"/>
      <c r="GYB738" s="509"/>
      <c r="GYC738" s="509"/>
      <c r="GYD738" s="509"/>
      <c r="GYE738" s="509"/>
      <c r="GYF738" s="509"/>
      <c r="GYG738" s="509"/>
      <c r="GYH738" s="509"/>
      <c r="GYI738" s="509"/>
      <c r="GYJ738" s="509"/>
      <c r="GYK738" s="509"/>
      <c r="GYL738" s="509"/>
      <c r="GYM738" s="509"/>
      <c r="GYN738" s="509"/>
      <c r="GYO738" s="509"/>
      <c r="GYP738" s="509"/>
      <c r="GYQ738" s="509"/>
      <c r="GYR738" s="509"/>
      <c r="GYS738" s="509"/>
      <c r="GYT738" s="509"/>
      <c r="GYU738" s="509"/>
      <c r="GYV738" s="509"/>
      <c r="GYW738" s="509"/>
      <c r="GYX738" s="509"/>
      <c r="GYY738" s="509"/>
      <c r="GYZ738" s="509"/>
      <c r="GZA738" s="509"/>
      <c r="GZB738" s="509"/>
      <c r="GZC738" s="509"/>
      <c r="GZD738" s="509"/>
      <c r="GZE738" s="509"/>
      <c r="GZF738" s="509"/>
      <c r="GZG738" s="509"/>
      <c r="GZH738" s="509"/>
      <c r="GZI738" s="509"/>
      <c r="GZJ738" s="509"/>
      <c r="GZK738" s="509"/>
      <c r="GZL738" s="509"/>
      <c r="GZM738" s="509"/>
      <c r="GZN738" s="509"/>
      <c r="GZO738" s="509"/>
      <c r="GZP738" s="509"/>
      <c r="GZQ738" s="509"/>
      <c r="GZR738" s="509"/>
      <c r="GZS738" s="509"/>
      <c r="GZT738" s="509"/>
      <c r="GZU738" s="509"/>
      <c r="GZV738" s="509"/>
      <c r="GZW738" s="509"/>
      <c r="GZX738" s="509"/>
      <c r="GZY738" s="509"/>
      <c r="GZZ738" s="509"/>
      <c r="HAA738" s="509"/>
      <c r="HAB738" s="509"/>
      <c r="HAC738" s="509"/>
      <c r="HAD738" s="509"/>
      <c r="HAE738" s="509"/>
      <c r="HAF738" s="509"/>
      <c r="HAG738" s="509"/>
      <c r="HAH738" s="509"/>
      <c r="HAI738" s="509"/>
      <c r="HAJ738" s="509"/>
      <c r="HAK738" s="509"/>
      <c r="HAL738" s="509"/>
      <c r="HAM738" s="509"/>
      <c r="HAN738" s="509"/>
      <c r="HAO738" s="509"/>
      <c r="HAP738" s="509"/>
      <c r="HAQ738" s="509"/>
      <c r="HAR738" s="509"/>
      <c r="HAS738" s="509"/>
      <c r="HAT738" s="509"/>
      <c r="HAU738" s="509"/>
      <c r="HAV738" s="509"/>
      <c r="HAW738" s="509"/>
      <c r="HAX738" s="509"/>
      <c r="HAY738" s="509"/>
      <c r="HAZ738" s="509"/>
      <c r="HBA738" s="509"/>
      <c r="HBB738" s="509"/>
      <c r="HBC738" s="509"/>
      <c r="HBD738" s="509"/>
      <c r="HBE738" s="509"/>
      <c r="HBF738" s="509"/>
      <c r="HBG738" s="509"/>
      <c r="HBH738" s="509"/>
      <c r="HBI738" s="509"/>
      <c r="HBJ738" s="509"/>
      <c r="HBK738" s="509"/>
      <c r="HBL738" s="509"/>
      <c r="HBM738" s="509"/>
      <c r="HBN738" s="509"/>
      <c r="HBO738" s="509"/>
      <c r="HBP738" s="509"/>
      <c r="HBQ738" s="509"/>
      <c r="HBR738" s="509"/>
      <c r="HBS738" s="509"/>
      <c r="HBT738" s="509"/>
      <c r="HBU738" s="509"/>
      <c r="HBV738" s="509"/>
      <c r="HBW738" s="509"/>
      <c r="HBX738" s="509"/>
      <c r="HBY738" s="509"/>
      <c r="HBZ738" s="509"/>
      <c r="HCA738" s="509"/>
      <c r="HCB738" s="509"/>
      <c r="HCC738" s="509"/>
      <c r="HCD738" s="509"/>
      <c r="HCE738" s="509"/>
      <c r="HCF738" s="509"/>
      <c r="HCG738" s="509"/>
      <c r="HCH738" s="509"/>
      <c r="HCI738" s="509"/>
      <c r="HCJ738" s="509"/>
      <c r="HCK738" s="509"/>
      <c r="HCL738" s="509"/>
      <c r="HCM738" s="509"/>
      <c r="HCN738" s="509"/>
      <c r="HCO738" s="509"/>
      <c r="HCP738" s="509"/>
      <c r="HCQ738" s="509"/>
      <c r="HCR738" s="509"/>
      <c r="HCS738" s="509"/>
      <c r="HCT738" s="509"/>
      <c r="HCU738" s="509"/>
      <c r="HCV738" s="509"/>
      <c r="HCW738" s="509"/>
      <c r="HCX738" s="509"/>
      <c r="HCY738" s="509"/>
      <c r="HCZ738" s="509"/>
      <c r="HDA738" s="509"/>
      <c r="HDB738" s="509"/>
      <c r="HDC738" s="509"/>
      <c r="HDD738" s="509"/>
      <c r="HDE738" s="509"/>
      <c r="HDF738" s="509"/>
      <c r="HDG738" s="509"/>
      <c r="HDH738" s="509"/>
      <c r="HDI738" s="509"/>
      <c r="HDJ738" s="509"/>
      <c r="HDK738" s="509"/>
      <c r="HDL738" s="509"/>
      <c r="HDM738" s="509"/>
      <c r="HDN738" s="509"/>
      <c r="HDO738" s="509"/>
      <c r="HDP738" s="509"/>
      <c r="HDQ738" s="509"/>
      <c r="HDR738" s="509"/>
      <c r="HDS738" s="509"/>
      <c r="HDT738" s="509"/>
      <c r="HDU738" s="509"/>
      <c r="HDV738" s="509"/>
      <c r="HDW738" s="509"/>
      <c r="HDX738" s="509"/>
      <c r="HDY738" s="509"/>
      <c r="HDZ738" s="509"/>
      <c r="HEA738" s="509"/>
      <c r="HEB738" s="509"/>
      <c r="HEC738" s="509"/>
      <c r="HED738" s="509"/>
      <c r="HEE738" s="509"/>
      <c r="HEF738" s="509"/>
      <c r="HEG738" s="509"/>
      <c r="HEH738" s="509"/>
      <c r="HEI738" s="509"/>
      <c r="HEJ738" s="509"/>
      <c r="HEK738" s="509"/>
      <c r="HEL738" s="509"/>
      <c r="HEM738" s="509"/>
      <c r="HEN738" s="509"/>
      <c r="HEO738" s="509"/>
      <c r="HEP738" s="509"/>
      <c r="HEQ738" s="509"/>
      <c r="HER738" s="509"/>
      <c r="HES738" s="509"/>
      <c r="HET738" s="509"/>
      <c r="HEU738" s="509"/>
      <c r="HEV738" s="509"/>
      <c r="HEW738" s="509"/>
      <c r="HEX738" s="509"/>
      <c r="HEY738" s="509"/>
      <c r="HEZ738" s="509"/>
      <c r="HFA738" s="509"/>
      <c r="HFB738" s="509"/>
      <c r="HFC738" s="509"/>
      <c r="HFD738" s="509"/>
      <c r="HFE738" s="509"/>
      <c r="HFF738" s="509"/>
      <c r="HFG738" s="509"/>
      <c r="HFH738" s="509"/>
      <c r="HFI738" s="509"/>
      <c r="HFJ738" s="509"/>
      <c r="HFK738" s="509"/>
      <c r="HFL738" s="509"/>
      <c r="HFM738" s="509"/>
      <c r="HFN738" s="509"/>
      <c r="HFO738" s="509"/>
      <c r="HFP738" s="509"/>
      <c r="HFQ738" s="509"/>
      <c r="HFR738" s="509"/>
      <c r="HFS738" s="509"/>
      <c r="HFT738" s="509"/>
      <c r="HFU738" s="509"/>
      <c r="HFV738" s="509"/>
      <c r="HFW738" s="509"/>
      <c r="HFX738" s="509"/>
      <c r="HFY738" s="509"/>
      <c r="HFZ738" s="509"/>
      <c r="HGA738" s="509"/>
      <c r="HGB738" s="509"/>
      <c r="HGC738" s="509"/>
      <c r="HGD738" s="509"/>
      <c r="HGE738" s="509"/>
      <c r="HGF738" s="509"/>
      <c r="HGG738" s="509"/>
      <c r="HGH738" s="509"/>
      <c r="HGI738" s="509"/>
      <c r="HGJ738" s="509"/>
      <c r="HGK738" s="509"/>
      <c r="HGL738" s="509"/>
      <c r="HGM738" s="509"/>
      <c r="HGN738" s="509"/>
      <c r="HGO738" s="509"/>
      <c r="HGP738" s="509"/>
      <c r="HGQ738" s="509"/>
      <c r="HGR738" s="509"/>
      <c r="HGS738" s="509"/>
      <c r="HGT738" s="509"/>
      <c r="HGU738" s="509"/>
      <c r="HGV738" s="509"/>
      <c r="HGW738" s="509"/>
      <c r="HGX738" s="509"/>
      <c r="HGY738" s="509"/>
      <c r="HGZ738" s="509"/>
      <c r="HHA738" s="509"/>
      <c r="HHB738" s="509"/>
      <c r="HHC738" s="509"/>
      <c r="HHD738" s="509"/>
      <c r="HHE738" s="509"/>
      <c r="HHF738" s="509"/>
      <c r="HHG738" s="509"/>
      <c r="HHH738" s="509"/>
      <c r="HHI738" s="509"/>
      <c r="HHJ738" s="509"/>
      <c r="HHK738" s="509"/>
      <c r="HHL738" s="509"/>
      <c r="HHM738" s="509"/>
      <c r="HHN738" s="509"/>
      <c r="HHO738" s="509"/>
      <c r="HHP738" s="509"/>
      <c r="HHQ738" s="509"/>
      <c r="HHR738" s="509"/>
      <c r="HHS738" s="509"/>
      <c r="HHT738" s="509"/>
      <c r="HHU738" s="509"/>
      <c r="HHV738" s="509"/>
      <c r="HHW738" s="509"/>
      <c r="HHX738" s="509"/>
      <c r="HHY738" s="509"/>
      <c r="HHZ738" s="509"/>
      <c r="HIA738" s="509"/>
      <c r="HIB738" s="509"/>
      <c r="HIC738" s="509"/>
      <c r="HID738" s="509"/>
      <c r="HIE738" s="509"/>
      <c r="HIF738" s="509"/>
      <c r="HIG738" s="509"/>
      <c r="HIH738" s="509"/>
      <c r="HII738" s="509"/>
      <c r="HIJ738" s="509"/>
      <c r="HIK738" s="509"/>
      <c r="HIL738" s="509"/>
      <c r="HIM738" s="509"/>
      <c r="HIN738" s="509"/>
      <c r="HIO738" s="509"/>
      <c r="HIP738" s="509"/>
      <c r="HIQ738" s="509"/>
      <c r="HIR738" s="509"/>
      <c r="HIS738" s="509"/>
      <c r="HIT738" s="509"/>
      <c r="HIU738" s="509"/>
      <c r="HIV738" s="509"/>
      <c r="HIW738" s="509"/>
      <c r="HIX738" s="509"/>
      <c r="HIY738" s="509"/>
      <c r="HIZ738" s="509"/>
      <c r="HJA738" s="509"/>
      <c r="HJB738" s="509"/>
      <c r="HJC738" s="509"/>
      <c r="HJD738" s="509"/>
      <c r="HJE738" s="509"/>
      <c r="HJF738" s="509"/>
      <c r="HJG738" s="509"/>
      <c r="HJH738" s="509"/>
      <c r="HJI738" s="509"/>
      <c r="HJJ738" s="509"/>
      <c r="HJK738" s="509"/>
      <c r="HJL738" s="509"/>
      <c r="HJM738" s="509"/>
      <c r="HJN738" s="509"/>
      <c r="HJO738" s="509"/>
      <c r="HJP738" s="509"/>
      <c r="HJQ738" s="509"/>
      <c r="HJR738" s="509"/>
      <c r="HJS738" s="509"/>
      <c r="HJT738" s="509"/>
      <c r="HJU738" s="509"/>
      <c r="HJV738" s="509"/>
      <c r="HJW738" s="509"/>
      <c r="HJX738" s="509"/>
      <c r="HJY738" s="509"/>
      <c r="HJZ738" s="509"/>
      <c r="HKA738" s="509"/>
      <c r="HKB738" s="509"/>
      <c r="HKC738" s="509"/>
      <c r="HKD738" s="509"/>
      <c r="HKE738" s="509"/>
      <c r="HKF738" s="509"/>
      <c r="HKG738" s="509"/>
      <c r="HKH738" s="509"/>
      <c r="HKI738" s="509"/>
      <c r="HKJ738" s="509"/>
      <c r="HKK738" s="509"/>
      <c r="HKL738" s="509"/>
      <c r="HKM738" s="509"/>
      <c r="HKN738" s="509"/>
      <c r="HKO738" s="509"/>
      <c r="HKP738" s="509"/>
      <c r="HKQ738" s="509"/>
      <c r="HKR738" s="509"/>
      <c r="HKS738" s="509"/>
      <c r="HKT738" s="509"/>
      <c r="HKU738" s="509"/>
      <c r="HKV738" s="509"/>
      <c r="HKW738" s="509"/>
      <c r="HKX738" s="509"/>
      <c r="HKY738" s="509"/>
      <c r="HKZ738" s="509"/>
      <c r="HLA738" s="509"/>
      <c r="HLB738" s="509"/>
      <c r="HLC738" s="509"/>
      <c r="HLD738" s="509"/>
      <c r="HLE738" s="509"/>
      <c r="HLF738" s="509"/>
      <c r="HLG738" s="509"/>
      <c r="HLH738" s="509"/>
      <c r="HLI738" s="509"/>
      <c r="HLJ738" s="509"/>
      <c r="HLK738" s="509"/>
      <c r="HLL738" s="509"/>
      <c r="HLM738" s="509"/>
      <c r="HLN738" s="509"/>
      <c r="HLO738" s="509"/>
      <c r="HLP738" s="509"/>
      <c r="HLQ738" s="509"/>
      <c r="HLR738" s="509"/>
      <c r="HLS738" s="509"/>
      <c r="HLT738" s="509"/>
      <c r="HLU738" s="509"/>
      <c r="HLV738" s="509"/>
      <c r="HLW738" s="509"/>
      <c r="HLX738" s="509"/>
      <c r="HLY738" s="509"/>
      <c r="HLZ738" s="509"/>
      <c r="HMA738" s="509"/>
      <c r="HMB738" s="509"/>
      <c r="HMC738" s="509"/>
      <c r="HMD738" s="509"/>
      <c r="HME738" s="509"/>
      <c r="HMF738" s="509"/>
      <c r="HMG738" s="509"/>
      <c r="HMH738" s="509"/>
      <c r="HMI738" s="509"/>
      <c r="HMJ738" s="509"/>
      <c r="HMK738" s="509"/>
      <c r="HML738" s="509"/>
      <c r="HMM738" s="509"/>
      <c r="HMN738" s="509"/>
      <c r="HMO738" s="509"/>
      <c r="HMP738" s="509"/>
      <c r="HMQ738" s="509"/>
      <c r="HMR738" s="509"/>
      <c r="HMS738" s="509"/>
      <c r="HMT738" s="509"/>
      <c r="HMU738" s="509"/>
      <c r="HMV738" s="509"/>
      <c r="HMW738" s="509"/>
      <c r="HMX738" s="509"/>
      <c r="HMY738" s="509"/>
      <c r="HMZ738" s="509"/>
      <c r="HNA738" s="509"/>
      <c r="HNB738" s="509"/>
      <c r="HNC738" s="509"/>
      <c r="HND738" s="509"/>
      <c r="HNE738" s="509"/>
      <c r="HNF738" s="509"/>
      <c r="HNG738" s="509"/>
      <c r="HNH738" s="509"/>
      <c r="HNI738" s="509"/>
      <c r="HNJ738" s="509"/>
      <c r="HNK738" s="509"/>
      <c r="HNL738" s="509"/>
      <c r="HNM738" s="509"/>
      <c r="HNN738" s="509"/>
      <c r="HNO738" s="509"/>
      <c r="HNP738" s="509"/>
      <c r="HNQ738" s="509"/>
      <c r="HNR738" s="509"/>
      <c r="HNS738" s="509"/>
      <c r="HNT738" s="509"/>
      <c r="HNU738" s="509"/>
      <c r="HNV738" s="509"/>
      <c r="HNW738" s="509"/>
      <c r="HNX738" s="509"/>
      <c r="HNY738" s="509"/>
      <c r="HNZ738" s="509"/>
      <c r="HOA738" s="509"/>
      <c r="HOB738" s="509"/>
      <c r="HOC738" s="509"/>
      <c r="HOD738" s="509"/>
      <c r="HOE738" s="509"/>
      <c r="HOF738" s="509"/>
      <c r="HOG738" s="509"/>
      <c r="HOH738" s="509"/>
      <c r="HOI738" s="509"/>
      <c r="HOJ738" s="509"/>
      <c r="HOK738" s="509"/>
      <c r="HOL738" s="509"/>
      <c r="HOM738" s="509"/>
      <c r="HON738" s="509"/>
      <c r="HOO738" s="509"/>
      <c r="HOP738" s="509"/>
      <c r="HOQ738" s="509"/>
      <c r="HOR738" s="509"/>
      <c r="HOS738" s="509"/>
      <c r="HOT738" s="509"/>
      <c r="HOU738" s="509"/>
      <c r="HOV738" s="509"/>
      <c r="HOW738" s="509"/>
      <c r="HOX738" s="509"/>
      <c r="HOY738" s="509"/>
      <c r="HOZ738" s="509"/>
      <c r="HPA738" s="509"/>
      <c r="HPB738" s="509"/>
      <c r="HPC738" s="509"/>
      <c r="HPD738" s="509"/>
      <c r="HPE738" s="509"/>
      <c r="HPF738" s="509"/>
      <c r="HPG738" s="509"/>
      <c r="HPH738" s="509"/>
      <c r="HPI738" s="509"/>
      <c r="HPJ738" s="509"/>
      <c r="HPK738" s="509"/>
      <c r="HPL738" s="509"/>
      <c r="HPM738" s="509"/>
      <c r="HPN738" s="509"/>
      <c r="HPO738" s="509"/>
      <c r="HPP738" s="509"/>
      <c r="HPQ738" s="509"/>
      <c r="HPR738" s="509"/>
      <c r="HPS738" s="509"/>
      <c r="HPT738" s="509"/>
      <c r="HPU738" s="509"/>
      <c r="HPV738" s="509"/>
      <c r="HPW738" s="509"/>
      <c r="HPX738" s="509"/>
      <c r="HPY738" s="509"/>
      <c r="HPZ738" s="509"/>
      <c r="HQA738" s="509"/>
      <c r="HQB738" s="509"/>
      <c r="HQC738" s="509"/>
      <c r="HQD738" s="509"/>
      <c r="HQE738" s="509"/>
      <c r="HQF738" s="509"/>
      <c r="HQG738" s="509"/>
      <c r="HQH738" s="509"/>
      <c r="HQI738" s="509"/>
      <c r="HQJ738" s="509"/>
      <c r="HQK738" s="509"/>
      <c r="HQL738" s="509"/>
      <c r="HQM738" s="509"/>
      <c r="HQN738" s="509"/>
      <c r="HQO738" s="509"/>
      <c r="HQP738" s="509"/>
      <c r="HQQ738" s="509"/>
      <c r="HQR738" s="509"/>
      <c r="HQS738" s="509"/>
      <c r="HQT738" s="509"/>
      <c r="HQU738" s="509"/>
      <c r="HQV738" s="509"/>
      <c r="HQW738" s="509"/>
      <c r="HQX738" s="509"/>
      <c r="HQY738" s="509"/>
      <c r="HQZ738" s="509"/>
      <c r="HRA738" s="509"/>
      <c r="HRB738" s="509"/>
      <c r="HRC738" s="509"/>
      <c r="HRD738" s="509"/>
      <c r="HRE738" s="509"/>
      <c r="HRF738" s="509"/>
      <c r="HRG738" s="509"/>
      <c r="HRH738" s="509"/>
      <c r="HRI738" s="509"/>
      <c r="HRJ738" s="509"/>
      <c r="HRK738" s="509"/>
      <c r="HRL738" s="509"/>
      <c r="HRM738" s="509"/>
      <c r="HRN738" s="509"/>
      <c r="HRO738" s="509"/>
      <c r="HRP738" s="509"/>
      <c r="HRQ738" s="509"/>
      <c r="HRR738" s="509"/>
      <c r="HRS738" s="509"/>
      <c r="HRT738" s="509"/>
      <c r="HRU738" s="509"/>
      <c r="HRV738" s="509"/>
      <c r="HRW738" s="509"/>
      <c r="HRX738" s="509"/>
      <c r="HRY738" s="509"/>
      <c r="HRZ738" s="509"/>
      <c r="HSA738" s="509"/>
      <c r="HSB738" s="509"/>
      <c r="HSC738" s="509"/>
      <c r="HSD738" s="509"/>
      <c r="HSE738" s="509"/>
      <c r="HSF738" s="509"/>
      <c r="HSG738" s="509"/>
      <c r="HSH738" s="509"/>
      <c r="HSI738" s="509"/>
      <c r="HSJ738" s="509"/>
      <c r="HSK738" s="509"/>
      <c r="HSL738" s="509"/>
      <c r="HSM738" s="509"/>
      <c r="HSN738" s="509"/>
      <c r="HSO738" s="509"/>
      <c r="HSP738" s="509"/>
      <c r="HSQ738" s="509"/>
      <c r="HSR738" s="509"/>
      <c r="HSS738" s="509"/>
      <c r="HST738" s="509"/>
      <c r="HSU738" s="509"/>
      <c r="HSV738" s="509"/>
      <c r="HSW738" s="509"/>
      <c r="HSX738" s="509"/>
      <c r="HSY738" s="509"/>
      <c r="HSZ738" s="509"/>
      <c r="HTA738" s="509"/>
      <c r="HTB738" s="509"/>
      <c r="HTC738" s="509"/>
      <c r="HTD738" s="509"/>
      <c r="HTE738" s="509"/>
      <c r="HTF738" s="509"/>
      <c r="HTG738" s="509"/>
      <c r="HTH738" s="509"/>
      <c r="HTI738" s="509"/>
      <c r="HTJ738" s="509"/>
      <c r="HTK738" s="509"/>
      <c r="HTL738" s="509"/>
      <c r="HTM738" s="509"/>
      <c r="HTN738" s="509"/>
      <c r="HTO738" s="509"/>
      <c r="HTP738" s="509"/>
      <c r="HTQ738" s="509"/>
      <c r="HTR738" s="509"/>
      <c r="HTS738" s="509"/>
      <c r="HTT738" s="509"/>
      <c r="HTU738" s="509"/>
      <c r="HTV738" s="509"/>
      <c r="HTW738" s="509"/>
      <c r="HTX738" s="509"/>
      <c r="HTY738" s="509"/>
      <c r="HTZ738" s="509"/>
      <c r="HUA738" s="509"/>
      <c r="HUB738" s="509"/>
      <c r="HUC738" s="509"/>
      <c r="HUD738" s="509"/>
      <c r="HUE738" s="509"/>
      <c r="HUF738" s="509"/>
      <c r="HUG738" s="509"/>
      <c r="HUH738" s="509"/>
      <c r="HUI738" s="509"/>
      <c r="HUJ738" s="509"/>
      <c r="HUK738" s="509"/>
      <c r="HUL738" s="509"/>
      <c r="HUM738" s="509"/>
      <c r="HUN738" s="509"/>
      <c r="HUO738" s="509"/>
      <c r="HUP738" s="509"/>
      <c r="HUQ738" s="509"/>
      <c r="HUR738" s="509"/>
      <c r="HUS738" s="509"/>
      <c r="HUT738" s="509"/>
      <c r="HUU738" s="509"/>
      <c r="HUV738" s="509"/>
      <c r="HUW738" s="509"/>
      <c r="HUX738" s="509"/>
      <c r="HUY738" s="509"/>
      <c r="HUZ738" s="509"/>
      <c r="HVA738" s="509"/>
      <c r="HVB738" s="509"/>
      <c r="HVC738" s="509"/>
      <c r="HVD738" s="509"/>
      <c r="HVE738" s="509"/>
      <c r="HVF738" s="509"/>
      <c r="HVG738" s="509"/>
      <c r="HVH738" s="509"/>
      <c r="HVI738" s="509"/>
      <c r="HVJ738" s="509"/>
      <c r="HVK738" s="509"/>
      <c r="HVL738" s="509"/>
      <c r="HVM738" s="509"/>
      <c r="HVN738" s="509"/>
      <c r="HVO738" s="509"/>
      <c r="HVP738" s="509"/>
      <c r="HVQ738" s="509"/>
      <c r="HVR738" s="509"/>
      <c r="HVS738" s="509"/>
      <c r="HVT738" s="509"/>
      <c r="HVU738" s="509"/>
      <c r="HVV738" s="509"/>
      <c r="HVW738" s="509"/>
      <c r="HVX738" s="509"/>
      <c r="HVY738" s="509"/>
      <c r="HVZ738" s="509"/>
      <c r="HWA738" s="509"/>
      <c r="HWB738" s="509"/>
      <c r="HWC738" s="509"/>
      <c r="HWD738" s="509"/>
      <c r="HWE738" s="509"/>
      <c r="HWF738" s="509"/>
      <c r="HWG738" s="509"/>
      <c r="HWH738" s="509"/>
      <c r="HWI738" s="509"/>
      <c r="HWJ738" s="509"/>
      <c r="HWK738" s="509"/>
      <c r="HWL738" s="509"/>
      <c r="HWM738" s="509"/>
      <c r="HWN738" s="509"/>
      <c r="HWO738" s="509"/>
      <c r="HWP738" s="509"/>
      <c r="HWQ738" s="509"/>
      <c r="HWR738" s="509"/>
      <c r="HWS738" s="509"/>
      <c r="HWT738" s="509"/>
      <c r="HWU738" s="509"/>
      <c r="HWV738" s="509"/>
      <c r="HWW738" s="509"/>
      <c r="HWX738" s="509"/>
      <c r="HWY738" s="509"/>
      <c r="HWZ738" s="509"/>
      <c r="HXA738" s="509"/>
      <c r="HXB738" s="509"/>
      <c r="HXC738" s="509"/>
      <c r="HXD738" s="509"/>
      <c r="HXE738" s="509"/>
      <c r="HXF738" s="509"/>
      <c r="HXG738" s="509"/>
      <c r="HXH738" s="509"/>
      <c r="HXI738" s="509"/>
      <c r="HXJ738" s="509"/>
      <c r="HXK738" s="509"/>
      <c r="HXL738" s="509"/>
      <c r="HXM738" s="509"/>
      <c r="HXN738" s="509"/>
      <c r="HXO738" s="509"/>
      <c r="HXP738" s="509"/>
      <c r="HXQ738" s="509"/>
      <c r="HXR738" s="509"/>
      <c r="HXS738" s="509"/>
      <c r="HXT738" s="509"/>
      <c r="HXU738" s="509"/>
      <c r="HXV738" s="509"/>
      <c r="HXW738" s="509"/>
      <c r="HXX738" s="509"/>
      <c r="HXY738" s="509"/>
      <c r="HXZ738" s="509"/>
      <c r="HYA738" s="509"/>
      <c r="HYB738" s="509"/>
      <c r="HYC738" s="509"/>
      <c r="HYD738" s="509"/>
      <c r="HYE738" s="509"/>
      <c r="HYF738" s="509"/>
      <c r="HYG738" s="509"/>
      <c r="HYH738" s="509"/>
      <c r="HYI738" s="509"/>
      <c r="HYJ738" s="509"/>
      <c r="HYK738" s="509"/>
      <c r="HYL738" s="509"/>
      <c r="HYM738" s="509"/>
      <c r="HYN738" s="509"/>
      <c r="HYO738" s="509"/>
      <c r="HYP738" s="509"/>
      <c r="HYQ738" s="509"/>
      <c r="HYR738" s="509"/>
      <c r="HYS738" s="509"/>
      <c r="HYT738" s="509"/>
      <c r="HYU738" s="509"/>
      <c r="HYV738" s="509"/>
      <c r="HYW738" s="509"/>
      <c r="HYX738" s="509"/>
      <c r="HYY738" s="509"/>
      <c r="HYZ738" s="509"/>
      <c r="HZA738" s="509"/>
      <c r="HZB738" s="509"/>
      <c r="HZC738" s="509"/>
      <c r="HZD738" s="509"/>
      <c r="HZE738" s="509"/>
      <c r="HZF738" s="509"/>
      <c r="HZG738" s="509"/>
      <c r="HZH738" s="509"/>
      <c r="HZI738" s="509"/>
      <c r="HZJ738" s="509"/>
      <c r="HZK738" s="509"/>
      <c r="HZL738" s="509"/>
      <c r="HZM738" s="509"/>
      <c r="HZN738" s="509"/>
      <c r="HZO738" s="509"/>
      <c r="HZP738" s="509"/>
      <c r="HZQ738" s="509"/>
      <c r="HZR738" s="509"/>
      <c r="HZS738" s="509"/>
      <c r="HZT738" s="509"/>
      <c r="HZU738" s="509"/>
      <c r="HZV738" s="509"/>
      <c r="HZW738" s="509"/>
      <c r="HZX738" s="509"/>
      <c r="HZY738" s="509"/>
      <c r="HZZ738" s="509"/>
      <c r="IAA738" s="509"/>
      <c r="IAB738" s="509"/>
      <c r="IAC738" s="509"/>
      <c r="IAD738" s="509"/>
      <c r="IAE738" s="509"/>
      <c r="IAF738" s="509"/>
      <c r="IAG738" s="509"/>
      <c r="IAH738" s="509"/>
      <c r="IAI738" s="509"/>
      <c r="IAJ738" s="509"/>
      <c r="IAK738" s="509"/>
      <c r="IAL738" s="509"/>
      <c r="IAM738" s="509"/>
      <c r="IAN738" s="509"/>
      <c r="IAO738" s="509"/>
      <c r="IAP738" s="509"/>
      <c r="IAQ738" s="509"/>
      <c r="IAR738" s="509"/>
      <c r="IAS738" s="509"/>
      <c r="IAT738" s="509"/>
      <c r="IAU738" s="509"/>
      <c r="IAV738" s="509"/>
      <c r="IAW738" s="509"/>
      <c r="IAX738" s="509"/>
      <c r="IAY738" s="509"/>
      <c r="IAZ738" s="509"/>
      <c r="IBA738" s="509"/>
      <c r="IBB738" s="509"/>
      <c r="IBC738" s="509"/>
      <c r="IBD738" s="509"/>
      <c r="IBE738" s="509"/>
      <c r="IBF738" s="509"/>
      <c r="IBG738" s="509"/>
      <c r="IBH738" s="509"/>
      <c r="IBI738" s="509"/>
      <c r="IBJ738" s="509"/>
      <c r="IBK738" s="509"/>
      <c r="IBL738" s="509"/>
      <c r="IBM738" s="509"/>
      <c r="IBN738" s="509"/>
      <c r="IBO738" s="509"/>
      <c r="IBP738" s="509"/>
      <c r="IBQ738" s="509"/>
      <c r="IBR738" s="509"/>
      <c r="IBS738" s="509"/>
      <c r="IBT738" s="509"/>
      <c r="IBU738" s="509"/>
      <c r="IBV738" s="509"/>
      <c r="IBW738" s="509"/>
      <c r="IBX738" s="509"/>
      <c r="IBY738" s="509"/>
      <c r="IBZ738" s="509"/>
      <c r="ICA738" s="509"/>
      <c r="ICB738" s="509"/>
      <c r="ICC738" s="509"/>
      <c r="ICD738" s="509"/>
      <c r="ICE738" s="509"/>
      <c r="ICF738" s="509"/>
      <c r="ICG738" s="509"/>
      <c r="ICH738" s="509"/>
      <c r="ICI738" s="509"/>
      <c r="ICJ738" s="509"/>
      <c r="ICK738" s="509"/>
      <c r="ICL738" s="509"/>
      <c r="ICM738" s="509"/>
      <c r="ICN738" s="509"/>
      <c r="ICO738" s="509"/>
      <c r="ICP738" s="509"/>
      <c r="ICQ738" s="509"/>
      <c r="ICR738" s="509"/>
      <c r="ICS738" s="509"/>
      <c r="ICT738" s="509"/>
      <c r="ICU738" s="509"/>
      <c r="ICV738" s="509"/>
      <c r="ICW738" s="509"/>
      <c r="ICX738" s="509"/>
      <c r="ICY738" s="509"/>
      <c r="ICZ738" s="509"/>
      <c r="IDA738" s="509"/>
      <c r="IDB738" s="509"/>
      <c r="IDC738" s="509"/>
      <c r="IDD738" s="509"/>
      <c r="IDE738" s="509"/>
      <c r="IDF738" s="509"/>
      <c r="IDG738" s="509"/>
      <c r="IDH738" s="509"/>
      <c r="IDI738" s="509"/>
      <c r="IDJ738" s="509"/>
      <c r="IDK738" s="509"/>
      <c r="IDL738" s="509"/>
      <c r="IDM738" s="509"/>
      <c r="IDN738" s="509"/>
      <c r="IDO738" s="509"/>
      <c r="IDP738" s="509"/>
      <c r="IDQ738" s="509"/>
      <c r="IDR738" s="509"/>
      <c r="IDS738" s="509"/>
      <c r="IDT738" s="509"/>
      <c r="IDU738" s="509"/>
      <c r="IDV738" s="509"/>
      <c r="IDW738" s="509"/>
      <c r="IDX738" s="509"/>
      <c r="IDY738" s="509"/>
      <c r="IDZ738" s="509"/>
      <c r="IEA738" s="509"/>
      <c r="IEB738" s="509"/>
      <c r="IEC738" s="509"/>
      <c r="IED738" s="509"/>
      <c r="IEE738" s="509"/>
      <c r="IEF738" s="509"/>
      <c r="IEG738" s="509"/>
      <c r="IEH738" s="509"/>
      <c r="IEI738" s="509"/>
      <c r="IEJ738" s="509"/>
      <c r="IEK738" s="509"/>
      <c r="IEL738" s="509"/>
      <c r="IEM738" s="509"/>
      <c r="IEN738" s="509"/>
      <c r="IEO738" s="509"/>
      <c r="IEP738" s="509"/>
      <c r="IEQ738" s="509"/>
      <c r="IER738" s="509"/>
      <c r="IES738" s="509"/>
      <c r="IET738" s="509"/>
      <c r="IEU738" s="509"/>
      <c r="IEV738" s="509"/>
      <c r="IEW738" s="509"/>
      <c r="IEX738" s="509"/>
      <c r="IEY738" s="509"/>
      <c r="IEZ738" s="509"/>
      <c r="IFA738" s="509"/>
      <c r="IFB738" s="509"/>
      <c r="IFC738" s="509"/>
      <c r="IFD738" s="509"/>
      <c r="IFE738" s="509"/>
      <c r="IFF738" s="509"/>
      <c r="IFG738" s="509"/>
      <c r="IFH738" s="509"/>
      <c r="IFI738" s="509"/>
      <c r="IFJ738" s="509"/>
      <c r="IFK738" s="509"/>
      <c r="IFL738" s="509"/>
      <c r="IFM738" s="509"/>
      <c r="IFN738" s="509"/>
      <c r="IFO738" s="509"/>
      <c r="IFP738" s="509"/>
      <c r="IFQ738" s="509"/>
      <c r="IFR738" s="509"/>
      <c r="IFS738" s="509"/>
      <c r="IFT738" s="509"/>
      <c r="IFU738" s="509"/>
      <c r="IFV738" s="509"/>
      <c r="IFW738" s="509"/>
      <c r="IFX738" s="509"/>
      <c r="IFY738" s="509"/>
      <c r="IFZ738" s="509"/>
      <c r="IGA738" s="509"/>
      <c r="IGB738" s="509"/>
      <c r="IGC738" s="509"/>
      <c r="IGD738" s="509"/>
      <c r="IGE738" s="509"/>
      <c r="IGF738" s="509"/>
      <c r="IGG738" s="509"/>
      <c r="IGH738" s="509"/>
      <c r="IGI738" s="509"/>
      <c r="IGJ738" s="509"/>
      <c r="IGK738" s="509"/>
      <c r="IGL738" s="509"/>
      <c r="IGM738" s="509"/>
      <c r="IGN738" s="509"/>
      <c r="IGO738" s="509"/>
      <c r="IGP738" s="509"/>
      <c r="IGQ738" s="509"/>
      <c r="IGR738" s="509"/>
      <c r="IGS738" s="509"/>
      <c r="IGT738" s="509"/>
      <c r="IGU738" s="509"/>
      <c r="IGV738" s="509"/>
      <c r="IGW738" s="509"/>
      <c r="IGX738" s="509"/>
      <c r="IGY738" s="509"/>
      <c r="IGZ738" s="509"/>
      <c r="IHA738" s="509"/>
      <c r="IHB738" s="509"/>
      <c r="IHC738" s="509"/>
      <c r="IHD738" s="509"/>
      <c r="IHE738" s="509"/>
      <c r="IHF738" s="509"/>
      <c r="IHG738" s="509"/>
      <c r="IHH738" s="509"/>
      <c r="IHI738" s="509"/>
      <c r="IHJ738" s="509"/>
      <c r="IHK738" s="509"/>
      <c r="IHL738" s="509"/>
      <c r="IHM738" s="509"/>
      <c r="IHN738" s="509"/>
      <c r="IHO738" s="509"/>
      <c r="IHP738" s="509"/>
      <c r="IHQ738" s="509"/>
      <c r="IHR738" s="509"/>
      <c r="IHS738" s="509"/>
      <c r="IHT738" s="509"/>
      <c r="IHU738" s="509"/>
      <c r="IHV738" s="509"/>
      <c r="IHW738" s="509"/>
      <c r="IHX738" s="509"/>
      <c r="IHY738" s="509"/>
      <c r="IHZ738" s="509"/>
      <c r="IIA738" s="509"/>
      <c r="IIB738" s="509"/>
      <c r="IIC738" s="509"/>
      <c r="IID738" s="509"/>
      <c r="IIE738" s="509"/>
      <c r="IIF738" s="509"/>
      <c r="IIG738" s="509"/>
      <c r="IIH738" s="509"/>
      <c r="III738" s="509"/>
      <c r="IIJ738" s="509"/>
      <c r="IIK738" s="509"/>
      <c r="IIL738" s="509"/>
      <c r="IIM738" s="509"/>
      <c r="IIN738" s="509"/>
      <c r="IIO738" s="509"/>
      <c r="IIP738" s="509"/>
      <c r="IIQ738" s="509"/>
      <c r="IIR738" s="509"/>
      <c r="IIS738" s="509"/>
      <c r="IIT738" s="509"/>
      <c r="IIU738" s="509"/>
      <c r="IIV738" s="509"/>
      <c r="IIW738" s="509"/>
      <c r="IIX738" s="509"/>
      <c r="IIY738" s="509"/>
      <c r="IIZ738" s="509"/>
      <c r="IJA738" s="509"/>
      <c r="IJB738" s="509"/>
      <c r="IJC738" s="509"/>
      <c r="IJD738" s="509"/>
      <c r="IJE738" s="509"/>
      <c r="IJF738" s="509"/>
      <c r="IJG738" s="509"/>
      <c r="IJH738" s="509"/>
      <c r="IJI738" s="509"/>
      <c r="IJJ738" s="509"/>
      <c r="IJK738" s="509"/>
      <c r="IJL738" s="509"/>
      <c r="IJM738" s="509"/>
      <c r="IJN738" s="509"/>
      <c r="IJO738" s="509"/>
      <c r="IJP738" s="509"/>
      <c r="IJQ738" s="509"/>
      <c r="IJR738" s="509"/>
      <c r="IJS738" s="509"/>
      <c r="IJT738" s="509"/>
      <c r="IJU738" s="509"/>
      <c r="IJV738" s="509"/>
      <c r="IJW738" s="509"/>
      <c r="IJX738" s="509"/>
      <c r="IJY738" s="509"/>
      <c r="IJZ738" s="509"/>
      <c r="IKA738" s="509"/>
      <c r="IKB738" s="509"/>
      <c r="IKC738" s="509"/>
      <c r="IKD738" s="509"/>
      <c r="IKE738" s="509"/>
      <c r="IKF738" s="509"/>
      <c r="IKG738" s="509"/>
      <c r="IKH738" s="509"/>
      <c r="IKI738" s="509"/>
      <c r="IKJ738" s="509"/>
      <c r="IKK738" s="509"/>
      <c r="IKL738" s="509"/>
      <c r="IKM738" s="509"/>
      <c r="IKN738" s="509"/>
      <c r="IKO738" s="509"/>
      <c r="IKP738" s="509"/>
      <c r="IKQ738" s="509"/>
      <c r="IKR738" s="509"/>
      <c r="IKS738" s="509"/>
      <c r="IKT738" s="509"/>
      <c r="IKU738" s="509"/>
      <c r="IKV738" s="509"/>
      <c r="IKW738" s="509"/>
      <c r="IKX738" s="509"/>
      <c r="IKY738" s="509"/>
      <c r="IKZ738" s="509"/>
      <c r="ILA738" s="509"/>
      <c r="ILB738" s="509"/>
      <c r="ILC738" s="509"/>
      <c r="ILD738" s="509"/>
      <c r="ILE738" s="509"/>
      <c r="ILF738" s="509"/>
      <c r="ILG738" s="509"/>
      <c r="ILH738" s="509"/>
      <c r="ILI738" s="509"/>
      <c r="ILJ738" s="509"/>
      <c r="ILK738" s="509"/>
      <c r="ILL738" s="509"/>
      <c r="ILM738" s="509"/>
      <c r="ILN738" s="509"/>
      <c r="ILO738" s="509"/>
      <c r="ILP738" s="509"/>
      <c r="ILQ738" s="509"/>
      <c r="ILR738" s="509"/>
      <c r="ILS738" s="509"/>
      <c r="ILT738" s="509"/>
      <c r="ILU738" s="509"/>
      <c r="ILV738" s="509"/>
      <c r="ILW738" s="509"/>
      <c r="ILX738" s="509"/>
      <c r="ILY738" s="509"/>
      <c r="ILZ738" s="509"/>
      <c r="IMA738" s="509"/>
      <c r="IMB738" s="509"/>
      <c r="IMC738" s="509"/>
      <c r="IMD738" s="509"/>
      <c r="IME738" s="509"/>
      <c r="IMF738" s="509"/>
      <c r="IMG738" s="509"/>
      <c r="IMH738" s="509"/>
      <c r="IMI738" s="509"/>
      <c r="IMJ738" s="509"/>
      <c r="IMK738" s="509"/>
      <c r="IML738" s="509"/>
      <c r="IMM738" s="509"/>
      <c r="IMN738" s="509"/>
      <c r="IMO738" s="509"/>
      <c r="IMP738" s="509"/>
      <c r="IMQ738" s="509"/>
      <c r="IMR738" s="509"/>
      <c r="IMS738" s="509"/>
      <c r="IMT738" s="509"/>
      <c r="IMU738" s="509"/>
      <c r="IMV738" s="509"/>
      <c r="IMW738" s="509"/>
      <c r="IMX738" s="509"/>
      <c r="IMY738" s="509"/>
      <c r="IMZ738" s="509"/>
      <c r="INA738" s="509"/>
      <c r="INB738" s="509"/>
      <c r="INC738" s="509"/>
      <c r="IND738" s="509"/>
      <c r="INE738" s="509"/>
      <c r="INF738" s="509"/>
      <c r="ING738" s="509"/>
      <c r="INH738" s="509"/>
      <c r="INI738" s="509"/>
      <c r="INJ738" s="509"/>
      <c r="INK738" s="509"/>
      <c r="INL738" s="509"/>
      <c r="INM738" s="509"/>
      <c r="INN738" s="509"/>
      <c r="INO738" s="509"/>
      <c r="INP738" s="509"/>
      <c r="INQ738" s="509"/>
      <c r="INR738" s="509"/>
      <c r="INS738" s="509"/>
      <c r="INT738" s="509"/>
      <c r="INU738" s="509"/>
      <c r="INV738" s="509"/>
      <c r="INW738" s="509"/>
      <c r="INX738" s="509"/>
      <c r="INY738" s="509"/>
      <c r="INZ738" s="509"/>
      <c r="IOA738" s="509"/>
      <c r="IOB738" s="509"/>
      <c r="IOC738" s="509"/>
      <c r="IOD738" s="509"/>
      <c r="IOE738" s="509"/>
      <c r="IOF738" s="509"/>
      <c r="IOG738" s="509"/>
      <c r="IOH738" s="509"/>
      <c r="IOI738" s="509"/>
      <c r="IOJ738" s="509"/>
      <c r="IOK738" s="509"/>
      <c r="IOL738" s="509"/>
      <c r="IOM738" s="509"/>
      <c r="ION738" s="509"/>
      <c r="IOO738" s="509"/>
      <c r="IOP738" s="509"/>
      <c r="IOQ738" s="509"/>
      <c r="IOR738" s="509"/>
      <c r="IOS738" s="509"/>
      <c r="IOT738" s="509"/>
      <c r="IOU738" s="509"/>
      <c r="IOV738" s="509"/>
      <c r="IOW738" s="509"/>
      <c r="IOX738" s="509"/>
      <c r="IOY738" s="509"/>
      <c r="IOZ738" s="509"/>
      <c r="IPA738" s="509"/>
      <c r="IPB738" s="509"/>
      <c r="IPC738" s="509"/>
      <c r="IPD738" s="509"/>
      <c r="IPE738" s="509"/>
      <c r="IPF738" s="509"/>
      <c r="IPG738" s="509"/>
      <c r="IPH738" s="509"/>
      <c r="IPI738" s="509"/>
      <c r="IPJ738" s="509"/>
      <c r="IPK738" s="509"/>
      <c r="IPL738" s="509"/>
      <c r="IPM738" s="509"/>
      <c r="IPN738" s="509"/>
      <c r="IPO738" s="509"/>
      <c r="IPP738" s="509"/>
      <c r="IPQ738" s="509"/>
      <c r="IPR738" s="509"/>
      <c r="IPS738" s="509"/>
      <c r="IPT738" s="509"/>
      <c r="IPU738" s="509"/>
      <c r="IPV738" s="509"/>
      <c r="IPW738" s="509"/>
      <c r="IPX738" s="509"/>
      <c r="IPY738" s="509"/>
      <c r="IPZ738" s="509"/>
      <c r="IQA738" s="509"/>
      <c r="IQB738" s="509"/>
      <c r="IQC738" s="509"/>
      <c r="IQD738" s="509"/>
      <c r="IQE738" s="509"/>
      <c r="IQF738" s="509"/>
      <c r="IQG738" s="509"/>
      <c r="IQH738" s="509"/>
      <c r="IQI738" s="509"/>
      <c r="IQJ738" s="509"/>
      <c r="IQK738" s="509"/>
      <c r="IQL738" s="509"/>
      <c r="IQM738" s="509"/>
      <c r="IQN738" s="509"/>
      <c r="IQO738" s="509"/>
      <c r="IQP738" s="509"/>
      <c r="IQQ738" s="509"/>
      <c r="IQR738" s="509"/>
      <c r="IQS738" s="509"/>
      <c r="IQT738" s="509"/>
      <c r="IQU738" s="509"/>
      <c r="IQV738" s="509"/>
      <c r="IQW738" s="509"/>
      <c r="IQX738" s="509"/>
      <c r="IQY738" s="509"/>
      <c r="IQZ738" s="509"/>
      <c r="IRA738" s="509"/>
      <c r="IRB738" s="509"/>
      <c r="IRC738" s="509"/>
      <c r="IRD738" s="509"/>
      <c r="IRE738" s="509"/>
      <c r="IRF738" s="509"/>
      <c r="IRG738" s="509"/>
      <c r="IRH738" s="509"/>
      <c r="IRI738" s="509"/>
      <c r="IRJ738" s="509"/>
      <c r="IRK738" s="509"/>
      <c r="IRL738" s="509"/>
      <c r="IRM738" s="509"/>
      <c r="IRN738" s="509"/>
      <c r="IRO738" s="509"/>
      <c r="IRP738" s="509"/>
      <c r="IRQ738" s="509"/>
      <c r="IRR738" s="509"/>
      <c r="IRS738" s="509"/>
      <c r="IRT738" s="509"/>
      <c r="IRU738" s="509"/>
      <c r="IRV738" s="509"/>
      <c r="IRW738" s="509"/>
      <c r="IRX738" s="509"/>
      <c r="IRY738" s="509"/>
      <c r="IRZ738" s="509"/>
      <c r="ISA738" s="509"/>
      <c r="ISB738" s="509"/>
      <c r="ISC738" s="509"/>
      <c r="ISD738" s="509"/>
      <c r="ISE738" s="509"/>
      <c r="ISF738" s="509"/>
      <c r="ISG738" s="509"/>
      <c r="ISH738" s="509"/>
      <c r="ISI738" s="509"/>
      <c r="ISJ738" s="509"/>
      <c r="ISK738" s="509"/>
      <c r="ISL738" s="509"/>
      <c r="ISM738" s="509"/>
      <c r="ISN738" s="509"/>
      <c r="ISO738" s="509"/>
      <c r="ISP738" s="509"/>
      <c r="ISQ738" s="509"/>
      <c r="ISR738" s="509"/>
      <c r="ISS738" s="509"/>
      <c r="IST738" s="509"/>
      <c r="ISU738" s="509"/>
      <c r="ISV738" s="509"/>
      <c r="ISW738" s="509"/>
      <c r="ISX738" s="509"/>
      <c r="ISY738" s="509"/>
      <c r="ISZ738" s="509"/>
      <c r="ITA738" s="509"/>
      <c r="ITB738" s="509"/>
      <c r="ITC738" s="509"/>
      <c r="ITD738" s="509"/>
      <c r="ITE738" s="509"/>
      <c r="ITF738" s="509"/>
      <c r="ITG738" s="509"/>
      <c r="ITH738" s="509"/>
      <c r="ITI738" s="509"/>
      <c r="ITJ738" s="509"/>
      <c r="ITK738" s="509"/>
      <c r="ITL738" s="509"/>
      <c r="ITM738" s="509"/>
      <c r="ITN738" s="509"/>
      <c r="ITO738" s="509"/>
      <c r="ITP738" s="509"/>
      <c r="ITQ738" s="509"/>
      <c r="ITR738" s="509"/>
      <c r="ITS738" s="509"/>
      <c r="ITT738" s="509"/>
      <c r="ITU738" s="509"/>
      <c r="ITV738" s="509"/>
      <c r="ITW738" s="509"/>
      <c r="ITX738" s="509"/>
      <c r="ITY738" s="509"/>
      <c r="ITZ738" s="509"/>
      <c r="IUA738" s="509"/>
      <c r="IUB738" s="509"/>
      <c r="IUC738" s="509"/>
      <c r="IUD738" s="509"/>
      <c r="IUE738" s="509"/>
      <c r="IUF738" s="509"/>
      <c r="IUG738" s="509"/>
      <c r="IUH738" s="509"/>
      <c r="IUI738" s="509"/>
      <c r="IUJ738" s="509"/>
      <c r="IUK738" s="509"/>
      <c r="IUL738" s="509"/>
      <c r="IUM738" s="509"/>
      <c r="IUN738" s="509"/>
      <c r="IUO738" s="509"/>
      <c r="IUP738" s="509"/>
      <c r="IUQ738" s="509"/>
      <c r="IUR738" s="509"/>
      <c r="IUS738" s="509"/>
      <c r="IUT738" s="509"/>
      <c r="IUU738" s="509"/>
      <c r="IUV738" s="509"/>
      <c r="IUW738" s="509"/>
      <c r="IUX738" s="509"/>
      <c r="IUY738" s="509"/>
      <c r="IUZ738" s="509"/>
      <c r="IVA738" s="509"/>
      <c r="IVB738" s="509"/>
      <c r="IVC738" s="509"/>
      <c r="IVD738" s="509"/>
      <c r="IVE738" s="509"/>
      <c r="IVF738" s="509"/>
      <c r="IVG738" s="509"/>
      <c r="IVH738" s="509"/>
      <c r="IVI738" s="509"/>
      <c r="IVJ738" s="509"/>
      <c r="IVK738" s="509"/>
      <c r="IVL738" s="509"/>
      <c r="IVM738" s="509"/>
      <c r="IVN738" s="509"/>
      <c r="IVO738" s="509"/>
      <c r="IVP738" s="509"/>
      <c r="IVQ738" s="509"/>
      <c r="IVR738" s="509"/>
      <c r="IVS738" s="509"/>
      <c r="IVT738" s="509"/>
      <c r="IVU738" s="509"/>
      <c r="IVV738" s="509"/>
      <c r="IVW738" s="509"/>
      <c r="IVX738" s="509"/>
      <c r="IVY738" s="509"/>
      <c r="IVZ738" s="509"/>
      <c r="IWA738" s="509"/>
      <c r="IWB738" s="509"/>
      <c r="IWC738" s="509"/>
      <c r="IWD738" s="509"/>
      <c r="IWE738" s="509"/>
      <c r="IWF738" s="509"/>
      <c r="IWG738" s="509"/>
      <c r="IWH738" s="509"/>
      <c r="IWI738" s="509"/>
      <c r="IWJ738" s="509"/>
      <c r="IWK738" s="509"/>
      <c r="IWL738" s="509"/>
      <c r="IWM738" s="509"/>
      <c r="IWN738" s="509"/>
      <c r="IWO738" s="509"/>
      <c r="IWP738" s="509"/>
      <c r="IWQ738" s="509"/>
      <c r="IWR738" s="509"/>
      <c r="IWS738" s="509"/>
      <c r="IWT738" s="509"/>
      <c r="IWU738" s="509"/>
      <c r="IWV738" s="509"/>
      <c r="IWW738" s="509"/>
      <c r="IWX738" s="509"/>
      <c r="IWY738" s="509"/>
      <c r="IWZ738" s="509"/>
      <c r="IXA738" s="509"/>
      <c r="IXB738" s="509"/>
      <c r="IXC738" s="509"/>
      <c r="IXD738" s="509"/>
      <c r="IXE738" s="509"/>
      <c r="IXF738" s="509"/>
      <c r="IXG738" s="509"/>
      <c r="IXH738" s="509"/>
      <c r="IXI738" s="509"/>
      <c r="IXJ738" s="509"/>
      <c r="IXK738" s="509"/>
      <c r="IXL738" s="509"/>
      <c r="IXM738" s="509"/>
      <c r="IXN738" s="509"/>
      <c r="IXO738" s="509"/>
      <c r="IXP738" s="509"/>
      <c r="IXQ738" s="509"/>
      <c r="IXR738" s="509"/>
      <c r="IXS738" s="509"/>
      <c r="IXT738" s="509"/>
      <c r="IXU738" s="509"/>
      <c r="IXV738" s="509"/>
      <c r="IXW738" s="509"/>
      <c r="IXX738" s="509"/>
      <c r="IXY738" s="509"/>
      <c r="IXZ738" s="509"/>
      <c r="IYA738" s="509"/>
      <c r="IYB738" s="509"/>
      <c r="IYC738" s="509"/>
      <c r="IYD738" s="509"/>
      <c r="IYE738" s="509"/>
      <c r="IYF738" s="509"/>
      <c r="IYG738" s="509"/>
      <c r="IYH738" s="509"/>
      <c r="IYI738" s="509"/>
      <c r="IYJ738" s="509"/>
      <c r="IYK738" s="509"/>
      <c r="IYL738" s="509"/>
      <c r="IYM738" s="509"/>
      <c r="IYN738" s="509"/>
      <c r="IYO738" s="509"/>
      <c r="IYP738" s="509"/>
      <c r="IYQ738" s="509"/>
      <c r="IYR738" s="509"/>
      <c r="IYS738" s="509"/>
      <c r="IYT738" s="509"/>
      <c r="IYU738" s="509"/>
      <c r="IYV738" s="509"/>
      <c r="IYW738" s="509"/>
      <c r="IYX738" s="509"/>
      <c r="IYY738" s="509"/>
      <c r="IYZ738" s="509"/>
      <c r="IZA738" s="509"/>
      <c r="IZB738" s="509"/>
      <c r="IZC738" s="509"/>
      <c r="IZD738" s="509"/>
      <c r="IZE738" s="509"/>
      <c r="IZF738" s="509"/>
      <c r="IZG738" s="509"/>
      <c r="IZH738" s="509"/>
      <c r="IZI738" s="509"/>
      <c r="IZJ738" s="509"/>
      <c r="IZK738" s="509"/>
      <c r="IZL738" s="509"/>
      <c r="IZM738" s="509"/>
      <c r="IZN738" s="509"/>
      <c r="IZO738" s="509"/>
      <c r="IZP738" s="509"/>
      <c r="IZQ738" s="509"/>
      <c r="IZR738" s="509"/>
      <c r="IZS738" s="509"/>
      <c r="IZT738" s="509"/>
      <c r="IZU738" s="509"/>
      <c r="IZV738" s="509"/>
      <c r="IZW738" s="509"/>
      <c r="IZX738" s="509"/>
      <c r="IZY738" s="509"/>
      <c r="IZZ738" s="509"/>
      <c r="JAA738" s="509"/>
      <c r="JAB738" s="509"/>
      <c r="JAC738" s="509"/>
      <c r="JAD738" s="509"/>
      <c r="JAE738" s="509"/>
      <c r="JAF738" s="509"/>
      <c r="JAG738" s="509"/>
      <c r="JAH738" s="509"/>
      <c r="JAI738" s="509"/>
      <c r="JAJ738" s="509"/>
      <c r="JAK738" s="509"/>
      <c r="JAL738" s="509"/>
      <c r="JAM738" s="509"/>
      <c r="JAN738" s="509"/>
      <c r="JAO738" s="509"/>
      <c r="JAP738" s="509"/>
      <c r="JAQ738" s="509"/>
      <c r="JAR738" s="509"/>
      <c r="JAS738" s="509"/>
      <c r="JAT738" s="509"/>
      <c r="JAU738" s="509"/>
      <c r="JAV738" s="509"/>
      <c r="JAW738" s="509"/>
      <c r="JAX738" s="509"/>
      <c r="JAY738" s="509"/>
      <c r="JAZ738" s="509"/>
      <c r="JBA738" s="509"/>
      <c r="JBB738" s="509"/>
      <c r="JBC738" s="509"/>
      <c r="JBD738" s="509"/>
      <c r="JBE738" s="509"/>
      <c r="JBF738" s="509"/>
      <c r="JBG738" s="509"/>
      <c r="JBH738" s="509"/>
      <c r="JBI738" s="509"/>
      <c r="JBJ738" s="509"/>
      <c r="JBK738" s="509"/>
      <c r="JBL738" s="509"/>
      <c r="JBM738" s="509"/>
      <c r="JBN738" s="509"/>
      <c r="JBO738" s="509"/>
      <c r="JBP738" s="509"/>
      <c r="JBQ738" s="509"/>
      <c r="JBR738" s="509"/>
      <c r="JBS738" s="509"/>
      <c r="JBT738" s="509"/>
      <c r="JBU738" s="509"/>
      <c r="JBV738" s="509"/>
      <c r="JBW738" s="509"/>
      <c r="JBX738" s="509"/>
      <c r="JBY738" s="509"/>
      <c r="JBZ738" s="509"/>
      <c r="JCA738" s="509"/>
      <c r="JCB738" s="509"/>
      <c r="JCC738" s="509"/>
      <c r="JCD738" s="509"/>
      <c r="JCE738" s="509"/>
      <c r="JCF738" s="509"/>
      <c r="JCG738" s="509"/>
      <c r="JCH738" s="509"/>
      <c r="JCI738" s="509"/>
      <c r="JCJ738" s="509"/>
      <c r="JCK738" s="509"/>
      <c r="JCL738" s="509"/>
      <c r="JCM738" s="509"/>
      <c r="JCN738" s="509"/>
      <c r="JCO738" s="509"/>
      <c r="JCP738" s="509"/>
      <c r="JCQ738" s="509"/>
      <c r="JCR738" s="509"/>
      <c r="JCS738" s="509"/>
      <c r="JCT738" s="509"/>
      <c r="JCU738" s="509"/>
      <c r="JCV738" s="509"/>
      <c r="JCW738" s="509"/>
      <c r="JCX738" s="509"/>
      <c r="JCY738" s="509"/>
      <c r="JCZ738" s="509"/>
      <c r="JDA738" s="509"/>
      <c r="JDB738" s="509"/>
      <c r="JDC738" s="509"/>
      <c r="JDD738" s="509"/>
      <c r="JDE738" s="509"/>
      <c r="JDF738" s="509"/>
      <c r="JDG738" s="509"/>
      <c r="JDH738" s="509"/>
      <c r="JDI738" s="509"/>
      <c r="JDJ738" s="509"/>
      <c r="JDK738" s="509"/>
      <c r="JDL738" s="509"/>
      <c r="JDM738" s="509"/>
      <c r="JDN738" s="509"/>
      <c r="JDO738" s="509"/>
      <c r="JDP738" s="509"/>
      <c r="JDQ738" s="509"/>
      <c r="JDR738" s="509"/>
      <c r="JDS738" s="509"/>
      <c r="JDT738" s="509"/>
      <c r="JDU738" s="509"/>
      <c r="JDV738" s="509"/>
      <c r="JDW738" s="509"/>
      <c r="JDX738" s="509"/>
      <c r="JDY738" s="509"/>
      <c r="JDZ738" s="509"/>
      <c r="JEA738" s="509"/>
      <c r="JEB738" s="509"/>
      <c r="JEC738" s="509"/>
      <c r="JED738" s="509"/>
      <c r="JEE738" s="509"/>
      <c r="JEF738" s="509"/>
      <c r="JEG738" s="509"/>
      <c r="JEH738" s="509"/>
      <c r="JEI738" s="509"/>
      <c r="JEJ738" s="509"/>
      <c r="JEK738" s="509"/>
      <c r="JEL738" s="509"/>
      <c r="JEM738" s="509"/>
      <c r="JEN738" s="509"/>
      <c r="JEO738" s="509"/>
      <c r="JEP738" s="509"/>
      <c r="JEQ738" s="509"/>
      <c r="JER738" s="509"/>
      <c r="JES738" s="509"/>
      <c r="JET738" s="509"/>
      <c r="JEU738" s="509"/>
      <c r="JEV738" s="509"/>
      <c r="JEW738" s="509"/>
      <c r="JEX738" s="509"/>
      <c r="JEY738" s="509"/>
      <c r="JEZ738" s="509"/>
      <c r="JFA738" s="509"/>
      <c r="JFB738" s="509"/>
      <c r="JFC738" s="509"/>
      <c r="JFD738" s="509"/>
      <c r="JFE738" s="509"/>
      <c r="JFF738" s="509"/>
      <c r="JFG738" s="509"/>
      <c r="JFH738" s="509"/>
      <c r="JFI738" s="509"/>
      <c r="JFJ738" s="509"/>
      <c r="JFK738" s="509"/>
      <c r="JFL738" s="509"/>
      <c r="JFM738" s="509"/>
      <c r="JFN738" s="509"/>
      <c r="JFO738" s="509"/>
      <c r="JFP738" s="509"/>
      <c r="JFQ738" s="509"/>
      <c r="JFR738" s="509"/>
      <c r="JFS738" s="509"/>
      <c r="JFT738" s="509"/>
      <c r="JFU738" s="509"/>
      <c r="JFV738" s="509"/>
      <c r="JFW738" s="509"/>
      <c r="JFX738" s="509"/>
      <c r="JFY738" s="509"/>
      <c r="JFZ738" s="509"/>
      <c r="JGA738" s="509"/>
      <c r="JGB738" s="509"/>
      <c r="JGC738" s="509"/>
      <c r="JGD738" s="509"/>
      <c r="JGE738" s="509"/>
      <c r="JGF738" s="509"/>
      <c r="JGG738" s="509"/>
      <c r="JGH738" s="509"/>
      <c r="JGI738" s="509"/>
      <c r="JGJ738" s="509"/>
      <c r="JGK738" s="509"/>
      <c r="JGL738" s="509"/>
      <c r="JGM738" s="509"/>
      <c r="JGN738" s="509"/>
      <c r="JGO738" s="509"/>
      <c r="JGP738" s="509"/>
      <c r="JGQ738" s="509"/>
      <c r="JGR738" s="509"/>
      <c r="JGS738" s="509"/>
      <c r="JGT738" s="509"/>
      <c r="JGU738" s="509"/>
      <c r="JGV738" s="509"/>
      <c r="JGW738" s="509"/>
      <c r="JGX738" s="509"/>
      <c r="JGY738" s="509"/>
      <c r="JGZ738" s="509"/>
      <c r="JHA738" s="509"/>
      <c r="JHB738" s="509"/>
      <c r="JHC738" s="509"/>
      <c r="JHD738" s="509"/>
      <c r="JHE738" s="509"/>
      <c r="JHF738" s="509"/>
      <c r="JHG738" s="509"/>
      <c r="JHH738" s="509"/>
      <c r="JHI738" s="509"/>
      <c r="JHJ738" s="509"/>
      <c r="JHK738" s="509"/>
      <c r="JHL738" s="509"/>
      <c r="JHM738" s="509"/>
      <c r="JHN738" s="509"/>
      <c r="JHO738" s="509"/>
      <c r="JHP738" s="509"/>
      <c r="JHQ738" s="509"/>
      <c r="JHR738" s="509"/>
      <c r="JHS738" s="509"/>
      <c r="JHT738" s="509"/>
      <c r="JHU738" s="509"/>
      <c r="JHV738" s="509"/>
      <c r="JHW738" s="509"/>
      <c r="JHX738" s="509"/>
      <c r="JHY738" s="509"/>
      <c r="JHZ738" s="509"/>
      <c r="JIA738" s="509"/>
      <c r="JIB738" s="509"/>
      <c r="JIC738" s="509"/>
      <c r="JID738" s="509"/>
      <c r="JIE738" s="509"/>
      <c r="JIF738" s="509"/>
      <c r="JIG738" s="509"/>
      <c r="JIH738" s="509"/>
      <c r="JII738" s="509"/>
      <c r="JIJ738" s="509"/>
      <c r="JIK738" s="509"/>
      <c r="JIL738" s="509"/>
      <c r="JIM738" s="509"/>
      <c r="JIN738" s="509"/>
      <c r="JIO738" s="509"/>
      <c r="JIP738" s="509"/>
      <c r="JIQ738" s="509"/>
      <c r="JIR738" s="509"/>
      <c r="JIS738" s="509"/>
      <c r="JIT738" s="509"/>
      <c r="JIU738" s="509"/>
      <c r="JIV738" s="509"/>
      <c r="JIW738" s="509"/>
      <c r="JIX738" s="509"/>
      <c r="JIY738" s="509"/>
      <c r="JIZ738" s="509"/>
      <c r="JJA738" s="509"/>
      <c r="JJB738" s="509"/>
      <c r="JJC738" s="509"/>
      <c r="JJD738" s="509"/>
      <c r="JJE738" s="509"/>
      <c r="JJF738" s="509"/>
      <c r="JJG738" s="509"/>
      <c r="JJH738" s="509"/>
      <c r="JJI738" s="509"/>
      <c r="JJJ738" s="509"/>
      <c r="JJK738" s="509"/>
      <c r="JJL738" s="509"/>
      <c r="JJM738" s="509"/>
      <c r="JJN738" s="509"/>
      <c r="JJO738" s="509"/>
      <c r="JJP738" s="509"/>
      <c r="JJQ738" s="509"/>
      <c r="JJR738" s="509"/>
      <c r="JJS738" s="509"/>
      <c r="JJT738" s="509"/>
      <c r="JJU738" s="509"/>
      <c r="JJV738" s="509"/>
      <c r="JJW738" s="509"/>
      <c r="JJX738" s="509"/>
      <c r="JJY738" s="509"/>
      <c r="JJZ738" s="509"/>
      <c r="JKA738" s="509"/>
      <c r="JKB738" s="509"/>
      <c r="JKC738" s="509"/>
      <c r="JKD738" s="509"/>
      <c r="JKE738" s="509"/>
      <c r="JKF738" s="509"/>
      <c r="JKG738" s="509"/>
      <c r="JKH738" s="509"/>
      <c r="JKI738" s="509"/>
      <c r="JKJ738" s="509"/>
      <c r="JKK738" s="509"/>
      <c r="JKL738" s="509"/>
      <c r="JKM738" s="509"/>
      <c r="JKN738" s="509"/>
      <c r="JKO738" s="509"/>
      <c r="JKP738" s="509"/>
      <c r="JKQ738" s="509"/>
      <c r="JKR738" s="509"/>
      <c r="JKS738" s="509"/>
      <c r="JKT738" s="509"/>
      <c r="JKU738" s="509"/>
      <c r="JKV738" s="509"/>
      <c r="JKW738" s="509"/>
      <c r="JKX738" s="509"/>
      <c r="JKY738" s="509"/>
      <c r="JKZ738" s="509"/>
      <c r="JLA738" s="509"/>
      <c r="JLB738" s="509"/>
      <c r="JLC738" s="509"/>
      <c r="JLD738" s="509"/>
      <c r="JLE738" s="509"/>
      <c r="JLF738" s="509"/>
      <c r="JLG738" s="509"/>
      <c r="JLH738" s="509"/>
      <c r="JLI738" s="509"/>
      <c r="JLJ738" s="509"/>
      <c r="JLK738" s="509"/>
      <c r="JLL738" s="509"/>
      <c r="JLM738" s="509"/>
      <c r="JLN738" s="509"/>
      <c r="JLO738" s="509"/>
      <c r="JLP738" s="509"/>
      <c r="JLQ738" s="509"/>
      <c r="JLR738" s="509"/>
      <c r="JLS738" s="509"/>
      <c r="JLT738" s="509"/>
      <c r="JLU738" s="509"/>
      <c r="JLV738" s="509"/>
      <c r="JLW738" s="509"/>
      <c r="JLX738" s="509"/>
      <c r="JLY738" s="509"/>
      <c r="JLZ738" s="509"/>
      <c r="JMA738" s="509"/>
      <c r="JMB738" s="509"/>
      <c r="JMC738" s="509"/>
      <c r="JMD738" s="509"/>
      <c r="JME738" s="509"/>
      <c r="JMF738" s="509"/>
      <c r="JMG738" s="509"/>
      <c r="JMH738" s="509"/>
      <c r="JMI738" s="509"/>
      <c r="JMJ738" s="509"/>
      <c r="JMK738" s="509"/>
      <c r="JML738" s="509"/>
      <c r="JMM738" s="509"/>
      <c r="JMN738" s="509"/>
      <c r="JMO738" s="509"/>
      <c r="JMP738" s="509"/>
      <c r="JMQ738" s="509"/>
      <c r="JMR738" s="509"/>
      <c r="JMS738" s="509"/>
      <c r="JMT738" s="509"/>
      <c r="JMU738" s="509"/>
      <c r="JMV738" s="509"/>
      <c r="JMW738" s="509"/>
      <c r="JMX738" s="509"/>
      <c r="JMY738" s="509"/>
      <c r="JMZ738" s="509"/>
      <c r="JNA738" s="509"/>
      <c r="JNB738" s="509"/>
      <c r="JNC738" s="509"/>
      <c r="JND738" s="509"/>
      <c r="JNE738" s="509"/>
      <c r="JNF738" s="509"/>
      <c r="JNG738" s="509"/>
      <c r="JNH738" s="509"/>
      <c r="JNI738" s="509"/>
      <c r="JNJ738" s="509"/>
      <c r="JNK738" s="509"/>
      <c r="JNL738" s="509"/>
      <c r="JNM738" s="509"/>
      <c r="JNN738" s="509"/>
      <c r="JNO738" s="509"/>
      <c r="JNP738" s="509"/>
      <c r="JNQ738" s="509"/>
      <c r="JNR738" s="509"/>
      <c r="JNS738" s="509"/>
      <c r="JNT738" s="509"/>
      <c r="JNU738" s="509"/>
      <c r="JNV738" s="509"/>
      <c r="JNW738" s="509"/>
      <c r="JNX738" s="509"/>
      <c r="JNY738" s="509"/>
      <c r="JNZ738" s="509"/>
      <c r="JOA738" s="509"/>
      <c r="JOB738" s="509"/>
      <c r="JOC738" s="509"/>
      <c r="JOD738" s="509"/>
      <c r="JOE738" s="509"/>
      <c r="JOF738" s="509"/>
      <c r="JOG738" s="509"/>
      <c r="JOH738" s="509"/>
      <c r="JOI738" s="509"/>
      <c r="JOJ738" s="509"/>
      <c r="JOK738" s="509"/>
      <c r="JOL738" s="509"/>
      <c r="JOM738" s="509"/>
      <c r="JON738" s="509"/>
      <c r="JOO738" s="509"/>
      <c r="JOP738" s="509"/>
      <c r="JOQ738" s="509"/>
      <c r="JOR738" s="509"/>
      <c r="JOS738" s="509"/>
      <c r="JOT738" s="509"/>
      <c r="JOU738" s="509"/>
      <c r="JOV738" s="509"/>
      <c r="JOW738" s="509"/>
      <c r="JOX738" s="509"/>
      <c r="JOY738" s="509"/>
      <c r="JOZ738" s="509"/>
      <c r="JPA738" s="509"/>
      <c r="JPB738" s="509"/>
      <c r="JPC738" s="509"/>
      <c r="JPD738" s="509"/>
      <c r="JPE738" s="509"/>
      <c r="JPF738" s="509"/>
      <c r="JPG738" s="509"/>
      <c r="JPH738" s="509"/>
      <c r="JPI738" s="509"/>
      <c r="JPJ738" s="509"/>
      <c r="JPK738" s="509"/>
      <c r="JPL738" s="509"/>
      <c r="JPM738" s="509"/>
      <c r="JPN738" s="509"/>
      <c r="JPO738" s="509"/>
      <c r="JPP738" s="509"/>
      <c r="JPQ738" s="509"/>
      <c r="JPR738" s="509"/>
      <c r="JPS738" s="509"/>
      <c r="JPT738" s="509"/>
      <c r="JPU738" s="509"/>
      <c r="JPV738" s="509"/>
      <c r="JPW738" s="509"/>
      <c r="JPX738" s="509"/>
      <c r="JPY738" s="509"/>
      <c r="JPZ738" s="509"/>
      <c r="JQA738" s="509"/>
      <c r="JQB738" s="509"/>
      <c r="JQC738" s="509"/>
      <c r="JQD738" s="509"/>
      <c r="JQE738" s="509"/>
      <c r="JQF738" s="509"/>
      <c r="JQG738" s="509"/>
      <c r="JQH738" s="509"/>
      <c r="JQI738" s="509"/>
      <c r="JQJ738" s="509"/>
      <c r="JQK738" s="509"/>
      <c r="JQL738" s="509"/>
      <c r="JQM738" s="509"/>
      <c r="JQN738" s="509"/>
      <c r="JQO738" s="509"/>
      <c r="JQP738" s="509"/>
      <c r="JQQ738" s="509"/>
      <c r="JQR738" s="509"/>
      <c r="JQS738" s="509"/>
      <c r="JQT738" s="509"/>
      <c r="JQU738" s="509"/>
      <c r="JQV738" s="509"/>
      <c r="JQW738" s="509"/>
      <c r="JQX738" s="509"/>
      <c r="JQY738" s="509"/>
      <c r="JQZ738" s="509"/>
      <c r="JRA738" s="509"/>
      <c r="JRB738" s="509"/>
      <c r="JRC738" s="509"/>
      <c r="JRD738" s="509"/>
      <c r="JRE738" s="509"/>
      <c r="JRF738" s="509"/>
      <c r="JRG738" s="509"/>
      <c r="JRH738" s="509"/>
      <c r="JRI738" s="509"/>
      <c r="JRJ738" s="509"/>
      <c r="JRK738" s="509"/>
      <c r="JRL738" s="509"/>
      <c r="JRM738" s="509"/>
      <c r="JRN738" s="509"/>
      <c r="JRO738" s="509"/>
      <c r="JRP738" s="509"/>
      <c r="JRQ738" s="509"/>
      <c r="JRR738" s="509"/>
      <c r="JRS738" s="509"/>
      <c r="JRT738" s="509"/>
      <c r="JRU738" s="509"/>
      <c r="JRV738" s="509"/>
      <c r="JRW738" s="509"/>
      <c r="JRX738" s="509"/>
      <c r="JRY738" s="509"/>
      <c r="JRZ738" s="509"/>
      <c r="JSA738" s="509"/>
      <c r="JSB738" s="509"/>
      <c r="JSC738" s="509"/>
      <c r="JSD738" s="509"/>
      <c r="JSE738" s="509"/>
      <c r="JSF738" s="509"/>
      <c r="JSG738" s="509"/>
      <c r="JSH738" s="509"/>
      <c r="JSI738" s="509"/>
      <c r="JSJ738" s="509"/>
      <c r="JSK738" s="509"/>
      <c r="JSL738" s="509"/>
      <c r="JSM738" s="509"/>
      <c r="JSN738" s="509"/>
      <c r="JSO738" s="509"/>
      <c r="JSP738" s="509"/>
      <c r="JSQ738" s="509"/>
      <c r="JSR738" s="509"/>
      <c r="JSS738" s="509"/>
      <c r="JST738" s="509"/>
      <c r="JSU738" s="509"/>
      <c r="JSV738" s="509"/>
      <c r="JSW738" s="509"/>
      <c r="JSX738" s="509"/>
      <c r="JSY738" s="509"/>
      <c r="JSZ738" s="509"/>
      <c r="JTA738" s="509"/>
      <c r="JTB738" s="509"/>
      <c r="JTC738" s="509"/>
      <c r="JTD738" s="509"/>
      <c r="JTE738" s="509"/>
      <c r="JTF738" s="509"/>
      <c r="JTG738" s="509"/>
      <c r="JTH738" s="509"/>
      <c r="JTI738" s="509"/>
      <c r="JTJ738" s="509"/>
      <c r="JTK738" s="509"/>
      <c r="JTL738" s="509"/>
      <c r="JTM738" s="509"/>
      <c r="JTN738" s="509"/>
      <c r="JTO738" s="509"/>
      <c r="JTP738" s="509"/>
      <c r="JTQ738" s="509"/>
      <c r="JTR738" s="509"/>
      <c r="JTS738" s="509"/>
      <c r="JTT738" s="509"/>
      <c r="JTU738" s="509"/>
      <c r="JTV738" s="509"/>
      <c r="JTW738" s="509"/>
      <c r="JTX738" s="509"/>
      <c r="JTY738" s="509"/>
      <c r="JTZ738" s="509"/>
      <c r="JUA738" s="509"/>
      <c r="JUB738" s="509"/>
      <c r="JUC738" s="509"/>
      <c r="JUD738" s="509"/>
      <c r="JUE738" s="509"/>
      <c r="JUF738" s="509"/>
      <c r="JUG738" s="509"/>
      <c r="JUH738" s="509"/>
      <c r="JUI738" s="509"/>
      <c r="JUJ738" s="509"/>
      <c r="JUK738" s="509"/>
      <c r="JUL738" s="509"/>
      <c r="JUM738" s="509"/>
      <c r="JUN738" s="509"/>
      <c r="JUO738" s="509"/>
      <c r="JUP738" s="509"/>
      <c r="JUQ738" s="509"/>
      <c r="JUR738" s="509"/>
      <c r="JUS738" s="509"/>
      <c r="JUT738" s="509"/>
      <c r="JUU738" s="509"/>
      <c r="JUV738" s="509"/>
      <c r="JUW738" s="509"/>
      <c r="JUX738" s="509"/>
      <c r="JUY738" s="509"/>
      <c r="JUZ738" s="509"/>
      <c r="JVA738" s="509"/>
      <c r="JVB738" s="509"/>
      <c r="JVC738" s="509"/>
      <c r="JVD738" s="509"/>
      <c r="JVE738" s="509"/>
      <c r="JVF738" s="509"/>
      <c r="JVG738" s="509"/>
      <c r="JVH738" s="509"/>
      <c r="JVI738" s="509"/>
      <c r="JVJ738" s="509"/>
      <c r="JVK738" s="509"/>
      <c r="JVL738" s="509"/>
      <c r="JVM738" s="509"/>
      <c r="JVN738" s="509"/>
      <c r="JVO738" s="509"/>
      <c r="JVP738" s="509"/>
      <c r="JVQ738" s="509"/>
      <c r="JVR738" s="509"/>
      <c r="JVS738" s="509"/>
      <c r="JVT738" s="509"/>
      <c r="JVU738" s="509"/>
      <c r="JVV738" s="509"/>
      <c r="JVW738" s="509"/>
      <c r="JVX738" s="509"/>
      <c r="JVY738" s="509"/>
      <c r="JVZ738" s="509"/>
      <c r="JWA738" s="509"/>
      <c r="JWB738" s="509"/>
      <c r="JWC738" s="509"/>
      <c r="JWD738" s="509"/>
      <c r="JWE738" s="509"/>
      <c r="JWF738" s="509"/>
      <c r="JWG738" s="509"/>
      <c r="JWH738" s="509"/>
      <c r="JWI738" s="509"/>
      <c r="JWJ738" s="509"/>
      <c r="JWK738" s="509"/>
      <c r="JWL738" s="509"/>
      <c r="JWM738" s="509"/>
      <c r="JWN738" s="509"/>
      <c r="JWO738" s="509"/>
      <c r="JWP738" s="509"/>
      <c r="JWQ738" s="509"/>
      <c r="JWR738" s="509"/>
      <c r="JWS738" s="509"/>
      <c r="JWT738" s="509"/>
      <c r="JWU738" s="509"/>
      <c r="JWV738" s="509"/>
      <c r="JWW738" s="509"/>
      <c r="JWX738" s="509"/>
      <c r="JWY738" s="509"/>
      <c r="JWZ738" s="509"/>
      <c r="JXA738" s="509"/>
      <c r="JXB738" s="509"/>
      <c r="JXC738" s="509"/>
      <c r="JXD738" s="509"/>
      <c r="JXE738" s="509"/>
      <c r="JXF738" s="509"/>
      <c r="JXG738" s="509"/>
      <c r="JXH738" s="509"/>
      <c r="JXI738" s="509"/>
      <c r="JXJ738" s="509"/>
      <c r="JXK738" s="509"/>
      <c r="JXL738" s="509"/>
      <c r="JXM738" s="509"/>
      <c r="JXN738" s="509"/>
      <c r="JXO738" s="509"/>
      <c r="JXP738" s="509"/>
      <c r="JXQ738" s="509"/>
      <c r="JXR738" s="509"/>
      <c r="JXS738" s="509"/>
      <c r="JXT738" s="509"/>
      <c r="JXU738" s="509"/>
      <c r="JXV738" s="509"/>
      <c r="JXW738" s="509"/>
      <c r="JXX738" s="509"/>
      <c r="JXY738" s="509"/>
      <c r="JXZ738" s="509"/>
      <c r="JYA738" s="509"/>
      <c r="JYB738" s="509"/>
      <c r="JYC738" s="509"/>
      <c r="JYD738" s="509"/>
      <c r="JYE738" s="509"/>
      <c r="JYF738" s="509"/>
      <c r="JYG738" s="509"/>
      <c r="JYH738" s="509"/>
      <c r="JYI738" s="509"/>
      <c r="JYJ738" s="509"/>
      <c r="JYK738" s="509"/>
      <c r="JYL738" s="509"/>
      <c r="JYM738" s="509"/>
      <c r="JYN738" s="509"/>
      <c r="JYO738" s="509"/>
      <c r="JYP738" s="509"/>
      <c r="JYQ738" s="509"/>
      <c r="JYR738" s="509"/>
      <c r="JYS738" s="509"/>
      <c r="JYT738" s="509"/>
      <c r="JYU738" s="509"/>
      <c r="JYV738" s="509"/>
      <c r="JYW738" s="509"/>
      <c r="JYX738" s="509"/>
      <c r="JYY738" s="509"/>
      <c r="JYZ738" s="509"/>
      <c r="JZA738" s="509"/>
      <c r="JZB738" s="509"/>
      <c r="JZC738" s="509"/>
      <c r="JZD738" s="509"/>
      <c r="JZE738" s="509"/>
      <c r="JZF738" s="509"/>
      <c r="JZG738" s="509"/>
      <c r="JZH738" s="509"/>
      <c r="JZI738" s="509"/>
      <c r="JZJ738" s="509"/>
      <c r="JZK738" s="509"/>
      <c r="JZL738" s="509"/>
      <c r="JZM738" s="509"/>
      <c r="JZN738" s="509"/>
      <c r="JZO738" s="509"/>
      <c r="JZP738" s="509"/>
      <c r="JZQ738" s="509"/>
      <c r="JZR738" s="509"/>
      <c r="JZS738" s="509"/>
      <c r="JZT738" s="509"/>
      <c r="JZU738" s="509"/>
      <c r="JZV738" s="509"/>
      <c r="JZW738" s="509"/>
      <c r="JZX738" s="509"/>
      <c r="JZY738" s="509"/>
      <c r="JZZ738" s="509"/>
      <c r="KAA738" s="509"/>
      <c r="KAB738" s="509"/>
      <c r="KAC738" s="509"/>
      <c r="KAD738" s="509"/>
      <c r="KAE738" s="509"/>
      <c r="KAF738" s="509"/>
      <c r="KAG738" s="509"/>
      <c r="KAH738" s="509"/>
      <c r="KAI738" s="509"/>
      <c r="KAJ738" s="509"/>
      <c r="KAK738" s="509"/>
      <c r="KAL738" s="509"/>
      <c r="KAM738" s="509"/>
      <c r="KAN738" s="509"/>
      <c r="KAO738" s="509"/>
      <c r="KAP738" s="509"/>
      <c r="KAQ738" s="509"/>
      <c r="KAR738" s="509"/>
      <c r="KAS738" s="509"/>
      <c r="KAT738" s="509"/>
      <c r="KAU738" s="509"/>
      <c r="KAV738" s="509"/>
      <c r="KAW738" s="509"/>
      <c r="KAX738" s="509"/>
      <c r="KAY738" s="509"/>
      <c r="KAZ738" s="509"/>
      <c r="KBA738" s="509"/>
      <c r="KBB738" s="509"/>
      <c r="KBC738" s="509"/>
      <c r="KBD738" s="509"/>
      <c r="KBE738" s="509"/>
      <c r="KBF738" s="509"/>
      <c r="KBG738" s="509"/>
      <c r="KBH738" s="509"/>
      <c r="KBI738" s="509"/>
      <c r="KBJ738" s="509"/>
      <c r="KBK738" s="509"/>
      <c r="KBL738" s="509"/>
      <c r="KBM738" s="509"/>
      <c r="KBN738" s="509"/>
      <c r="KBO738" s="509"/>
      <c r="KBP738" s="509"/>
      <c r="KBQ738" s="509"/>
      <c r="KBR738" s="509"/>
      <c r="KBS738" s="509"/>
      <c r="KBT738" s="509"/>
      <c r="KBU738" s="509"/>
      <c r="KBV738" s="509"/>
      <c r="KBW738" s="509"/>
      <c r="KBX738" s="509"/>
      <c r="KBY738" s="509"/>
      <c r="KBZ738" s="509"/>
      <c r="KCA738" s="509"/>
      <c r="KCB738" s="509"/>
      <c r="KCC738" s="509"/>
      <c r="KCD738" s="509"/>
      <c r="KCE738" s="509"/>
      <c r="KCF738" s="509"/>
      <c r="KCG738" s="509"/>
      <c r="KCH738" s="509"/>
      <c r="KCI738" s="509"/>
      <c r="KCJ738" s="509"/>
      <c r="KCK738" s="509"/>
      <c r="KCL738" s="509"/>
      <c r="KCM738" s="509"/>
      <c r="KCN738" s="509"/>
      <c r="KCO738" s="509"/>
      <c r="KCP738" s="509"/>
      <c r="KCQ738" s="509"/>
      <c r="KCR738" s="509"/>
      <c r="KCS738" s="509"/>
      <c r="KCT738" s="509"/>
      <c r="KCU738" s="509"/>
      <c r="KCV738" s="509"/>
      <c r="KCW738" s="509"/>
      <c r="KCX738" s="509"/>
      <c r="KCY738" s="509"/>
      <c r="KCZ738" s="509"/>
      <c r="KDA738" s="509"/>
      <c r="KDB738" s="509"/>
      <c r="KDC738" s="509"/>
      <c r="KDD738" s="509"/>
      <c r="KDE738" s="509"/>
      <c r="KDF738" s="509"/>
      <c r="KDG738" s="509"/>
      <c r="KDH738" s="509"/>
      <c r="KDI738" s="509"/>
      <c r="KDJ738" s="509"/>
      <c r="KDK738" s="509"/>
      <c r="KDL738" s="509"/>
      <c r="KDM738" s="509"/>
      <c r="KDN738" s="509"/>
      <c r="KDO738" s="509"/>
      <c r="KDP738" s="509"/>
      <c r="KDQ738" s="509"/>
      <c r="KDR738" s="509"/>
      <c r="KDS738" s="509"/>
      <c r="KDT738" s="509"/>
      <c r="KDU738" s="509"/>
      <c r="KDV738" s="509"/>
      <c r="KDW738" s="509"/>
      <c r="KDX738" s="509"/>
      <c r="KDY738" s="509"/>
      <c r="KDZ738" s="509"/>
      <c r="KEA738" s="509"/>
      <c r="KEB738" s="509"/>
      <c r="KEC738" s="509"/>
      <c r="KED738" s="509"/>
      <c r="KEE738" s="509"/>
      <c r="KEF738" s="509"/>
      <c r="KEG738" s="509"/>
      <c r="KEH738" s="509"/>
      <c r="KEI738" s="509"/>
      <c r="KEJ738" s="509"/>
      <c r="KEK738" s="509"/>
      <c r="KEL738" s="509"/>
      <c r="KEM738" s="509"/>
      <c r="KEN738" s="509"/>
      <c r="KEO738" s="509"/>
      <c r="KEP738" s="509"/>
      <c r="KEQ738" s="509"/>
      <c r="KER738" s="509"/>
      <c r="KES738" s="509"/>
      <c r="KET738" s="509"/>
      <c r="KEU738" s="509"/>
      <c r="KEV738" s="509"/>
      <c r="KEW738" s="509"/>
      <c r="KEX738" s="509"/>
      <c r="KEY738" s="509"/>
      <c r="KEZ738" s="509"/>
      <c r="KFA738" s="509"/>
      <c r="KFB738" s="509"/>
      <c r="KFC738" s="509"/>
      <c r="KFD738" s="509"/>
      <c r="KFE738" s="509"/>
      <c r="KFF738" s="509"/>
      <c r="KFG738" s="509"/>
      <c r="KFH738" s="509"/>
      <c r="KFI738" s="509"/>
      <c r="KFJ738" s="509"/>
      <c r="KFK738" s="509"/>
      <c r="KFL738" s="509"/>
      <c r="KFM738" s="509"/>
      <c r="KFN738" s="509"/>
      <c r="KFO738" s="509"/>
      <c r="KFP738" s="509"/>
      <c r="KFQ738" s="509"/>
      <c r="KFR738" s="509"/>
      <c r="KFS738" s="509"/>
      <c r="KFT738" s="509"/>
      <c r="KFU738" s="509"/>
      <c r="KFV738" s="509"/>
      <c r="KFW738" s="509"/>
      <c r="KFX738" s="509"/>
      <c r="KFY738" s="509"/>
      <c r="KFZ738" s="509"/>
      <c r="KGA738" s="509"/>
      <c r="KGB738" s="509"/>
      <c r="KGC738" s="509"/>
      <c r="KGD738" s="509"/>
      <c r="KGE738" s="509"/>
      <c r="KGF738" s="509"/>
      <c r="KGG738" s="509"/>
      <c r="KGH738" s="509"/>
      <c r="KGI738" s="509"/>
      <c r="KGJ738" s="509"/>
      <c r="KGK738" s="509"/>
      <c r="KGL738" s="509"/>
      <c r="KGM738" s="509"/>
      <c r="KGN738" s="509"/>
      <c r="KGO738" s="509"/>
      <c r="KGP738" s="509"/>
      <c r="KGQ738" s="509"/>
      <c r="KGR738" s="509"/>
      <c r="KGS738" s="509"/>
      <c r="KGT738" s="509"/>
      <c r="KGU738" s="509"/>
      <c r="KGV738" s="509"/>
      <c r="KGW738" s="509"/>
      <c r="KGX738" s="509"/>
      <c r="KGY738" s="509"/>
      <c r="KGZ738" s="509"/>
      <c r="KHA738" s="509"/>
      <c r="KHB738" s="509"/>
      <c r="KHC738" s="509"/>
      <c r="KHD738" s="509"/>
      <c r="KHE738" s="509"/>
      <c r="KHF738" s="509"/>
      <c r="KHG738" s="509"/>
      <c r="KHH738" s="509"/>
      <c r="KHI738" s="509"/>
      <c r="KHJ738" s="509"/>
      <c r="KHK738" s="509"/>
      <c r="KHL738" s="509"/>
      <c r="KHM738" s="509"/>
      <c r="KHN738" s="509"/>
      <c r="KHO738" s="509"/>
      <c r="KHP738" s="509"/>
      <c r="KHQ738" s="509"/>
      <c r="KHR738" s="509"/>
      <c r="KHS738" s="509"/>
      <c r="KHT738" s="509"/>
      <c r="KHU738" s="509"/>
      <c r="KHV738" s="509"/>
      <c r="KHW738" s="509"/>
      <c r="KHX738" s="509"/>
      <c r="KHY738" s="509"/>
      <c r="KHZ738" s="509"/>
      <c r="KIA738" s="509"/>
      <c r="KIB738" s="509"/>
      <c r="KIC738" s="509"/>
      <c r="KID738" s="509"/>
      <c r="KIE738" s="509"/>
      <c r="KIF738" s="509"/>
      <c r="KIG738" s="509"/>
      <c r="KIH738" s="509"/>
      <c r="KII738" s="509"/>
      <c r="KIJ738" s="509"/>
      <c r="KIK738" s="509"/>
      <c r="KIL738" s="509"/>
      <c r="KIM738" s="509"/>
      <c r="KIN738" s="509"/>
      <c r="KIO738" s="509"/>
      <c r="KIP738" s="509"/>
      <c r="KIQ738" s="509"/>
      <c r="KIR738" s="509"/>
      <c r="KIS738" s="509"/>
      <c r="KIT738" s="509"/>
      <c r="KIU738" s="509"/>
      <c r="KIV738" s="509"/>
      <c r="KIW738" s="509"/>
      <c r="KIX738" s="509"/>
      <c r="KIY738" s="509"/>
      <c r="KIZ738" s="509"/>
      <c r="KJA738" s="509"/>
      <c r="KJB738" s="509"/>
      <c r="KJC738" s="509"/>
      <c r="KJD738" s="509"/>
      <c r="KJE738" s="509"/>
      <c r="KJF738" s="509"/>
      <c r="KJG738" s="509"/>
      <c r="KJH738" s="509"/>
      <c r="KJI738" s="509"/>
      <c r="KJJ738" s="509"/>
      <c r="KJK738" s="509"/>
      <c r="KJL738" s="509"/>
      <c r="KJM738" s="509"/>
      <c r="KJN738" s="509"/>
      <c r="KJO738" s="509"/>
      <c r="KJP738" s="509"/>
      <c r="KJQ738" s="509"/>
      <c r="KJR738" s="509"/>
      <c r="KJS738" s="509"/>
      <c r="KJT738" s="509"/>
      <c r="KJU738" s="509"/>
      <c r="KJV738" s="509"/>
      <c r="KJW738" s="509"/>
      <c r="KJX738" s="509"/>
      <c r="KJY738" s="509"/>
      <c r="KJZ738" s="509"/>
      <c r="KKA738" s="509"/>
      <c r="KKB738" s="509"/>
      <c r="KKC738" s="509"/>
      <c r="KKD738" s="509"/>
      <c r="KKE738" s="509"/>
      <c r="KKF738" s="509"/>
      <c r="KKG738" s="509"/>
      <c r="KKH738" s="509"/>
      <c r="KKI738" s="509"/>
      <c r="KKJ738" s="509"/>
      <c r="KKK738" s="509"/>
      <c r="KKL738" s="509"/>
      <c r="KKM738" s="509"/>
      <c r="KKN738" s="509"/>
      <c r="KKO738" s="509"/>
      <c r="KKP738" s="509"/>
      <c r="KKQ738" s="509"/>
      <c r="KKR738" s="509"/>
      <c r="KKS738" s="509"/>
      <c r="KKT738" s="509"/>
      <c r="KKU738" s="509"/>
      <c r="KKV738" s="509"/>
      <c r="KKW738" s="509"/>
      <c r="KKX738" s="509"/>
      <c r="KKY738" s="509"/>
      <c r="KKZ738" s="509"/>
      <c r="KLA738" s="509"/>
      <c r="KLB738" s="509"/>
      <c r="KLC738" s="509"/>
      <c r="KLD738" s="509"/>
      <c r="KLE738" s="509"/>
      <c r="KLF738" s="509"/>
      <c r="KLG738" s="509"/>
      <c r="KLH738" s="509"/>
      <c r="KLI738" s="509"/>
      <c r="KLJ738" s="509"/>
      <c r="KLK738" s="509"/>
      <c r="KLL738" s="509"/>
      <c r="KLM738" s="509"/>
      <c r="KLN738" s="509"/>
      <c r="KLO738" s="509"/>
      <c r="KLP738" s="509"/>
      <c r="KLQ738" s="509"/>
      <c r="KLR738" s="509"/>
      <c r="KLS738" s="509"/>
      <c r="KLT738" s="509"/>
      <c r="KLU738" s="509"/>
      <c r="KLV738" s="509"/>
      <c r="KLW738" s="509"/>
      <c r="KLX738" s="509"/>
      <c r="KLY738" s="509"/>
      <c r="KLZ738" s="509"/>
      <c r="KMA738" s="509"/>
      <c r="KMB738" s="509"/>
      <c r="KMC738" s="509"/>
      <c r="KMD738" s="509"/>
      <c r="KME738" s="509"/>
      <c r="KMF738" s="509"/>
      <c r="KMG738" s="509"/>
      <c r="KMH738" s="509"/>
      <c r="KMI738" s="509"/>
      <c r="KMJ738" s="509"/>
      <c r="KMK738" s="509"/>
      <c r="KML738" s="509"/>
      <c r="KMM738" s="509"/>
      <c r="KMN738" s="509"/>
      <c r="KMO738" s="509"/>
      <c r="KMP738" s="509"/>
      <c r="KMQ738" s="509"/>
      <c r="KMR738" s="509"/>
      <c r="KMS738" s="509"/>
      <c r="KMT738" s="509"/>
      <c r="KMU738" s="509"/>
      <c r="KMV738" s="509"/>
      <c r="KMW738" s="509"/>
      <c r="KMX738" s="509"/>
      <c r="KMY738" s="509"/>
      <c r="KMZ738" s="509"/>
      <c r="KNA738" s="509"/>
      <c r="KNB738" s="509"/>
      <c r="KNC738" s="509"/>
      <c r="KND738" s="509"/>
      <c r="KNE738" s="509"/>
      <c r="KNF738" s="509"/>
      <c r="KNG738" s="509"/>
      <c r="KNH738" s="509"/>
      <c r="KNI738" s="509"/>
      <c r="KNJ738" s="509"/>
      <c r="KNK738" s="509"/>
      <c r="KNL738" s="509"/>
      <c r="KNM738" s="509"/>
      <c r="KNN738" s="509"/>
      <c r="KNO738" s="509"/>
      <c r="KNP738" s="509"/>
      <c r="KNQ738" s="509"/>
      <c r="KNR738" s="509"/>
      <c r="KNS738" s="509"/>
      <c r="KNT738" s="509"/>
      <c r="KNU738" s="509"/>
      <c r="KNV738" s="509"/>
      <c r="KNW738" s="509"/>
      <c r="KNX738" s="509"/>
      <c r="KNY738" s="509"/>
      <c r="KNZ738" s="509"/>
      <c r="KOA738" s="509"/>
      <c r="KOB738" s="509"/>
      <c r="KOC738" s="509"/>
      <c r="KOD738" s="509"/>
      <c r="KOE738" s="509"/>
      <c r="KOF738" s="509"/>
      <c r="KOG738" s="509"/>
      <c r="KOH738" s="509"/>
      <c r="KOI738" s="509"/>
      <c r="KOJ738" s="509"/>
      <c r="KOK738" s="509"/>
      <c r="KOL738" s="509"/>
      <c r="KOM738" s="509"/>
      <c r="KON738" s="509"/>
      <c r="KOO738" s="509"/>
      <c r="KOP738" s="509"/>
      <c r="KOQ738" s="509"/>
      <c r="KOR738" s="509"/>
      <c r="KOS738" s="509"/>
      <c r="KOT738" s="509"/>
      <c r="KOU738" s="509"/>
      <c r="KOV738" s="509"/>
      <c r="KOW738" s="509"/>
      <c r="KOX738" s="509"/>
      <c r="KOY738" s="509"/>
      <c r="KOZ738" s="509"/>
      <c r="KPA738" s="509"/>
      <c r="KPB738" s="509"/>
      <c r="KPC738" s="509"/>
      <c r="KPD738" s="509"/>
      <c r="KPE738" s="509"/>
      <c r="KPF738" s="509"/>
      <c r="KPG738" s="509"/>
      <c r="KPH738" s="509"/>
      <c r="KPI738" s="509"/>
      <c r="KPJ738" s="509"/>
      <c r="KPK738" s="509"/>
      <c r="KPL738" s="509"/>
      <c r="KPM738" s="509"/>
      <c r="KPN738" s="509"/>
      <c r="KPO738" s="509"/>
      <c r="KPP738" s="509"/>
      <c r="KPQ738" s="509"/>
      <c r="KPR738" s="509"/>
      <c r="KPS738" s="509"/>
      <c r="KPT738" s="509"/>
      <c r="KPU738" s="509"/>
      <c r="KPV738" s="509"/>
      <c r="KPW738" s="509"/>
      <c r="KPX738" s="509"/>
      <c r="KPY738" s="509"/>
      <c r="KPZ738" s="509"/>
      <c r="KQA738" s="509"/>
      <c r="KQB738" s="509"/>
      <c r="KQC738" s="509"/>
      <c r="KQD738" s="509"/>
      <c r="KQE738" s="509"/>
      <c r="KQF738" s="509"/>
      <c r="KQG738" s="509"/>
      <c r="KQH738" s="509"/>
      <c r="KQI738" s="509"/>
      <c r="KQJ738" s="509"/>
      <c r="KQK738" s="509"/>
      <c r="KQL738" s="509"/>
      <c r="KQM738" s="509"/>
      <c r="KQN738" s="509"/>
      <c r="KQO738" s="509"/>
      <c r="KQP738" s="509"/>
      <c r="KQQ738" s="509"/>
      <c r="KQR738" s="509"/>
      <c r="KQS738" s="509"/>
      <c r="KQT738" s="509"/>
      <c r="KQU738" s="509"/>
      <c r="KQV738" s="509"/>
      <c r="KQW738" s="509"/>
      <c r="KQX738" s="509"/>
      <c r="KQY738" s="509"/>
      <c r="KQZ738" s="509"/>
      <c r="KRA738" s="509"/>
      <c r="KRB738" s="509"/>
      <c r="KRC738" s="509"/>
      <c r="KRD738" s="509"/>
      <c r="KRE738" s="509"/>
      <c r="KRF738" s="509"/>
      <c r="KRG738" s="509"/>
      <c r="KRH738" s="509"/>
      <c r="KRI738" s="509"/>
      <c r="KRJ738" s="509"/>
      <c r="KRK738" s="509"/>
      <c r="KRL738" s="509"/>
      <c r="KRM738" s="509"/>
      <c r="KRN738" s="509"/>
      <c r="KRO738" s="509"/>
      <c r="KRP738" s="509"/>
      <c r="KRQ738" s="509"/>
      <c r="KRR738" s="509"/>
      <c r="KRS738" s="509"/>
      <c r="KRT738" s="509"/>
      <c r="KRU738" s="509"/>
      <c r="KRV738" s="509"/>
      <c r="KRW738" s="509"/>
      <c r="KRX738" s="509"/>
      <c r="KRY738" s="509"/>
      <c r="KRZ738" s="509"/>
      <c r="KSA738" s="509"/>
      <c r="KSB738" s="509"/>
      <c r="KSC738" s="509"/>
      <c r="KSD738" s="509"/>
      <c r="KSE738" s="509"/>
      <c r="KSF738" s="509"/>
      <c r="KSG738" s="509"/>
      <c r="KSH738" s="509"/>
      <c r="KSI738" s="509"/>
      <c r="KSJ738" s="509"/>
      <c r="KSK738" s="509"/>
      <c r="KSL738" s="509"/>
      <c r="KSM738" s="509"/>
      <c r="KSN738" s="509"/>
      <c r="KSO738" s="509"/>
      <c r="KSP738" s="509"/>
      <c r="KSQ738" s="509"/>
      <c r="KSR738" s="509"/>
      <c r="KSS738" s="509"/>
      <c r="KST738" s="509"/>
      <c r="KSU738" s="509"/>
      <c r="KSV738" s="509"/>
      <c r="KSW738" s="509"/>
      <c r="KSX738" s="509"/>
      <c r="KSY738" s="509"/>
      <c r="KSZ738" s="509"/>
      <c r="KTA738" s="509"/>
      <c r="KTB738" s="509"/>
      <c r="KTC738" s="509"/>
      <c r="KTD738" s="509"/>
      <c r="KTE738" s="509"/>
      <c r="KTF738" s="509"/>
      <c r="KTG738" s="509"/>
      <c r="KTH738" s="509"/>
      <c r="KTI738" s="509"/>
      <c r="KTJ738" s="509"/>
      <c r="KTK738" s="509"/>
      <c r="KTL738" s="509"/>
      <c r="KTM738" s="509"/>
      <c r="KTN738" s="509"/>
      <c r="KTO738" s="509"/>
      <c r="KTP738" s="509"/>
      <c r="KTQ738" s="509"/>
      <c r="KTR738" s="509"/>
      <c r="KTS738" s="509"/>
      <c r="KTT738" s="509"/>
      <c r="KTU738" s="509"/>
      <c r="KTV738" s="509"/>
      <c r="KTW738" s="509"/>
      <c r="KTX738" s="509"/>
      <c r="KTY738" s="509"/>
      <c r="KTZ738" s="509"/>
      <c r="KUA738" s="509"/>
      <c r="KUB738" s="509"/>
      <c r="KUC738" s="509"/>
      <c r="KUD738" s="509"/>
      <c r="KUE738" s="509"/>
      <c r="KUF738" s="509"/>
      <c r="KUG738" s="509"/>
      <c r="KUH738" s="509"/>
      <c r="KUI738" s="509"/>
      <c r="KUJ738" s="509"/>
      <c r="KUK738" s="509"/>
      <c r="KUL738" s="509"/>
      <c r="KUM738" s="509"/>
      <c r="KUN738" s="509"/>
      <c r="KUO738" s="509"/>
      <c r="KUP738" s="509"/>
      <c r="KUQ738" s="509"/>
      <c r="KUR738" s="509"/>
      <c r="KUS738" s="509"/>
      <c r="KUT738" s="509"/>
      <c r="KUU738" s="509"/>
      <c r="KUV738" s="509"/>
      <c r="KUW738" s="509"/>
      <c r="KUX738" s="509"/>
      <c r="KUY738" s="509"/>
      <c r="KUZ738" s="509"/>
      <c r="KVA738" s="509"/>
      <c r="KVB738" s="509"/>
      <c r="KVC738" s="509"/>
      <c r="KVD738" s="509"/>
      <c r="KVE738" s="509"/>
      <c r="KVF738" s="509"/>
      <c r="KVG738" s="509"/>
      <c r="KVH738" s="509"/>
      <c r="KVI738" s="509"/>
      <c r="KVJ738" s="509"/>
      <c r="KVK738" s="509"/>
      <c r="KVL738" s="509"/>
      <c r="KVM738" s="509"/>
      <c r="KVN738" s="509"/>
      <c r="KVO738" s="509"/>
      <c r="KVP738" s="509"/>
      <c r="KVQ738" s="509"/>
      <c r="KVR738" s="509"/>
      <c r="KVS738" s="509"/>
      <c r="KVT738" s="509"/>
      <c r="KVU738" s="509"/>
      <c r="KVV738" s="509"/>
      <c r="KVW738" s="509"/>
      <c r="KVX738" s="509"/>
      <c r="KVY738" s="509"/>
      <c r="KVZ738" s="509"/>
      <c r="KWA738" s="509"/>
      <c r="KWB738" s="509"/>
      <c r="KWC738" s="509"/>
      <c r="KWD738" s="509"/>
      <c r="KWE738" s="509"/>
      <c r="KWF738" s="509"/>
      <c r="KWG738" s="509"/>
      <c r="KWH738" s="509"/>
      <c r="KWI738" s="509"/>
      <c r="KWJ738" s="509"/>
      <c r="KWK738" s="509"/>
      <c r="KWL738" s="509"/>
      <c r="KWM738" s="509"/>
      <c r="KWN738" s="509"/>
      <c r="KWO738" s="509"/>
      <c r="KWP738" s="509"/>
      <c r="KWQ738" s="509"/>
      <c r="KWR738" s="509"/>
      <c r="KWS738" s="509"/>
      <c r="KWT738" s="509"/>
      <c r="KWU738" s="509"/>
      <c r="KWV738" s="509"/>
      <c r="KWW738" s="509"/>
      <c r="KWX738" s="509"/>
      <c r="KWY738" s="509"/>
      <c r="KWZ738" s="509"/>
      <c r="KXA738" s="509"/>
      <c r="KXB738" s="509"/>
      <c r="KXC738" s="509"/>
      <c r="KXD738" s="509"/>
      <c r="KXE738" s="509"/>
      <c r="KXF738" s="509"/>
      <c r="KXG738" s="509"/>
      <c r="KXH738" s="509"/>
      <c r="KXI738" s="509"/>
      <c r="KXJ738" s="509"/>
      <c r="KXK738" s="509"/>
      <c r="KXL738" s="509"/>
      <c r="KXM738" s="509"/>
      <c r="KXN738" s="509"/>
      <c r="KXO738" s="509"/>
      <c r="KXP738" s="509"/>
      <c r="KXQ738" s="509"/>
      <c r="KXR738" s="509"/>
      <c r="KXS738" s="509"/>
      <c r="KXT738" s="509"/>
      <c r="KXU738" s="509"/>
      <c r="KXV738" s="509"/>
      <c r="KXW738" s="509"/>
      <c r="KXX738" s="509"/>
      <c r="KXY738" s="509"/>
      <c r="KXZ738" s="509"/>
      <c r="KYA738" s="509"/>
      <c r="KYB738" s="509"/>
      <c r="KYC738" s="509"/>
      <c r="KYD738" s="509"/>
      <c r="KYE738" s="509"/>
      <c r="KYF738" s="509"/>
      <c r="KYG738" s="509"/>
      <c r="KYH738" s="509"/>
      <c r="KYI738" s="509"/>
      <c r="KYJ738" s="509"/>
      <c r="KYK738" s="509"/>
      <c r="KYL738" s="509"/>
      <c r="KYM738" s="509"/>
      <c r="KYN738" s="509"/>
      <c r="KYO738" s="509"/>
      <c r="KYP738" s="509"/>
      <c r="KYQ738" s="509"/>
      <c r="KYR738" s="509"/>
      <c r="KYS738" s="509"/>
      <c r="KYT738" s="509"/>
      <c r="KYU738" s="509"/>
      <c r="KYV738" s="509"/>
      <c r="KYW738" s="509"/>
      <c r="KYX738" s="509"/>
      <c r="KYY738" s="509"/>
      <c r="KYZ738" s="509"/>
      <c r="KZA738" s="509"/>
      <c r="KZB738" s="509"/>
      <c r="KZC738" s="509"/>
      <c r="KZD738" s="509"/>
      <c r="KZE738" s="509"/>
      <c r="KZF738" s="509"/>
      <c r="KZG738" s="509"/>
      <c r="KZH738" s="509"/>
      <c r="KZI738" s="509"/>
      <c r="KZJ738" s="509"/>
      <c r="KZK738" s="509"/>
      <c r="KZL738" s="509"/>
      <c r="KZM738" s="509"/>
      <c r="KZN738" s="509"/>
      <c r="KZO738" s="509"/>
      <c r="KZP738" s="509"/>
      <c r="KZQ738" s="509"/>
      <c r="KZR738" s="509"/>
      <c r="KZS738" s="509"/>
      <c r="KZT738" s="509"/>
      <c r="KZU738" s="509"/>
      <c r="KZV738" s="509"/>
      <c r="KZW738" s="509"/>
      <c r="KZX738" s="509"/>
      <c r="KZY738" s="509"/>
      <c r="KZZ738" s="509"/>
      <c r="LAA738" s="509"/>
      <c r="LAB738" s="509"/>
      <c r="LAC738" s="509"/>
      <c r="LAD738" s="509"/>
      <c r="LAE738" s="509"/>
      <c r="LAF738" s="509"/>
      <c r="LAG738" s="509"/>
      <c r="LAH738" s="509"/>
      <c r="LAI738" s="509"/>
      <c r="LAJ738" s="509"/>
      <c r="LAK738" s="509"/>
      <c r="LAL738" s="509"/>
      <c r="LAM738" s="509"/>
      <c r="LAN738" s="509"/>
      <c r="LAO738" s="509"/>
      <c r="LAP738" s="509"/>
      <c r="LAQ738" s="509"/>
      <c r="LAR738" s="509"/>
      <c r="LAS738" s="509"/>
      <c r="LAT738" s="509"/>
      <c r="LAU738" s="509"/>
      <c r="LAV738" s="509"/>
      <c r="LAW738" s="509"/>
      <c r="LAX738" s="509"/>
      <c r="LAY738" s="509"/>
      <c r="LAZ738" s="509"/>
      <c r="LBA738" s="509"/>
      <c r="LBB738" s="509"/>
      <c r="LBC738" s="509"/>
      <c r="LBD738" s="509"/>
      <c r="LBE738" s="509"/>
      <c r="LBF738" s="509"/>
      <c r="LBG738" s="509"/>
      <c r="LBH738" s="509"/>
      <c r="LBI738" s="509"/>
      <c r="LBJ738" s="509"/>
      <c r="LBK738" s="509"/>
      <c r="LBL738" s="509"/>
      <c r="LBM738" s="509"/>
      <c r="LBN738" s="509"/>
      <c r="LBO738" s="509"/>
      <c r="LBP738" s="509"/>
      <c r="LBQ738" s="509"/>
      <c r="LBR738" s="509"/>
      <c r="LBS738" s="509"/>
      <c r="LBT738" s="509"/>
      <c r="LBU738" s="509"/>
      <c r="LBV738" s="509"/>
      <c r="LBW738" s="509"/>
      <c r="LBX738" s="509"/>
      <c r="LBY738" s="509"/>
      <c r="LBZ738" s="509"/>
      <c r="LCA738" s="509"/>
      <c r="LCB738" s="509"/>
      <c r="LCC738" s="509"/>
      <c r="LCD738" s="509"/>
      <c r="LCE738" s="509"/>
      <c r="LCF738" s="509"/>
      <c r="LCG738" s="509"/>
      <c r="LCH738" s="509"/>
      <c r="LCI738" s="509"/>
      <c r="LCJ738" s="509"/>
      <c r="LCK738" s="509"/>
      <c r="LCL738" s="509"/>
      <c r="LCM738" s="509"/>
      <c r="LCN738" s="509"/>
      <c r="LCO738" s="509"/>
      <c r="LCP738" s="509"/>
      <c r="LCQ738" s="509"/>
      <c r="LCR738" s="509"/>
      <c r="LCS738" s="509"/>
      <c r="LCT738" s="509"/>
      <c r="LCU738" s="509"/>
      <c r="LCV738" s="509"/>
      <c r="LCW738" s="509"/>
      <c r="LCX738" s="509"/>
      <c r="LCY738" s="509"/>
      <c r="LCZ738" s="509"/>
      <c r="LDA738" s="509"/>
      <c r="LDB738" s="509"/>
      <c r="LDC738" s="509"/>
      <c r="LDD738" s="509"/>
      <c r="LDE738" s="509"/>
      <c r="LDF738" s="509"/>
      <c r="LDG738" s="509"/>
      <c r="LDH738" s="509"/>
      <c r="LDI738" s="509"/>
      <c r="LDJ738" s="509"/>
      <c r="LDK738" s="509"/>
      <c r="LDL738" s="509"/>
      <c r="LDM738" s="509"/>
      <c r="LDN738" s="509"/>
      <c r="LDO738" s="509"/>
      <c r="LDP738" s="509"/>
      <c r="LDQ738" s="509"/>
      <c r="LDR738" s="509"/>
      <c r="LDS738" s="509"/>
      <c r="LDT738" s="509"/>
      <c r="LDU738" s="509"/>
      <c r="LDV738" s="509"/>
      <c r="LDW738" s="509"/>
      <c r="LDX738" s="509"/>
      <c r="LDY738" s="509"/>
      <c r="LDZ738" s="509"/>
      <c r="LEA738" s="509"/>
      <c r="LEB738" s="509"/>
      <c r="LEC738" s="509"/>
      <c r="LED738" s="509"/>
      <c r="LEE738" s="509"/>
      <c r="LEF738" s="509"/>
      <c r="LEG738" s="509"/>
      <c r="LEH738" s="509"/>
      <c r="LEI738" s="509"/>
      <c r="LEJ738" s="509"/>
      <c r="LEK738" s="509"/>
      <c r="LEL738" s="509"/>
      <c r="LEM738" s="509"/>
      <c r="LEN738" s="509"/>
      <c r="LEO738" s="509"/>
      <c r="LEP738" s="509"/>
      <c r="LEQ738" s="509"/>
      <c r="LER738" s="509"/>
      <c r="LES738" s="509"/>
      <c r="LET738" s="509"/>
      <c r="LEU738" s="509"/>
      <c r="LEV738" s="509"/>
      <c r="LEW738" s="509"/>
      <c r="LEX738" s="509"/>
      <c r="LEY738" s="509"/>
      <c r="LEZ738" s="509"/>
      <c r="LFA738" s="509"/>
      <c r="LFB738" s="509"/>
      <c r="LFC738" s="509"/>
      <c r="LFD738" s="509"/>
      <c r="LFE738" s="509"/>
      <c r="LFF738" s="509"/>
      <c r="LFG738" s="509"/>
      <c r="LFH738" s="509"/>
      <c r="LFI738" s="509"/>
      <c r="LFJ738" s="509"/>
      <c r="LFK738" s="509"/>
      <c r="LFL738" s="509"/>
      <c r="LFM738" s="509"/>
      <c r="LFN738" s="509"/>
      <c r="LFO738" s="509"/>
      <c r="LFP738" s="509"/>
      <c r="LFQ738" s="509"/>
      <c r="LFR738" s="509"/>
      <c r="LFS738" s="509"/>
      <c r="LFT738" s="509"/>
      <c r="LFU738" s="509"/>
      <c r="LFV738" s="509"/>
      <c r="LFW738" s="509"/>
      <c r="LFX738" s="509"/>
      <c r="LFY738" s="509"/>
      <c r="LFZ738" s="509"/>
      <c r="LGA738" s="509"/>
      <c r="LGB738" s="509"/>
      <c r="LGC738" s="509"/>
      <c r="LGD738" s="509"/>
      <c r="LGE738" s="509"/>
      <c r="LGF738" s="509"/>
      <c r="LGG738" s="509"/>
      <c r="LGH738" s="509"/>
      <c r="LGI738" s="509"/>
      <c r="LGJ738" s="509"/>
      <c r="LGK738" s="509"/>
      <c r="LGL738" s="509"/>
      <c r="LGM738" s="509"/>
      <c r="LGN738" s="509"/>
      <c r="LGO738" s="509"/>
      <c r="LGP738" s="509"/>
      <c r="LGQ738" s="509"/>
      <c r="LGR738" s="509"/>
      <c r="LGS738" s="509"/>
      <c r="LGT738" s="509"/>
      <c r="LGU738" s="509"/>
      <c r="LGV738" s="509"/>
      <c r="LGW738" s="509"/>
      <c r="LGX738" s="509"/>
      <c r="LGY738" s="509"/>
      <c r="LGZ738" s="509"/>
      <c r="LHA738" s="509"/>
      <c r="LHB738" s="509"/>
      <c r="LHC738" s="509"/>
      <c r="LHD738" s="509"/>
      <c r="LHE738" s="509"/>
      <c r="LHF738" s="509"/>
      <c r="LHG738" s="509"/>
      <c r="LHH738" s="509"/>
      <c r="LHI738" s="509"/>
      <c r="LHJ738" s="509"/>
      <c r="LHK738" s="509"/>
      <c r="LHL738" s="509"/>
      <c r="LHM738" s="509"/>
      <c r="LHN738" s="509"/>
      <c r="LHO738" s="509"/>
      <c r="LHP738" s="509"/>
      <c r="LHQ738" s="509"/>
      <c r="LHR738" s="509"/>
      <c r="LHS738" s="509"/>
      <c r="LHT738" s="509"/>
      <c r="LHU738" s="509"/>
      <c r="LHV738" s="509"/>
      <c r="LHW738" s="509"/>
      <c r="LHX738" s="509"/>
      <c r="LHY738" s="509"/>
      <c r="LHZ738" s="509"/>
      <c r="LIA738" s="509"/>
      <c r="LIB738" s="509"/>
      <c r="LIC738" s="509"/>
      <c r="LID738" s="509"/>
      <c r="LIE738" s="509"/>
      <c r="LIF738" s="509"/>
      <c r="LIG738" s="509"/>
      <c r="LIH738" s="509"/>
      <c r="LII738" s="509"/>
      <c r="LIJ738" s="509"/>
      <c r="LIK738" s="509"/>
      <c r="LIL738" s="509"/>
      <c r="LIM738" s="509"/>
      <c r="LIN738" s="509"/>
      <c r="LIO738" s="509"/>
      <c r="LIP738" s="509"/>
      <c r="LIQ738" s="509"/>
      <c r="LIR738" s="509"/>
      <c r="LIS738" s="509"/>
      <c r="LIT738" s="509"/>
      <c r="LIU738" s="509"/>
      <c r="LIV738" s="509"/>
      <c r="LIW738" s="509"/>
      <c r="LIX738" s="509"/>
      <c r="LIY738" s="509"/>
      <c r="LIZ738" s="509"/>
      <c r="LJA738" s="509"/>
      <c r="LJB738" s="509"/>
      <c r="LJC738" s="509"/>
      <c r="LJD738" s="509"/>
      <c r="LJE738" s="509"/>
      <c r="LJF738" s="509"/>
      <c r="LJG738" s="509"/>
      <c r="LJH738" s="509"/>
      <c r="LJI738" s="509"/>
      <c r="LJJ738" s="509"/>
      <c r="LJK738" s="509"/>
      <c r="LJL738" s="509"/>
      <c r="LJM738" s="509"/>
      <c r="LJN738" s="509"/>
      <c r="LJO738" s="509"/>
      <c r="LJP738" s="509"/>
      <c r="LJQ738" s="509"/>
      <c r="LJR738" s="509"/>
      <c r="LJS738" s="509"/>
      <c r="LJT738" s="509"/>
      <c r="LJU738" s="509"/>
      <c r="LJV738" s="509"/>
      <c r="LJW738" s="509"/>
      <c r="LJX738" s="509"/>
      <c r="LJY738" s="509"/>
      <c r="LJZ738" s="509"/>
      <c r="LKA738" s="509"/>
      <c r="LKB738" s="509"/>
      <c r="LKC738" s="509"/>
      <c r="LKD738" s="509"/>
      <c r="LKE738" s="509"/>
      <c r="LKF738" s="509"/>
      <c r="LKG738" s="509"/>
      <c r="LKH738" s="509"/>
      <c r="LKI738" s="509"/>
      <c r="LKJ738" s="509"/>
      <c r="LKK738" s="509"/>
      <c r="LKL738" s="509"/>
      <c r="LKM738" s="509"/>
      <c r="LKN738" s="509"/>
      <c r="LKO738" s="509"/>
      <c r="LKP738" s="509"/>
      <c r="LKQ738" s="509"/>
      <c r="LKR738" s="509"/>
      <c r="LKS738" s="509"/>
      <c r="LKT738" s="509"/>
      <c r="LKU738" s="509"/>
      <c r="LKV738" s="509"/>
      <c r="LKW738" s="509"/>
      <c r="LKX738" s="509"/>
      <c r="LKY738" s="509"/>
      <c r="LKZ738" s="509"/>
      <c r="LLA738" s="509"/>
      <c r="LLB738" s="509"/>
      <c r="LLC738" s="509"/>
      <c r="LLD738" s="509"/>
      <c r="LLE738" s="509"/>
      <c r="LLF738" s="509"/>
      <c r="LLG738" s="509"/>
      <c r="LLH738" s="509"/>
      <c r="LLI738" s="509"/>
      <c r="LLJ738" s="509"/>
      <c r="LLK738" s="509"/>
      <c r="LLL738" s="509"/>
      <c r="LLM738" s="509"/>
      <c r="LLN738" s="509"/>
      <c r="LLO738" s="509"/>
      <c r="LLP738" s="509"/>
      <c r="LLQ738" s="509"/>
      <c r="LLR738" s="509"/>
      <c r="LLS738" s="509"/>
      <c r="LLT738" s="509"/>
      <c r="LLU738" s="509"/>
      <c r="LLV738" s="509"/>
      <c r="LLW738" s="509"/>
      <c r="LLX738" s="509"/>
      <c r="LLY738" s="509"/>
      <c r="LLZ738" s="509"/>
      <c r="LMA738" s="509"/>
      <c r="LMB738" s="509"/>
      <c r="LMC738" s="509"/>
      <c r="LMD738" s="509"/>
      <c r="LME738" s="509"/>
      <c r="LMF738" s="509"/>
      <c r="LMG738" s="509"/>
      <c r="LMH738" s="509"/>
      <c r="LMI738" s="509"/>
      <c r="LMJ738" s="509"/>
      <c r="LMK738" s="509"/>
      <c r="LML738" s="509"/>
      <c r="LMM738" s="509"/>
      <c r="LMN738" s="509"/>
      <c r="LMO738" s="509"/>
      <c r="LMP738" s="509"/>
      <c r="LMQ738" s="509"/>
      <c r="LMR738" s="509"/>
      <c r="LMS738" s="509"/>
      <c r="LMT738" s="509"/>
      <c r="LMU738" s="509"/>
      <c r="LMV738" s="509"/>
      <c r="LMW738" s="509"/>
      <c r="LMX738" s="509"/>
      <c r="LMY738" s="509"/>
      <c r="LMZ738" s="509"/>
      <c r="LNA738" s="509"/>
      <c r="LNB738" s="509"/>
      <c r="LNC738" s="509"/>
      <c r="LND738" s="509"/>
      <c r="LNE738" s="509"/>
      <c r="LNF738" s="509"/>
      <c r="LNG738" s="509"/>
      <c r="LNH738" s="509"/>
      <c r="LNI738" s="509"/>
      <c r="LNJ738" s="509"/>
      <c r="LNK738" s="509"/>
      <c r="LNL738" s="509"/>
      <c r="LNM738" s="509"/>
      <c r="LNN738" s="509"/>
      <c r="LNO738" s="509"/>
      <c r="LNP738" s="509"/>
      <c r="LNQ738" s="509"/>
      <c r="LNR738" s="509"/>
      <c r="LNS738" s="509"/>
      <c r="LNT738" s="509"/>
      <c r="LNU738" s="509"/>
      <c r="LNV738" s="509"/>
      <c r="LNW738" s="509"/>
      <c r="LNX738" s="509"/>
      <c r="LNY738" s="509"/>
      <c r="LNZ738" s="509"/>
      <c r="LOA738" s="509"/>
      <c r="LOB738" s="509"/>
      <c r="LOC738" s="509"/>
      <c r="LOD738" s="509"/>
      <c r="LOE738" s="509"/>
      <c r="LOF738" s="509"/>
      <c r="LOG738" s="509"/>
      <c r="LOH738" s="509"/>
      <c r="LOI738" s="509"/>
      <c r="LOJ738" s="509"/>
      <c r="LOK738" s="509"/>
      <c r="LOL738" s="509"/>
      <c r="LOM738" s="509"/>
      <c r="LON738" s="509"/>
      <c r="LOO738" s="509"/>
      <c r="LOP738" s="509"/>
      <c r="LOQ738" s="509"/>
      <c r="LOR738" s="509"/>
      <c r="LOS738" s="509"/>
      <c r="LOT738" s="509"/>
      <c r="LOU738" s="509"/>
      <c r="LOV738" s="509"/>
      <c r="LOW738" s="509"/>
      <c r="LOX738" s="509"/>
      <c r="LOY738" s="509"/>
      <c r="LOZ738" s="509"/>
      <c r="LPA738" s="509"/>
      <c r="LPB738" s="509"/>
      <c r="LPC738" s="509"/>
      <c r="LPD738" s="509"/>
      <c r="LPE738" s="509"/>
      <c r="LPF738" s="509"/>
      <c r="LPG738" s="509"/>
      <c r="LPH738" s="509"/>
      <c r="LPI738" s="509"/>
      <c r="LPJ738" s="509"/>
      <c r="LPK738" s="509"/>
      <c r="LPL738" s="509"/>
      <c r="LPM738" s="509"/>
      <c r="LPN738" s="509"/>
      <c r="LPO738" s="509"/>
      <c r="LPP738" s="509"/>
      <c r="LPQ738" s="509"/>
      <c r="LPR738" s="509"/>
      <c r="LPS738" s="509"/>
      <c r="LPT738" s="509"/>
      <c r="LPU738" s="509"/>
      <c r="LPV738" s="509"/>
      <c r="LPW738" s="509"/>
      <c r="LPX738" s="509"/>
      <c r="LPY738" s="509"/>
      <c r="LPZ738" s="509"/>
      <c r="LQA738" s="509"/>
      <c r="LQB738" s="509"/>
      <c r="LQC738" s="509"/>
      <c r="LQD738" s="509"/>
      <c r="LQE738" s="509"/>
      <c r="LQF738" s="509"/>
      <c r="LQG738" s="509"/>
      <c r="LQH738" s="509"/>
      <c r="LQI738" s="509"/>
      <c r="LQJ738" s="509"/>
      <c r="LQK738" s="509"/>
      <c r="LQL738" s="509"/>
      <c r="LQM738" s="509"/>
      <c r="LQN738" s="509"/>
      <c r="LQO738" s="509"/>
      <c r="LQP738" s="509"/>
      <c r="LQQ738" s="509"/>
      <c r="LQR738" s="509"/>
      <c r="LQS738" s="509"/>
      <c r="LQT738" s="509"/>
      <c r="LQU738" s="509"/>
      <c r="LQV738" s="509"/>
      <c r="LQW738" s="509"/>
      <c r="LQX738" s="509"/>
      <c r="LQY738" s="509"/>
      <c r="LQZ738" s="509"/>
      <c r="LRA738" s="509"/>
      <c r="LRB738" s="509"/>
      <c r="LRC738" s="509"/>
      <c r="LRD738" s="509"/>
      <c r="LRE738" s="509"/>
      <c r="LRF738" s="509"/>
      <c r="LRG738" s="509"/>
      <c r="LRH738" s="509"/>
      <c r="LRI738" s="509"/>
      <c r="LRJ738" s="509"/>
      <c r="LRK738" s="509"/>
      <c r="LRL738" s="509"/>
      <c r="LRM738" s="509"/>
      <c r="LRN738" s="509"/>
      <c r="LRO738" s="509"/>
      <c r="LRP738" s="509"/>
      <c r="LRQ738" s="509"/>
      <c r="LRR738" s="509"/>
      <c r="LRS738" s="509"/>
      <c r="LRT738" s="509"/>
      <c r="LRU738" s="509"/>
      <c r="LRV738" s="509"/>
      <c r="LRW738" s="509"/>
      <c r="LRX738" s="509"/>
      <c r="LRY738" s="509"/>
      <c r="LRZ738" s="509"/>
      <c r="LSA738" s="509"/>
      <c r="LSB738" s="509"/>
      <c r="LSC738" s="509"/>
      <c r="LSD738" s="509"/>
      <c r="LSE738" s="509"/>
      <c r="LSF738" s="509"/>
      <c r="LSG738" s="509"/>
      <c r="LSH738" s="509"/>
      <c r="LSI738" s="509"/>
      <c r="LSJ738" s="509"/>
      <c r="LSK738" s="509"/>
      <c r="LSL738" s="509"/>
      <c r="LSM738" s="509"/>
      <c r="LSN738" s="509"/>
      <c r="LSO738" s="509"/>
      <c r="LSP738" s="509"/>
      <c r="LSQ738" s="509"/>
      <c r="LSR738" s="509"/>
      <c r="LSS738" s="509"/>
      <c r="LST738" s="509"/>
      <c r="LSU738" s="509"/>
      <c r="LSV738" s="509"/>
      <c r="LSW738" s="509"/>
      <c r="LSX738" s="509"/>
      <c r="LSY738" s="509"/>
      <c r="LSZ738" s="509"/>
      <c r="LTA738" s="509"/>
      <c r="LTB738" s="509"/>
      <c r="LTC738" s="509"/>
      <c r="LTD738" s="509"/>
      <c r="LTE738" s="509"/>
      <c r="LTF738" s="509"/>
      <c r="LTG738" s="509"/>
      <c r="LTH738" s="509"/>
      <c r="LTI738" s="509"/>
      <c r="LTJ738" s="509"/>
      <c r="LTK738" s="509"/>
      <c r="LTL738" s="509"/>
      <c r="LTM738" s="509"/>
      <c r="LTN738" s="509"/>
      <c r="LTO738" s="509"/>
      <c r="LTP738" s="509"/>
      <c r="LTQ738" s="509"/>
      <c r="LTR738" s="509"/>
      <c r="LTS738" s="509"/>
      <c r="LTT738" s="509"/>
      <c r="LTU738" s="509"/>
      <c r="LTV738" s="509"/>
      <c r="LTW738" s="509"/>
      <c r="LTX738" s="509"/>
      <c r="LTY738" s="509"/>
      <c r="LTZ738" s="509"/>
      <c r="LUA738" s="509"/>
      <c r="LUB738" s="509"/>
      <c r="LUC738" s="509"/>
      <c r="LUD738" s="509"/>
      <c r="LUE738" s="509"/>
      <c r="LUF738" s="509"/>
      <c r="LUG738" s="509"/>
      <c r="LUH738" s="509"/>
      <c r="LUI738" s="509"/>
      <c r="LUJ738" s="509"/>
      <c r="LUK738" s="509"/>
      <c r="LUL738" s="509"/>
      <c r="LUM738" s="509"/>
      <c r="LUN738" s="509"/>
      <c r="LUO738" s="509"/>
      <c r="LUP738" s="509"/>
      <c r="LUQ738" s="509"/>
      <c r="LUR738" s="509"/>
      <c r="LUS738" s="509"/>
      <c r="LUT738" s="509"/>
      <c r="LUU738" s="509"/>
      <c r="LUV738" s="509"/>
      <c r="LUW738" s="509"/>
      <c r="LUX738" s="509"/>
      <c r="LUY738" s="509"/>
      <c r="LUZ738" s="509"/>
      <c r="LVA738" s="509"/>
      <c r="LVB738" s="509"/>
      <c r="LVC738" s="509"/>
      <c r="LVD738" s="509"/>
      <c r="LVE738" s="509"/>
      <c r="LVF738" s="509"/>
      <c r="LVG738" s="509"/>
      <c r="LVH738" s="509"/>
      <c r="LVI738" s="509"/>
      <c r="LVJ738" s="509"/>
      <c r="LVK738" s="509"/>
      <c r="LVL738" s="509"/>
      <c r="LVM738" s="509"/>
      <c r="LVN738" s="509"/>
      <c r="LVO738" s="509"/>
      <c r="LVP738" s="509"/>
      <c r="LVQ738" s="509"/>
      <c r="LVR738" s="509"/>
      <c r="LVS738" s="509"/>
      <c r="LVT738" s="509"/>
      <c r="LVU738" s="509"/>
      <c r="LVV738" s="509"/>
      <c r="LVW738" s="509"/>
      <c r="LVX738" s="509"/>
      <c r="LVY738" s="509"/>
      <c r="LVZ738" s="509"/>
      <c r="LWA738" s="509"/>
      <c r="LWB738" s="509"/>
      <c r="LWC738" s="509"/>
      <c r="LWD738" s="509"/>
      <c r="LWE738" s="509"/>
      <c r="LWF738" s="509"/>
      <c r="LWG738" s="509"/>
      <c r="LWH738" s="509"/>
      <c r="LWI738" s="509"/>
      <c r="LWJ738" s="509"/>
      <c r="LWK738" s="509"/>
      <c r="LWL738" s="509"/>
      <c r="LWM738" s="509"/>
      <c r="LWN738" s="509"/>
      <c r="LWO738" s="509"/>
      <c r="LWP738" s="509"/>
      <c r="LWQ738" s="509"/>
      <c r="LWR738" s="509"/>
      <c r="LWS738" s="509"/>
      <c r="LWT738" s="509"/>
      <c r="LWU738" s="509"/>
      <c r="LWV738" s="509"/>
      <c r="LWW738" s="509"/>
      <c r="LWX738" s="509"/>
      <c r="LWY738" s="509"/>
      <c r="LWZ738" s="509"/>
      <c r="LXA738" s="509"/>
      <c r="LXB738" s="509"/>
      <c r="LXC738" s="509"/>
      <c r="LXD738" s="509"/>
      <c r="LXE738" s="509"/>
      <c r="LXF738" s="509"/>
      <c r="LXG738" s="509"/>
      <c r="LXH738" s="509"/>
      <c r="LXI738" s="509"/>
      <c r="LXJ738" s="509"/>
      <c r="LXK738" s="509"/>
      <c r="LXL738" s="509"/>
      <c r="LXM738" s="509"/>
      <c r="LXN738" s="509"/>
      <c r="LXO738" s="509"/>
      <c r="LXP738" s="509"/>
      <c r="LXQ738" s="509"/>
      <c r="LXR738" s="509"/>
      <c r="LXS738" s="509"/>
      <c r="LXT738" s="509"/>
      <c r="LXU738" s="509"/>
      <c r="LXV738" s="509"/>
      <c r="LXW738" s="509"/>
      <c r="LXX738" s="509"/>
      <c r="LXY738" s="509"/>
      <c r="LXZ738" s="509"/>
      <c r="LYA738" s="509"/>
      <c r="LYB738" s="509"/>
      <c r="LYC738" s="509"/>
      <c r="LYD738" s="509"/>
      <c r="LYE738" s="509"/>
      <c r="LYF738" s="509"/>
      <c r="LYG738" s="509"/>
      <c r="LYH738" s="509"/>
      <c r="LYI738" s="509"/>
      <c r="LYJ738" s="509"/>
      <c r="LYK738" s="509"/>
      <c r="LYL738" s="509"/>
      <c r="LYM738" s="509"/>
      <c r="LYN738" s="509"/>
      <c r="LYO738" s="509"/>
      <c r="LYP738" s="509"/>
      <c r="LYQ738" s="509"/>
      <c r="LYR738" s="509"/>
      <c r="LYS738" s="509"/>
      <c r="LYT738" s="509"/>
      <c r="LYU738" s="509"/>
      <c r="LYV738" s="509"/>
      <c r="LYW738" s="509"/>
      <c r="LYX738" s="509"/>
      <c r="LYY738" s="509"/>
      <c r="LYZ738" s="509"/>
      <c r="LZA738" s="509"/>
      <c r="LZB738" s="509"/>
      <c r="LZC738" s="509"/>
      <c r="LZD738" s="509"/>
      <c r="LZE738" s="509"/>
      <c r="LZF738" s="509"/>
      <c r="LZG738" s="509"/>
      <c r="LZH738" s="509"/>
      <c r="LZI738" s="509"/>
      <c r="LZJ738" s="509"/>
      <c r="LZK738" s="509"/>
      <c r="LZL738" s="509"/>
      <c r="LZM738" s="509"/>
      <c r="LZN738" s="509"/>
      <c r="LZO738" s="509"/>
      <c r="LZP738" s="509"/>
      <c r="LZQ738" s="509"/>
      <c r="LZR738" s="509"/>
      <c r="LZS738" s="509"/>
      <c r="LZT738" s="509"/>
      <c r="LZU738" s="509"/>
      <c r="LZV738" s="509"/>
      <c r="LZW738" s="509"/>
      <c r="LZX738" s="509"/>
      <c r="LZY738" s="509"/>
      <c r="LZZ738" s="509"/>
      <c r="MAA738" s="509"/>
      <c r="MAB738" s="509"/>
      <c r="MAC738" s="509"/>
      <c r="MAD738" s="509"/>
      <c r="MAE738" s="509"/>
      <c r="MAF738" s="509"/>
      <c r="MAG738" s="509"/>
      <c r="MAH738" s="509"/>
      <c r="MAI738" s="509"/>
      <c r="MAJ738" s="509"/>
      <c r="MAK738" s="509"/>
      <c r="MAL738" s="509"/>
      <c r="MAM738" s="509"/>
      <c r="MAN738" s="509"/>
      <c r="MAO738" s="509"/>
      <c r="MAP738" s="509"/>
      <c r="MAQ738" s="509"/>
      <c r="MAR738" s="509"/>
      <c r="MAS738" s="509"/>
      <c r="MAT738" s="509"/>
      <c r="MAU738" s="509"/>
      <c r="MAV738" s="509"/>
      <c r="MAW738" s="509"/>
      <c r="MAX738" s="509"/>
      <c r="MAY738" s="509"/>
      <c r="MAZ738" s="509"/>
      <c r="MBA738" s="509"/>
      <c r="MBB738" s="509"/>
      <c r="MBC738" s="509"/>
      <c r="MBD738" s="509"/>
      <c r="MBE738" s="509"/>
      <c r="MBF738" s="509"/>
      <c r="MBG738" s="509"/>
      <c r="MBH738" s="509"/>
      <c r="MBI738" s="509"/>
      <c r="MBJ738" s="509"/>
      <c r="MBK738" s="509"/>
      <c r="MBL738" s="509"/>
      <c r="MBM738" s="509"/>
      <c r="MBN738" s="509"/>
      <c r="MBO738" s="509"/>
      <c r="MBP738" s="509"/>
      <c r="MBQ738" s="509"/>
      <c r="MBR738" s="509"/>
      <c r="MBS738" s="509"/>
      <c r="MBT738" s="509"/>
      <c r="MBU738" s="509"/>
      <c r="MBV738" s="509"/>
      <c r="MBW738" s="509"/>
      <c r="MBX738" s="509"/>
      <c r="MBY738" s="509"/>
      <c r="MBZ738" s="509"/>
      <c r="MCA738" s="509"/>
      <c r="MCB738" s="509"/>
      <c r="MCC738" s="509"/>
      <c r="MCD738" s="509"/>
      <c r="MCE738" s="509"/>
      <c r="MCF738" s="509"/>
      <c r="MCG738" s="509"/>
      <c r="MCH738" s="509"/>
      <c r="MCI738" s="509"/>
      <c r="MCJ738" s="509"/>
      <c r="MCK738" s="509"/>
      <c r="MCL738" s="509"/>
      <c r="MCM738" s="509"/>
      <c r="MCN738" s="509"/>
      <c r="MCO738" s="509"/>
      <c r="MCP738" s="509"/>
      <c r="MCQ738" s="509"/>
      <c r="MCR738" s="509"/>
      <c r="MCS738" s="509"/>
      <c r="MCT738" s="509"/>
      <c r="MCU738" s="509"/>
      <c r="MCV738" s="509"/>
      <c r="MCW738" s="509"/>
      <c r="MCX738" s="509"/>
      <c r="MCY738" s="509"/>
      <c r="MCZ738" s="509"/>
      <c r="MDA738" s="509"/>
      <c r="MDB738" s="509"/>
      <c r="MDC738" s="509"/>
      <c r="MDD738" s="509"/>
      <c r="MDE738" s="509"/>
      <c r="MDF738" s="509"/>
      <c r="MDG738" s="509"/>
      <c r="MDH738" s="509"/>
      <c r="MDI738" s="509"/>
      <c r="MDJ738" s="509"/>
      <c r="MDK738" s="509"/>
      <c r="MDL738" s="509"/>
      <c r="MDM738" s="509"/>
      <c r="MDN738" s="509"/>
      <c r="MDO738" s="509"/>
      <c r="MDP738" s="509"/>
      <c r="MDQ738" s="509"/>
      <c r="MDR738" s="509"/>
      <c r="MDS738" s="509"/>
      <c r="MDT738" s="509"/>
      <c r="MDU738" s="509"/>
      <c r="MDV738" s="509"/>
      <c r="MDW738" s="509"/>
      <c r="MDX738" s="509"/>
      <c r="MDY738" s="509"/>
      <c r="MDZ738" s="509"/>
      <c r="MEA738" s="509"/>
      <c r="MEB738" s="509"/>
      <c r="MEC738" s="509"/>
      <c r="MED738" s="509"/>
      <c r="MEE738" s="509"/>
      <c r="MEF738" s="509"/>
      <c r="MEG738" s="509"/>
      <c r="MEH738" s="509"/>
      <c r="MEI738" s="509"/>
      <c r="MEJ738" s="509"/>
      <c r="MEK738" s="509"/>
      <c r="MEL738" s="509"/>
      <c r="MEM738" s="509"/>
      <c r="MEN738" s="509"/>
      <c r="MEO738" s="509"/>
      <c r="MEP738" s="509"/>
      <c r="MEQ738" s="509"/>
      <c r="MER738" s="509"/>
      <c r="MES738" s="509"/>
      <c r="MET738" s="509"/>
      <c r="MEU738" s="509"/>
      <c r="MEV738" s="509"/>
      <c r="MEW738" s="509"/>
      <c r="MEX738" s="509"/>
      <c r="MEY738" s="509"/>
      <c r="MEZ738" s="509"/>
      <c r="MFA738" s="509"/>
      <c r="MFB738" s="509"/>
      <c r="MFC738" s="509"/>
      <c r="MFD738" s="509"/>
      <c r="MFE738" s="509"/>
      <c r="MFF738" s="509"/>
      <c r="MFG738" s="509"/>
      <c r="MFH738" s="509"/>
      <c r="MFI738" s="509"/>
      <c r="MFJ738" s="509"/>
      <c r="MFK738" s="509"/>
      <c r="MFL738" s="509"/>
      <c r="MFM738" s="509"/>
      <c r="MFN738" s="509"/>
      <c r="MFO738" s="509"/>
      <c r="MFP738" s="509"/>
      <c r="MFQ738" s="509"/>
      <c r="MFR738" s="509"/>
      <c r="MFS738" s="509"/>
      <c r="MFT738" s="509"/>
      <c r="MFU738" s="509"/>
      <c r="MFV738" s="509"/>
      <c r="MFW738" s="509"/>
      <c r="MFX738" s="509"/>
      <c r="MFY738" s="509"/>
      <c r="MFZ738" s="509"/>
      <c r="MGA738" s="509"/>
      <c r="MGB738" s="509"/>
      <c r="MGC738" s="509"/>
      <c r="MGD738" s="509"/>
      <c r="MGE738" s="509"/>
      <c r="MGF738" s="509"/>
      <c r="MGG738" s="509"/>
      <c r="MGH738" s="509"/>
      <c r="MGI738" s="509"/>
      <c r="MGJ738" s="509"/>
      <c r="MGK738" s="509"/>
      <c r="MGL738" s="509"/>
      <c r="MGM738" s="509"/>
      <c r="MGN738" s="509"/>
      <c r="MGO738" s="509"/>
      <c r="MGP738" s="509"/>
      <c r="MGQ738" s="509"/>
      <c r="MGR738" s="509"/>
      <c r="MGS738" s="509"/>
      <c r="MGT738" s="509"/>
      <c r="MGU738" s="509"/>
      <c r="MGV738" s="509"/>
      <c r="MGW738" s="509"/>
      <c r="MGX738" s="509"/>
      <c r="MGY738" s="509"/>
      <c r="MGZ738" s="509"/>
      <c r="MHA738" s="509"/>
      <c r="MHB738" s="509"/>
      <c r="MHC738" s="509"/>
      <c r="MHD738" s="509"/>
      <c r="MHE738" s="509"/>
      <c r="MHF738" s="509"/>
      <c r="MHG738" s="509"/>
      <c r="MHH738" s="509"/>
      <c r="MHI738" s="509"/>
      <c r="MHJ738" s="509"/>
      <c r="MHK738" s="509"/>
      <c r="MHL738" s="509"/>
      <c r="MHM738" s="509"/>
      <c r="MHN738" s="509"/>
      <c r="MHO738" s="509"/>
      <c r="MHP738" s="509"/>
      <c r="MHQ738" s="509"/>
      <c r="MHR738" s="509"/>
      <c r="MHS738" s="509"/>
      <c r="MHT738" s="509"/>
      <c r="MHU738" s="509"/>
      <c r="MHV738" s="509"/>
      <c r="MHW738" s="509"/>
      <c r="MHX738" s="509"/>
      <c r="MHY738" s="509"/>
      <c r="MHZ738" s="509"/>
      <c r="MIA738" s="509"/>
      <c r="MIB738" s="509"/>
      <c r="MIC738" s="509"/>
      <c r="MID738" s="509"/>
      <c r="MIE738" s="509"/>
      <c r="MIF738" s="509"/>
      <c r="MIG738" s="509"/>
      <c r="MIH738" s="509"/>
      <c r="MII738" s="509"/>
      <c r="MIJ738" s="509"/>
      <c r="MIK738" s="509"/>
      <c r="MIL738" s="509"/>
      <c r="MIM738" s="509"/>
      <c r="MIN738" s="509"/>
      <c r="MIO738" s="509"/>
      <c r="MIP738" s="509"/>
      <c r="MIQ738" s="509"/>
      <c r="MIR738" s="509"/>
      <c r="MIS738" s="509"/>
      <c r="MIT738" s="509"/>
      <c r="MIU738" s="509"/>
      <c r="MIV738" s="509"/>
      <c r="MIW738" s="509"/>
      <c r="MIX738" s="509"/>
      <c r="MIY738" s="509"/>
      <c r="MIZ738" s="509"/>
      <c r="MJA738" s="509"/>
      <c r="MJB738" s="509"/>
      <c r="MJC738" s="509"/>
      <c r="MJD738" s="509"/>
      <c r="MJE738" s="509"/>
      <c r="MJF738" s="509"/>
      <c r="MJG738" s="509"/>
      <c r="MJH738" s="509"/>
      <c r="MJI738" s="509"/>
      <c r="MJJ738" s="509"/>
      <c r="MJK738" s="509"/>
      <c r="MJL738" s="509"/>
      <c r="MJM738" s="509"/>
      <c r="MJN738" s="509"/>
      <c r="MJO738" s="509"/>
      <c r="MJP738" s="509"/>
      <c r="MJQ738" s="509"/>
      <c r="MJR738" s="509"/>
      <c r="MJS738" s="509"/>
      <c r="MJT738" s="509"/>
      <c r="MJU738" s="509"/>
      <c r="MJV738" s="509"/>
      <c r="MJW738" s="509"/>
      <c r="MJX738" s="509"/>
      <c r="MJY738" s="509"/>
      <c r="MJZ738" s="509"/>
      <c r="MKA738" s="509"/>
      <c r="MKB738" s="509"/>
      <c r="MKC738" s="509"/>
      <c r="MKD738" s="509"/>
      <c r="MKE738" s="509"/>
      <c r="MKF738" s="509"/>
      <c r="MKG738" s="509"/>
      <c r="MKH738" s="509"/>
      <c r="MKI738" s="509"/>
      <c r="MKJ738" s="509"/>
      <c r="MKK738" s="509"/>
      <c r="MKL738" s="509"/>
      <c r="MKM738" s="509"/>
      <c r="MKN738" s="509"/>
      <c r="MKO738" s="509"/>
      <c r="MKP738" s="509"/>
      <c r="MKQ738" s="509"/>
      <c r="MKR738" s="509"/>
      <c r="MKS738" s="509"/>
      <c r="MKT738" s="509"/>
      <c r="MKU738" s="509"/>
      <c r="MKV738" s="509"/>
      <c r="MKW738" s="509"/>
      <c r="MKX738" s="509"/>
      <c r="MKY738" s="509"/>
      <c r="MKZ738" s="509"/>
      <c r="MLA738" s="509"/>
      <c r="MLB738" s="509"/>
      <c r="MLC738" s="509"/>
      <c r="MLD738" s="509"/>
      <c r="MLE738" s="509"/>
      <c r="MLF738" s="509"/>
      <c r="MLG738" s="509"/>
      <c r="MLH738" s="509"/>
      <c r="MLI738" s="509"/>
      <c r="MLJ738" s="509"/>
      <c r="MLK738" s="509"/>
      <c r="MLL738" s="509"/>
      <c r="MLM738" s="509"/>
      <c r="MLN738" s="509"/>
      <c r="MLO738" s="509"/>
      <c r="MLP738" s="509"/>
      <c r="MLQ738" s="509"/>
      <c r="MLR738" s="509"/>
      <c r="MLS738" s="509"/>
      <c r="MLT738" s="509"/>
      <c r="MLU738" s="509"/>
      <c r="MLV738" s="509"/>
      <c r="MLW738" s="509"/>
      <c r="MLX738" s="509"/>
      <c r="MLY738" s="509"/>
      <c r="MLZ738" s="509"/>
      <c r="MMA738" s="509"/>
      <c r="MMB738" s="509"/>
      <c r="MMC738" s="509"/>
      <c r="MMD738" s="509"/>
      <c r="MME738" s="509"/>
      <c r="MMF738" s="509"/>
      <c r="MMG738" s="509"/>
      <c r="MMH738" s="509"/>
      <c r="MMI738" s="509"/>
      <c r="MMJ738" s="509"/>
      <c r="MMK738" s="509"/>
      <c r="MML738" s="509"/>
      <c r="MMM738" s="509"/>
      <c r="MMN738" s="509"/>
      <c r="MMO738" s="509"/>
      <c r="MMP738" s="509"/>
      <c r="MMQ738" s="509"/>
      <c r="MMR738" s="509"/>
      <c r="MMS738" s="509"/>
      <c r="MMT738" s="509"/>
      <c r="MMU738" s="509"/>
      <c r="MMV738" s="509"/>
      <c r="MMW738" s="509"/>
      <c r="MMX738" s="509"/>
      <c r="MMY738" s="509"/>
      <c r="MMZ738" s="509"/>
      <c r="MNA738" s="509"/>
      <c r="MNB738" s="509"/>
      <c r="MNC738" s="509"/>
      <c r="MND738" s="509"/>
      <c r="MNE738" s="509"/>
      <c r="MNF738" s="509"/>
      <c r="MNG738" s="509"/>
      <c r="MNH738" s="509"/>
      <c r="MNI738" s="509"/>
      <c r="MNJ738" s="509"/>
      <c r="MNK738" s="509"/>
      <c r="MNL738" s="509"/>
      <c r="MNM738" s="509"/>
      <c r="MNN738" s="509"/>
      <c r="MNO738" s="509"/>
      <c r="MNP738" s="509"/>
      <c r="MNQ738" s="509"/>
      <c r="MNR738" s="509"/>
      <c r="MNS738" s="509"/>
      <c r="MNT738" s="509"/>
      <c r="MNU738" s="509"/>
      <c r="MNV738" s="509"/>
      <c r="MNW738" s="509"/>
      <c r="MNX738" s="509"/>
      <c r="MNY738" s="509"/>
      <c r="MNZ738" s="509"/>
      <c r="MOA738" s="509"/>
      <c r="MOB738" s="509"/>
      <c r="MOC738" s="509"/>
      <c r="MOD738" s="509"/>
      <c r="MOE738" s="509"/>
      <c r="MOF738" s="509"/>
      <c r="MOG738" s="509"/>
      <c r="MOH738" s="509"/>
      <c r="MOI738" s="509"/>
      <c r="MOJ738" s="509"/>
      <c r="MOK738" s="509"/>
      <c r="MOL738" s="509"/>
      <c r="MOM738" s="509"/>
      <c r="MON738" s="509"/>
      <c r="MOO738" s="509"/>
      <c r="MOP738" s="509"/>
      <c r="MOQ738" s="509"/>
      <c r="MOR738" s="509"/>
      <c r="MOS738" s="509"/>
      <c r="MOT738" s="509"/>
      <c r="MOU738" s="509"/>
      <c r="MOV738" s="509"/>
      <c r="MOW738" s="509"/>
      <c r="MOX738" s="509"/>
      <c r="MOY738" s="509"/>
      <c r="MOZ738" s="509"/>
      <c r="MPA738" s="509"/>
      <c r="MPB738" s="509"/>
      <c r="MPC738" s="509"/>
      <c r="MPD738" s="509"/>
      <c r="MPE738" s="509"/>
      <c r="MPF738" s="509"/>
      <c r="MPG738" s="509"/>
      <c r="MPH738" s="509"/>
      <c r="MPI738" s="509"/>
      <c r="MPJ738" s="509"/>
      <c r="MPK738" s="509"/>
      <c r="MPL738" s="509"/>
      <c r="MPM738" s="509"/>
      <c r="MPN738" s="509"/>
      <c r="MPO738" s="509"/>
      <c r="MPP738" s="509"/>
      <c r="MPQ738" s="509"/>
      <c r="MPR738" s="509"/>
      <c r="MPS738" s="509"/>
      <c r="MPT738" s="509"/>
      <c r="MPU738" s="509"/>
      <c r="MPV738" s="509"/>
      <c r="MPW738" s="509"/>
      <c r="MPX738" s="509"/>
      <c r="MPY738" s="509"/>
      <c r="MPZ738" s="509"/>
      <c r="MQA738" s="509"/>
      <c r="MQB738" s="509"/>
      <c r="MQC738" s="509"/>
      <c r="MQD738" s="509"/>
      <c r="MQE738" s="509"/>
      <c r="MQF738" s="509"/>
      <c r="MQG738" s="509"/>
      <c r="MQH738" s="509"/>
      <c r="MQI738" s="509"/>
      <c r="MQJ738" s="509"/>
      <c r="MQK738" s="509"/>
      <c r="MQL738" s="509"/>
      <c r="MQM738" s="509"/>
      <c r="MQN738" s="509"/>
      <c r="MQO738" s="509"/>
      <c r="MQP738" s="509"/>
      <c r="MQQ738" s="509"/>
      <c r="MQR738" s="509"/>
      <c r="MQS738" s="509"/>
      <c r="MQT738" s="509"/>
      <c r="MQU738" s="509"/>
      <c r="MQV738" s="509"/>
      <c r="MQW738" s="509"/>
      <c r="MQX738" s="509"/>
      <c r="MQY738" s="509"/>
      <c r="MQZ738" s="509"/>
      <c r="MRA738" s="509"/>
      <c r="MRB738" s="509"/>
      <c r="MRC738" s="509"/>
      <c r="MRD738" s="509"/>
      <c r="MRE738" s="509"/>
      <c r="MRF738" s="509"/>
      <c r="MRG738" s="509"/>
      <c r="MRH738" s="509"/>
      <c r="MRI738" s="509"/>
      <c r="MRJ738" s="509"/>
      <c r="MRK738" s="509"/>
      <c r="MRL738" s="509"/>
      <c r="MRM738" s="509"/>
      <c r="MRN738" s="509"/>
      <c r="MRO738" s="509"/>
      <c r="MRP738" s="509"/>
      <c r="MRQ738" s="509"/>
      <c r="MRR738" s="509"/>
      <c r="MRS738" s="509"/>
      <c r="MRT738" s="509"/>
      <c r="MRU738" s="509"/>
      <c r="MRV738" s="509"/>
      <c r="MRW738" s="509"/>
      <c r="MRX738" s="509"/>
      <c r="MRY738" s="509"/>
      <c r="MRZ738" s="509"/>
      <c r="MSA738" s="509"/>
      <c r="MSB738" s="509"/>
      <c r="MSC738" s="509"/>
      <c r="MSD738" s="509"/>
      <c r="MSE738" s="509"/>
      <c r="MSF738" s="509"/>
      <c r="MSG738" s="509"/>
      <c r="MSH738" s="509"/>
      <c r="MSI738" s="509"/>
      <c r="MSJ738" s="509"/>
      <c r="MSK738" s="509"/>
      <c r="MSL738" s="509"/>
      <c r="MSM738" s="509"/>
      <c r="MSN738" s="509"/>
      <c r="MSO738" s="509"/>
      <c r="MSP738" s="509"/>
      <c r="MSQ738" s="509"/>
      <c r="MSR738" s="509"/>
      <c r="MSS738" s="509"/>
      <c r="MST738" s="509"/>
      <c r="MSU738" s="509"/>
      <c r="MSV738" s="509"/>
      <c r="MSW738" s="509"/>
      <c r="MSX738" s="509"/>
      <c r="MSY738" s="509"/>
      <c r="MSZ738" s="509"/>
      <c r="MTA738" s="509"/>
      <c r="MTB738" s="509"/>
      <c r="MTC738" s="509"/>
      <c r="MTD738" s="509"/>
      <c r="MTE738" s="509"/>
      <c r="MTF738" s="509"/>
      <c r="MTG738" s="509"/>
      <c r="MTH738" s="509"/>
      <c r="MTI738" s="509"/>
      <c r="MTJ738" s="509"/>
      <c r="MTK738" s="509"/>
      <c r="MTL738" s="509"/>
      <c r="MTM738" s="509"/>
      <c r="MTN738" s="509"/>
      <c r="MTO738" s="509"/>
      <c r="MTP738" s="509"/>
      <c r="MTQ738" s="509"/>
      <c r="MTR738" s="509"/>
      <c r="MTS738" s="509"/>
      <c r="MTT738" s="509"/>
      <c r="MTU738" s="509"/>
      <c r="MTV738" s="509"/>
      <c r="MTW738" s="509"/>
      <c r="MTX738" s="509"/>
      <c r="MTY738" s="509"/>
      <c r="MTZ738" s="509"/>
      <c r="MUA738" s="509"/>
      <c r="MUB738" s="509"/>
      <c r="MUC738" s="509"/>
      <c r="MUD738" s="509"/>
      <c r="MUE738" s="509"/>
      <c r="MUF738" s="509"/>
      <c r="MUG738" s="509"/>
      <c r="MUH738" s="509"/>
      <c r="MUI738" s="509"/>
      <c r="MUJ738" s="509"/>
      <c r="MUK738" s="509"/>
      <c r="MUL738" s="509"/>
      <c r="MUM738" s="509"/>
      <c r="MUN738" s="509"/>
      <c r="MUO738" s="509"/>
      <c r="MUP738" s="509"/>
      <c r="MUQ738" s="509"/>
      <c r="MUR738" s="509"/>
      <c r="MUS738" s="509"/>
      <c r="MUT738" s="509"/>
      <c r="MUU738" s="509"/>
      <c r="MUV738" s="509"/>
      <c r="MUW738" s="509"/>
      <c r="MUX738" s="509"/>
      <c r="MUY738" s="509"/>
      <c r="MUZ738" s="509"/>
      <c r="MVA738" s="509"/>
      <c r="MVB738" s="509"/>
      <c r="MVC738" s="509"/>
      <c r="MVD738" s="509"/>
      <c r="MVE738" s="509"/>
      <c r="MVF738" s="509"/>
      <c r="MVG738" s="509"/>
      <c r="MVH738" s="509"/>
      <c r="MVI738" s="509"/>
      <c r="MVJ738" s="509"/>
      <c r="MVK738" s="509"/>
      <c r="MVL738" s="509"/>
      <c r="MVM738" s="509"/>
      <c r="MVN738" s="509"/>
      <c r="MVO738" s="509"/>
      <c r="MVP738" s="509"/>
      <c r="MVQ738" s="509"/>
      <c r="MVR738" s="509"/>
      <c r="MVS738" s="509"/>
      <c r="MVT738" s="509"/>
      <c r="MVU738" s="509"/>
      <c r="MVV738" s="509"/>
      <c r="MVW738" s="509"/>
      <c r="MVX738" s="509"/>
      <c r="MVY738" s="509"/>
      <c r="MVZ738" s="509"/>
      <c r="MWA738" s="509"/>
      <c r="MWB738" s="509"/>
      <c r="MWC738" s="509"/>
      <c r="MWD738" s="509"/>
      <c r="MWE738" s="509"/>
      <c r="MWF738" s="509"/>
      <c r="MWG738" s="509"/>
      <c r="MWH738" s="509"/>
      <c r="MWI738" s="509"/>
      <c r="MWJ738" s="509"/>
      <c r="MWK738" s="509"/>
      <c r="MWL738" s="509"/>
      <c r="MWM738" s="509"/>
      <c r="MWN738" s="509"/>
      <c r="MWO738" s="509"/>
      <c r="MWP738" s="509"/>
      <c r="MWQ738" s="509"/>
      <c r="MWR738" s="509"/>
      <c r="MWS738" s="509"/>
      <c r="MWT738" s="509"/>
      <c r="MWU738" s="509"/>
      <c r="MWV738" s="509"/>
      <c r="MWW738" s="509"/>
      <c r="MWX738" s="509"/>
      <c r="MWY738" s="509"/>
      <c r="MWZ738" s="509"/>
      <c r="MXA738" s="509"/>
      <c r="MXB738" s="509"/>
      <c r="MXC738" s="509"/>
      <c r="MXD738" s="509"/>
      <c r="MXE738" s="509"/>
      <c r="MXF738" s="509"/>
      <c r="MXG738" s="509"/>
      <c r="MXH738" s="509"/>
      <c r="MXI738" s="509"/>
      <c r="MXJ738" s="509"/>
      <c r="MXK738" s="509"/>
      <c r="MXL738" s="509"/>
      <c r="MXM738" s="509"/>
      <c r="MXN738" s="509"/>
      <c r="MXO738" s="509"/>
      <c r="MXP738" s="509"/>
      <c r="MXQ738" s="509"/>
      <c r="MXR738" s="509"/>
      <c r="MXS738" s="509"/>
      <c r="MXT738" s="509"/>
      <c r="MXU738" s="509"/>
      <c r="MXV738" s="509"/>
      <c r="MXW738" s="509"/>
      <c r="MXX738" s="509"/>
      <c r="MXY738" s="509"/>
      <c r="MXZ738" s="509"/>
      <c r="MYA738" s="509"/>
      <c r="MYB738" s="509"/>
      <c r="MYC738" s="509"/>
      <c r="MYD738" s="509"/>
      <c r="MYE738" s="509"/>
      <c r="MYF738" s="509"/>
      <c r="MYG738" s="509"/>
      <c r="MYH738" s="509"/>
      <c r="MYI738" s="509"/>
      <c r="MYJ738" s="509"/>
      <c r="MYK738" s="509"/>
      <c r="MYL738" s="509"/>
      <c r="MYM738" s="509"/>
      <c r="MYN738" s="509"/>
      <c r="MYO738" s="509"/>
      <c r="MYP738" s="509"/>
      <c r="MYQ738" s="509"/>
      <c r="MYR738" s="509"/>
      <c r="MYS738" s="509"/>
      <c r="MYT738" s="509"/>
      <c r="MYU738" s="509"/>
      <c r="MYV738" s="509"/>
      <c r="MYW738" s="509"/>
      <c r="MYX738" s="509"/>
      <c r="MYY738" s="509"/>
      <c r="MYZ738" s="509"/>
      <c r="MZA738" s="509"/>
      <c r="MZB738" s="509"/>
      <c r="MZC738" s="509"/>
      <c r="MZD738" s="509"/>
      <c r="MZE738" s="509"/>
      <c r="MZF738" s="509"/>
      <c r="MZG738" s="509"/>
      <c r="MZH738" s="509"/>
      <c r="MZI738" s="509"/>
      <c r="MZJ738" s="509"/>
      <c r="MZK738" s="509"/>
      <c r="MZL738" s="509"/>
      <c r="MZM738" s="509"/>
      <c r="MZN738" s="509"/>
      <c r="MZO738" s="509"/>
      <c r="MZP738" s="509"/>
      <c r="MZQ738" s="509"/>
      <c r="MZR738" s="509"/>
      <c r="MZS738" s="509"/>
      <c r="MZT738" s="509"/>
      <c r="MZU738" s="509"/>
      <c r="MZV738" s="509"/>
      <c r="MZW738" s="509"/>
      <c r="MZX738" s="509"/>
      <c r="MZY738" s="509"/>
      <c r="MZZ738" s="509"/>
      <c r="NAA738" s="509"/>
      <c r="NAB738" s="509"/>
      <c r="NAC738" s="509"/>
      <c r="NAD738" s="509"/>
      <c r="NAE738" s="509"/>
      <c r="NAF738" s="509"/>
      <c r="NAG738" s="509"/>
      <c r="NAH738" s="509"/>
      <c r="NAI738" s="509"/>
      <c r="NAJ738" s="509"/>
      <c r="NAK738" s="509"/>
      <c r="NAL738" s="509"/>
      <c r="NAM738" s="509"/>
      <c r="NAN738" s="509"/>
      <c r="NAO738" s="509"/>
      <c r="NAP738" s="509"/>
      <c r="NAQ738" s="509"/>
      <c r="NAR738" s="509"/>
      <c r="NAS738" s="509"/>
      <c r="NAT738" s="509"/>
      <c r="NAU738" s="509"/>
      <c r="NAV738" s="509"/>
      <c r="NAW738" s="509"/>
      <c r="NAX738" s="509"/>
      <c r="NAY738" s="509"/>
      <c r="NAZ738" s="509"/>
      <c r="NBA738" s="509"/>
      <c r="NBB738" s="509"/>
      <c r="NBC738" s="509"/>
      <c r="NBD738" s="509"/>
      <c r="NBE738" s="509"/>
      <c r="NBF738" s="509"/>
      <c r="NBG738" s="509"/>
      <c r="NBH738" s="509"/>
      <c r="NBI738" s="509"/>
      <c r="NBJ738" s="509"/>
      <c r="NBK738" s="509"/>
      <c r="NBL738" s="509"/>
      <c r="NBM738" s="509"/>
      <c r="NBN738" s="509"/>
      <c r="NBO738" s="509"/>
      <c r="NBP738" s="509"/>
      <c r="NBQ738" s="509"/>
      <c r="NBR738" s="509"/>
      <c r="NBS738" s="509"/>
      <c r="NBT738" s="509"/>
      <c r="NBU738" s="509"/>
      <c r="NBV738" s="509"/>
      <c r="NBW738" s="509"/>
      <c r="NBX738" s="509"/>
      <c r="NBY738" s="509"/>
      <c r="NBZ738" s="509"/>
      <c r="NCA738" s="509"/>
      <c r="NCB738" s="509"/>
      <c r="NCC738" s="509"/>
      <c r="NCD738" s="509"/>
      <c r="NCE738" s="509"/>
      <c r="NCF738" s="509"/>
      <c r="NCG738" s="509"/>
      <c r="NCH738" s="509"/>
      <c r="NCI738" s="509"/>
      <c r="NCJ738" s="509"/>
      <c r="NCK738" s="509"/>
      <c r="NCL738" s="509"/>
      <c r="NCM738" s="509"/>
      <c r="NCN738" s="509"/>
      <c r="NCO738" s="509"/>
      <c r="NCP738" s="509"/>
      <c r="NCQ738" s="509"/>
      <c r="NCR738" s="509"/>
      <c r="NCS738" s="509"/>
      <c r="NCT738" s="509"/>
      <c r="NCU738" s="509"/>
      <c r="NCV738" s="509"/>
      <c r="NCW738" s="509"/>
      <c r="NCX738" s="509"/>
      <c r="NCY738" s="509"/>
      <c r="NCZ738" s="509"/>
      <c r="NDA738" s="509"/>
      <c r="NDB738" s="509"/>
      <c r="NDC738" s="509"/>
      <c r="NDD738" s="509"/>
      <c r="NDE738" s="509"/>
      <c r="NDF738" s="509"/>
      <c r="NDG738" s="509"/>
      <c r="NDH738" s="509"/>
      <c r="NDI738" s="509"/>
      <c r="NDJ738" s="509"/>
      <c r="NDK738" s="509"/>
      <c r="NDL738" s="509"/>
      <c r="NDM738" s="509"/>
      <c r="NDN738" s="509"/>
      <c r="NDO738" s="509"/>
      <c r="NDP738" s="509"/>
      <c r="NDQ738" s="509"/>
      <c r="NDR738" s="509"/>
      <c r="NDS738" s="509"/>
      <c r="NDT738" s="509"/>
      <c r="NDU738" s="509"/>
      <c r="NDV738" s="509"/>
      <c r="NDW738" s="509"/>
      <c r="NDX738" s="509"/>
      <c r="NDY738" s="509"/>
      <c r="NDZ738" s="509"/>
      <c r="NEA738" s="509"/>
      <c r="NEB738" s="509"/>
      <c r="NEC738" s="509"/>
      <c r="NED738" s="509"/>
      <c r="NEE738" s="509"/>
      <c r="NEF738" s="509"/>
      <c r="NEG738" s="509"/>
      <c r="NEH738" s="509"/>
      <c r="NEI738" s="509"/>
      <c r="NEJ738" s="509"/>
      <c r="NEK738" s="509"/>
      <c r="NEL738" s="509"/>
      <c r="NEM738" s="509"/>
      <c r="NEN738" s="509"/>
      <c r="NEO738" s="509"/>
      <c r="NEP738" s="509"/>
      <c r="NEQ738" s="509"/>
      <c r="NER738" s="509"/>
      <c r="NES738" s="509"/>
      <c r="NET738" s="509"/>
      <c r="NEU738" s="509"/>
      <c r="NEV738" s="509"/>
      <c r="NEW738" s="509"/>
      <c r="NEX738" s="509"/>
      <c r="NEY738" s="509"/>
      <c r="NEZ738" s="509"/>
      <c r="NFA738" s="509"/>
      <c r="NFB738" s="509"/>
      <c r="NFC738" s="509"/>
      <c r="NFD738" s="509"/>
      <c r="NFE738" s="509"/>
      <c r="NFF738" s="509"/>
      <c r="NFG738" s="509"/>
      <c r="NFH738" s="509"/>
      <c r="NFI738" s="509"/>
      <c r="NFJ738" s="509"/>
      <c r="NFK738" s="509"/>
      <c r="NFL738" s="509"/>
      <c r="NFM738" s="509"/>
      <c r="NFN738" s="509"/>
      <c r="NFO738" s="509"/>
      <c r="NFP738" s="509"/>
      <c r="NFQ738" s="509"/>
      <c r="NFR738" s="509"/>
      <c r="NFS738" s="509"/>
      <c r="NFT738" s="509"/>
      <c r="NFU738" s="509"/>
      <c r="NFV738" s="509"/>
      <c r="NFW738" s="509"/>
      <c r="NFX738" s="509"/>
      <c r="NFY738" s="509"/>
      <c r="NFZ738" s="509"/>
      <c r="NGA738" s="509"/>
      <c r="NGB738" s="509"/>
      <c r="NGC738" s="509"/>
      <c r="NGD738" s="509"/>
      <c r="NGE738" s="509"/>
      <c r="NGF738" s="509"/>
      <c r="NGG738" s="509"/>
      <c r="NGH738" s="509"/>
      <c r="NGI738" s="509"/>
      <c r="NGJ738" s="509"/>
      <c r="NGK738" s="509"/>
      <c r="NGL738" s="509"/>
      <c r="NGM738" s="509"/>
      <c r="NGN738" s="509"/>
      <c r="NGO738" s="509"/>
      <c r="NGP738" s="509"/>
      <c r="NGQ738" s="509"/>
      <c r="NGR738" s="509"/>
      <c r="NGS738" s="509"/>
      <c r="NGT738" s="509"/>
      <c r="NGU738" s="509"/>
      <c r="NGV738" s="509"/>
      <c r="NGW738" s="509"/>
      <c r="NGX738" s="509"/>
      <c r="NGY738" s="509"/>
      <c r="NGZ738" s="509"/>
      <c r="NHA738" s="509"/>
      <c r="NHB738" s="509"/>
      <c r="NHC738" s="509"/>
      <c r="NHD738" s="509"/>
      <c r="NHE738" s="509"/>
      <c r="NHF738" s="509"/>
      <c r="NHG738" s="509"/>
      <c r="NHH738" s="509"/>
      <c r="NHI738" s="509"/>
      <c r="NHJ738" s="509"/>
      <c r="NHK738" s="509"/>
      <c r="NHL738" s="509"/>
      <c r="NHM738" s="509"/>
      <c r="NHN738" s="509"/>
      <c r="NHO738" s="509"/>
      <c r="NHP738" s="509"/>
      <c r="NHQ738" s="509"/>
      <c r="NHR738" s="509"/>
      <c r="NHS738" s="509"/>
      <c r="NHT738" s="509"/>
      <c r="NHU738" s="509"/>
      <c r="NHV738" s="509"/>
      <c r="NHW738" s="509"/>
      <c r="NHX738" s="509"/>
      <c r="NHY738" s="509"/>
      <c r="NHZ738" s="509"/>
      <c r="NIA738" s="509"/>
      <c r="NIB738" s="509"/>
      <c r="NIC738" s="509"/>
      <c r="NID738" s="509"/>
      <c r="NIE738" s="509"/>
      <c r="NIF738" s="509"/>
      <c r="NIG738" s="509"/>
      <c r="NIH738" s="509"/>
      <c r="NII738" s="509"/>
      <c r="NIJ738" s="509"/>
      <c r="NIK738" s="509"/>
      <c r="NIL738" s="509"/>
      <c r="NIM738" s="509"/>
      <c r="NIN738" s="509"/>
      <c r="NIO738" s="509"/>
      <c r="NIP738" s="509"/>
      <c r="NIQ738" s="509"/>
      <c r="NIR738" s="509"/>
      <c r="NIS738" s="509"/>
      <c r="NIT738" s="509"/>
      <c r="NIU738" s="509"/>
      <c r="NIV738" s="509"/>
      <c r="NIW738" s="509"/>
      <c r="NIX738" s="509"/>
      <c r="NIY738" s="509"/>
      <c r="NIZ738" s="509"/>
      <c r="NJA738" s="509"/>
      <c r="NJB738" s="509"/>
      <c r="NJC738" s="509"/>
      <c r="NJD738" s="509"/>
      <c r="NJE738" s="509"/>
      <c r="NJF738" s="509"/>
      <c r="NJG738" s="509"/>
      <c r="NJH738" s="509"/>
      <c r="NJI738" s="509"/>
      <c r="NJJ738" s="509"/>
      <c r="NJK738" s="509"/>
      <c r="NJL738" s="509"/>
      <c r="NJM738" s="509"/>
      <c r="NJN738" s="509"/>
      <c r="NJO738" s="509"/>
      <c r="NJP738" s="509"/>
      <c r="NJQ738" s="509"/>
      <c r="NJR738" s="509"/>
      <c r="NJS738" s="509"/>
      <c r="NJT738" s="509"/>
      <c r="NJU738" s="509"/>
      <c r="NJV738" s="509"/>
      <c r="NJW738" s="509"/>
      <c r="NJX738" s="509"/>
      <c r="NJY738" s="509"/>
      <c r="NJZ738" s="509"/>
      <c r="NKA738" s="509"/>
      <c r="NKB738" s="509"/>
      <c r="NKC738" s="509"/>
      <c r="NKD738" s="509"/>
      <c r="NKE738" s="509"/>
      <c r="NKF738" s="509"/>
      <c r="NKG738" s="509"/>
      <c r="NKH738" s="509"/>
      <c r="NKI738" s="509"/>
      <c r="NKJ738" s="509"/>
      <c r="NKK738" s="509"/>
      <c r="NKL738" s="509"/>
      <c r="NKM738" s="509"/>
      <c r="NKN738" s="509"/>
      <c r="NKO738" s="509"/>
      <c r="NKP738" s="509"/>
      <c r="NKQ738" s="509"/>
      <c r="NKR738" s="509"/>
      <c r="NKS738" s="509"/>
      <c r="NKT738" s="509"/>
      <c r="NKU738" s="509"/>
      <c r="NKV738" s="509"/>
      <c r="NKW738" s="509"/>
      <c r="NKX738" s="509"/>
      <c r="NKY738" s="509"/>
      <c r="NKZ738" s="509"/>
      <c r="NLA738" s="509"/>
      <c r="NLB738" s="509"/>
      <c r="NLC738" s="509"/>
      <c r="NLD738" s="509"/>
      <c r="NLE738" s="509"/>
      <c r="NLF738" s="509"/>
      <c r="NLG738" s="509"/>
      <c r="NLH738" s="509"/>
      <c r="NLI738" s="509"/>
      <c r="NLJ738" s="509"/>
      <c r="NLK738" s="509"/>
      <c r="NLL738" s="509"/>
      <c r="NLM738" s="509"/>
      <c r="NLN738" s="509"/>
      <c r="NLO738" s="509"/>
      <c r="NLP738" s="509"/>
      <c r="NLQ738" s="509"/>
      <c r="NLR738" s="509"/>
      <c r="NLS738" s="509"/>
      <c r="NLT738" s="509"/>
      <c r="NLU738" s="509"/>
      <c r="NLV738" s="509"/>
      <c r="NLW738" s="509"/>
      <c r="NLX738" s="509"/>
      <c r="NLY738" s="509"/>
      <c r="NLZ738" s="509"/>
      <c r="NMA738" s="509"/>
      <c r="NMB738" s="509"/>
      <c r="NMC738" s="509"/>
      <c r="NMD738" s="509"/>
      <c r="NME738" s="509"/>
      <c r="NMF738" s="509"/>
      <c r="NMG738" s="509"/>
      <c r="NMH738" s="509"/>
      <c r="NMI738" s="509"/>
      <c r="NMJ738" s="509"/>
      <c r="NMK738" s="509"/>
      <c r="NML738" s="509"/>
      <c r="NMM738" s="509"/>
      <c r="NMN738" s="509"/>
      <c r="NMO738" s="509"/>
      <c r="NMP738" s="509"/>
      <c r="NMQ738" s="509"/>
      <c r="NMR738" s="509"/>
      <c r="NMS738" s="509"/>
      <c r="NMT738" s="509"/>
      <c r="NMU738" s="509"/>
      <c r="NMV738" s="509"/>
      <c r="NMW738" s="509"/>
      <c r="NMX738" s="509"/>
      <c r="NMY738" s="509"/>
      <c r="NMZ738" s="509"/>
      <c r="NNA738" s="509"/>
      <c r="NNB738" s="509"/>
      <c r="NNC738" s="509"/>
      <c r="NND738" s="509"/>
      <c r="NNE738" s="509"/>
      <c r="NNF738" s="509"/>
      <c r="NNG738" s="509"/>
      <c r="NNH738" s="509"/>
      <c r="NNI738" s="509"/>
      <c r="NNJ738" s="509"/>
      <c r="NNK738" s="509"/>
      <c r="NNL738" s="509"/>
      <c r="NNM738" s="509"/>
      <c r="NNN738" s="509"/>
      <c r="NNO738" s="509"/>
      <c r="NNP738" s="509"/>
      <c r="NNQ738" s="509"/>
      <c r="NNR738" s="509"/>
      <c r="NNS738" s="509"/>
      <c r="NNT738" s="509"/>
      <c r="NNU738" s="509"/>
      <c r="NNV738" s="509"/>
      <c r="NNW738" s="509"/>
      <c r="NNX738" s="509"/>
      <c r="NNY738" s="509"/>
      <c r="NNZ738" s="509"/>
      <c r="NOA738" s="509"/>
      <c r="NOB738" s="509"/>
      <c r="NOC738" s="509"/>
      <c r="NOD738" s="509"/>
      <c r="NOE738" s="509"/>
      <c r="NOF738" s="509"/>
      <c r="NOG738" s="509"/>
      <c r="NOH738" s="509"/>
      <c r="NOI738" s="509"/>
      <c r="NOJ738" s="509"/>
      <c r="NOK738" s="509"/>
      <c r="NOL738" s="509"/>
      <c r="NOM738" s="509"/>
      <c r="NON738" s="509"/>
      <c r="NOO738" s="509"/>
      <c r="NOP738" s="509"/>
      <c r="NOQ738" s="509"/>
      <c r="NOR738" s="509"/>
      <c r="NOS738" s="509"/>
      <c r="NOT738" s="509"/>
      <c r="NOU738" s="509"/>
      <c r="NOV738" s="509"/>
      <c r="NOW738" s="509"/>
      <c r="NOX738" s="509"/>
      <c r="NOY738" s="509"/>
      <c r="NOZ738" s="509"/>
      <c r="NPA738" s="509"/>
      <c r="NPB738" s="509"/>
      <c r="NPC738" s="509"/>
      <c r="NPD738" s="509"/>
      <c r="NPE738" s="509"/>
      <c r="NPF738" s="509"/>
      <c r="NPG738" s="509"/>
      <c r="NPH738" s="509"/>
      <c r="NPI738" s="509"/>
      <c r="NPJ738" s="509"/>
      <c r="NPK738" s="509"/>
      <c r="NPL738" s="509"/>
      <c r="NPM738" s="509"/>
      <c r="NPN738" s="509"/>
      <c r="NPO738" s="509"/>
      <c r="NPP738" s="509"/>
      <c r="NPQ738" s="509"/>
      <c r="NPR738" s="509"/>
      <c r="NPS738" s="509"/>
      <c r="NPT738" s="509"/>
      <c r="NPU738" s="509"/>
      <c r="NPV738" s="509"/>
      <c r="NPW738" s="509"/>
      <c r="NPX738" s="509"/>
      <c r="NPY738" s="509"/>
      <c r="NPZ738" s="509"/>
      <c r="NQA738" s="509"/>
      <c r="NQB738" s="509"/>
      <c r="NQC738" s="509"/>
      <c r="NQD738" s="509"/>
      <c r="NQE738" s="509"/>
      <c r="NQF738" s="509"/>
      <c r="NQG738" s="509"/>
      <c r="NQH738" s="509"/>
      <c r="NQI738" s="509"/>
      <c r="NQJ738" s="509"/>
      <c r="NQK738" s="509"/>
      <c r="NQL738" s="509"/>
      <c r="NQM738" s="509"/>
      <c r="NQN738" s="509"/>
      <c r="NQO738" s="509"/>
      <c r="NQP738" s="509"/>
      <c r="NQQ738" s="509"/>
      <c r="NQR738" s="509"/>
      <c r="NQS738" s="509"/>
      <c r="NQT738" s="509"/>
      <c r="NQU738" s="509"/>
      <c r="NQV738" s="509"/>
      <c r="NQW738" s="509"/>
      <c r="NQX738" s="509"/>
      <c r="NQY738" s="509"/>
      <c r="NQZ738" s="509"/>
      <c r="NRA738" s="509"/>
      <c r="NRB738" s="509"/>
      <c r="NRC738" s="509"/>
      <c r="NRD738" s="509"/>
      <c r="NRE738" s="509"/>
      <c r="NRF738" s="509"/>
      <c r="NRG738" s="509"/>
      <c r="NRH738" s="509"/>
      <c r="NRI738" s="509"/>
      <c r="NRJ738" s="509"/>
      <c r="NRK738" s="509"/>
      <c r="NRL738" s="509"/>
      <c r="NRM738" s="509"/>
      <c r="NRN738" s="509"/>
      <c r="NRO738" s="509"/>
      <c r="NRP738" s="509"/>
      <c r="NRQ738" s="509"/>
      <c r="NRR738" s="509"/>
      <c r="NRS738" s="509"/>
      <c r="NRT738" s="509"/>
      <c r="NRU738" s="509"/>
      <c r="NRV738" s="509"/>
      <c r="NRW738" s="509"/>
      <c r="NRX738" s="509"/>
      <c r="NRY738" s="509"/>
      <c r="NRZ738" s="509"/>
      <c r="NSA738" s="509"/>
      <c r="NSB738" s="509"/>
      <c r="NSC738" s="509"/>
      <c r="NSD738" s="509"/>
      <c r="NSE738" s="509"/>
      <c r="NSF738" s="509"/>
      <c r="NSG738" s="509"/>
      <c r="NSH738" s="509"/>
      <c r="NSI738" s="509"/>
      <c r="NSJ738" s="509"/>
      <c r="NSK738" s="509"/>
      <c r="NSL738" s="509"/>
      <c r="NSM738" s="509"/>
      <c r="NSN738" s="509"/>
      <c r="NSO738" s="509"/>
      <c r="NSP738" s="509"/>
      <c r="NSQ738" s="509"/>
      <c r="NSR738" s="509"/>
      <c r="NSS738" s="509"/>
      <c r="NST738" s="509"/>
      <c r="NSU738" s="509"/>
      <c r="NSV738" s="509"/>
      <c r="NSW738" s="509"/>
      <c r="NSX738" s="509"/>
      <c r="NSY738" s="509"/>
      <c r="NSZ738" s="509"/>
      <c r="NTA738" s="509"/>
      <c r="NTB738" s="509"/>
      <c r="NTC738" s="509"/>
      <c r="NTD738" s="509"/>
      <c r="NTE738" s="509"/>
      <c r="NTF738" s="509"/>
      <c r="NTG738" s="509"/>
      <c r="NTH738" s="509"/>
      <c r="NTI738" s="509"/>
      <c r="NTJ738" s="509"/>
      <c r="NTK738" s="509"/>
      <c r="NTL738" s="509"/>
      <c r="NTM738" s="509"/>
      <c r="NTN738" s="509"/>
      <c r="NTO738" s="509"/>
      <c r="NTP738" s="509"/>
      <c r="NTQ738" s="509"/>
      <c r="NTR738" s="509"/>
      <c r="NTS738" s="509"/>
      <c r="NTT738" s="509"/>
      <c r="NTU738" s="509"/>
      <c r="NTV738" s="509"/>
      <c r="NTW738" s="509"/>
      <c r="NTX738" s="509"/>
      <c r="NTY738" s="509"/>
      <c r="NTZ738" s="509"/>
      <c r="NUA738" s="509"/>
      <c r="NUB738" s="509"/>
      <c r="NUC738" s="509"/>
      <c r="NUD738" s="509"/>
      <c r="NUE738" s="509"/>
      <c r="NUF738" s="509"/>
      <c r="NUG738" s="509"/>
      <c r="NUH738" s="509"/>
      <c r="NUI738" s="509"/>
      <c r="NUJ738" s="509"/>
      <c r="NUK738" s="509"/>
      <c r="NUL738" s="509"/>
      <c r="NUM738" s="509"/>
      <c r="NUN738" s="509"/>
      <c r="NUO738" s="509"/>
      <c r="NUP738" s="509"/>
      <c r="NUQ738" s="509"/>
      <c r="NUR738" s="509"/>
      <c r="NUS738" s="509"/>
      <c r="NUT738" s="509"/>
      <c r="NUU738" s="509"/>
      <c r="NUV738" s="509"/>
      <c r="NUW738" s="509"/>
      <c r="NUX738" s="509"/>
      <c r="NUY738" s="509"/>
      <c r="NUZ738" s="509"/>
      <c r="NVA738" s="509"/>
      <c r="NVB738" s="509"/>
      <c r="NVC738" s="509"/>
      <c r="NVD738" s="509"/>
      <c r="NVE738" s="509"/>
      <c r="NVF738" s="509"/>
      <c r="NVG738" s="509"/>
      <c r="NVH738" s="509"/>
      <c r="NVI738" s="509"/>
      <c r="NVJ738" s="509"/>
      <c r="NVK738" s="509"/>
      <c r="NVL738" s="509"/>
      <c r="NVM738" s="509"/>
      <c r="NVN738" s="509"/>
      <c r="NVO738" s="509"/>
      <c r="NVP738" s="509"/>
      <c r="NVQ738" s="509"/>
      <c r="NVR738" s="509"/>
      <c r="NVS738" s="509"/>
      <c r="NVT738" s="509"/>
      <c r="NVU738" s="509"/>
      <c r="NVV738" s="509"/>
      <c r="NVW738" s="509"/>
      <c r="NVX738" s="509"/>
      <c r="NVY738" s="509"/>
      <c r="NVZ738" s="509"/>
      <c r="NWA738" s="509"/>
      <c r="NWB738" s="509"/>
      <c r="NWC738" s="509"/>
      <c r="NWD738" s="509"/>
      <c r="NWE738" s="509"/>
      <c r="NWF738" s="509"/>
      <c r="NWG738" s="509"/>
      <c r="NWH738" s="509"/>
      <c r="NWI738" s="509"/>
      <c r="NWJ738" s="509"/>
      <c r="NWK738" s="509"/>
      <c r="NWL738" s="509"/>
      <c r="NWM738" s="509"/>
      <c r="NWN738" s="509"/>
      <c r="NWO738" s="509"/>
      <c r="NWP738" s="509"/>
      <c r="NWQ738" s="509"/>
      <c r="NWR738" s="509"/>
      <c r="NWS738" s="509"/>
      <c r="NWT738" s="509"/>
      <c r="NWU738" s="509"/>
      <c r="NWV738" s="509"/>
      <c r="NWW738" s="509"/>
      <c r="NWX738" s="509"/>
      <c r="NWY738" s="509"/>
      <c r="NWZ738" s="509"/>
      <c r="NXA738" s="509"/>
      <c r="NXB738" s="509"/>
      <c r="NXC738" s="509"/>
      <c r="NXD738" s="509"/>
      <c r="NXE738" s="509"/>
      <c r="NXF738" s="509"/>
      <c r="NXG738" s="509"/>
      <c r="NXH738" s="509"/>
      <c r="NXI738" s="509"/>
      <c r="NXJ738" s="509"/>
      <c r="NXK738" s="509"/>
      <c r="NXL738" s="509"/>
      <c r="NXM738" s="509"/>
      <c r="NXN738" s="509"/>
      <c r="NXO738" s="509"/>
      <c r="NXP738" s="509"/>
      <c r="NXQ738" s="509"/>
      <c r="NXR738" s="509"/>
      <c r="NXS738" s="509"/>
      <c r="NXT738" s="509"/>
      <c r="NXU738" s="509"/>
      <c r="NXV738" s="509"/>
      <c r="NXW738" s="509"/>
      <c r="NXX738" s="509"/>
      <c r="NXY738" s="509"/>
      <c r="NXZ738" s="509"/>
      <c r="NYA738" s="509"/>
      <c r="NYB738" s="509"/>
      <c r="NYC738" s="509"/>
      <c r="NYD738" s="509"/>
      <c r="NYE738" s="509"/>
      <c r="NYF738" s="509"/>
      <c r="NYG738" s="509"/>
      <c r="NYH738" s="509"/>
      <c r="NYI738" s="509"/>
      <c r="NYJ738" s="509"/>
      <c r="NYK738" s="509"/>
      <c r="NYL738" s="509"/>
      <c r="NYM738" s="509"/>
      <c r="NYN738" s="509"/>
      <c r="NYO738" s="509"/>
      <c r="NYP738" s="509"/>
      <c r="NYQ738" s="509"/>
      <c r="NYR738" s="509"/>
      <c r="NYS738" s="509"/>
      <c r="NYT738" s="509"/>
      <c r="NYU738" s="509"/>
      <c r="NYV738" s="509"/>
      <c r="NYW738" s="509"/>
      <c r="NYX738" s="509"/>
      <c r="NYY738" s="509"/>
      <c r="NYZ738" s="509"/>
      <c r="NZA738" s="509"/>
      <c r="NZB738" s="509"/>
      <c r="NZC738" s="509"/>
      <c r="NZD738" s="509"/>
      <c r="NZE738" s="509"/>
      <c r="NZF738" s="509"/>
      <c r="NZG738" s="509"/>
      <c r="NZH738" s="509"/>
      <c r="NZI738" s="509"/>
      <c r="NZJ738" s="509"/>
      <c r="NZK738" s="509"/>
      <c r="NZL738" s="509"/>
      <c r="NZM738" s="509"/>
      <c r="NZN738" s="509"/>
      <c r="NZO738" s="509"/>
      <c r="NZP738" s="509"/>
      <c r="NZQ738" s="509"/>
      <c r="NZR738" s="509"/>
      <c r="NZS738" s="509"/>
      <c r="NZT738" s="509"/>
      <c r="NZU738" s="509"/>
      <c r="NZV738" s="509"/>
      <c r="NZW738" s="509"/>
      <c r="NZX738" s="509"/>
      <c r="NZY738" s="509"/>
      <c r="NZZ738" s="509"/>
      <c r="OAA738" s="509"/>
      <c r="OAB738" s="509"/>
      <c r="OAC738" s="509"/>
      <c r="OAD738" s="509"/>
      <c r="OAE738" s="509"/>
      <c r="OAF738" s="509"/>
      <c r="OAG738" s="509"/>
      <c r="OAH738" s="509"/>
      <c r="OAI738" s="509"/>
      <c r="OAJ738" s="509"/>
      <c r="OAK738" s="509"/>
      <c r="OAL738" s="509"/>
      <c r="OAM738" s="509"/>
      <c r="OAN738" s="509"/>
      <c r="OAO738" s="509"/>
      <c r="OAP738" s="509"/>
      <c r="OAQ738" s="509"/>
      <c r="OAR738" s="509"/>
      <c r="OAS738" s="509"/>
      <c r="OAT738" s="509"/>
      <c r="OAU738" s="509"/>
      <c r="OAV738" s="509"/>
      <c r="OAW738" s="509"/>
      <c r="OAX738" s="509"/>
      <c r="OAY738" s="509"/>
      <c r="OAZ738" s="509"/>
      <c r="OBA738" s="509"/>
      <c r="OBB738" s="509"/>
      <c r="OBC738" s="509"/>
      <c r="OBD738" s="509"/>
      <c r="OBE738" s="509"/>
      <c r="OBF738" s="509"/>
      <c r="OBG738" s="509"/>
      <c r="OBH738" s="509"/>
      <c r="OBI738" s="509"/>
      <c r="OBJ738" s="509"/>
      <c r="OBK738" s="509"/>
      <c r="OBL738" s="509"/>
      <c r="OBM738" s="509"/>
      <c r="OBN738" s="509"/>
      <c r="OBO738" s="509"/>
      <c r="OBP738" s="509"/>
      <c r="OBQ738" s="509"/>
      <c r="OBR738" s="509"/>
      <c r="OBS738" s="509"/>
      <c r="OBT738" s="509"/>
      <c r="OBU738" s="509"/>
      <c r="OBV738" s="509"/>
      <c r="OBW738" s="509"/>
      <c r="OBX738" s="509"/>
      <c r="OBY738" s="509"/>
      <c r="OBZ738" s="509"/>
      <c r="OCA738" s="509"/>
      <c r="OCB738" s="509"/>
      <c r="OCC738" s="509"/>
      <c r="OCD738" s="509"/>
      <c r="OCE738" s="509"/>
      <c r="OCF738" s="509"/>
      <c r="OCG738" s="509"/>
      <c r="OCH738" s="509"/>
      <c r="OCI738" s="509"/>
      <c r="OCJ738" s="509"/>
      <c r="OCK738" s="509"/>
      <c r="OCL738" s="509"/>
      <c r="OCM738" s="509"/>
      <c r="OCN738" s="509"/>
      <c r="OCO738" s="509"/>
      <c r="OCP738" s="509"/>
      <c r="OCQ738" s="509"/>
      <c r="OCR738" s="509"/>
      <c r="OCS738" s="509"/>
      <c r="OCT738" s="509"/>
      <c r="OCU738" s="509"/>
      <c r="OCV738" s="509"/>
      <c r="OCW738" s="509"/>
      <c r="OCX738" s="509"/>
      <c r="OCY738" s="509"/>
      <c r="OCZ738" s="509"/>
      <c r="ODA738" s="509"/>
      <c r="ODB738" s="509"/>
      <c r="ODC738" s="509"/>
      <c r="ODD738" s="509"/>
      <c r="ODE738" s="509"/>
      <c r="ODF738" s="509"/>
      <c r="ODG738" s="509"/>
      <c r="ODH738" s="509"/>
      <c r="ODI738" s="509"/>
      <c r="ODJ738" s="509"/>
      <c r="ODK738" s="509"/>
      <c r="ODL738" s="509"/>
      <c r="ODM738" s="509"/>
      <c r="ODN738" s="509"/>
      <c r="ODO738" s="509"/>
      <c r="ODP738" s="509"/>
      <c r="ODQ738" s="509"/>
      <c r="ODR738" s="509"/>
      <c r="ODS738" s="509"/>
      <c r="ODT738" s="509"/>
      <c r="ODU738" s="509"/>
      <c r="ODV738" s="509"/>
      <c r="ODW738" s="509"/>
      <c r="ODX738" s="509"/>
      <c r="ODY738" s="509"/>
      <c r="ODZ738" s="509"/>
      <c r="OEA738" s="509"/>
      <c r="OEB738" s="509"/>
      <c r="OEC738" s="509"/>
      <c r="OED738" s="509"/>
      <c r="OEE738" s="509"/>
      <c r="OEF738" s="509"/>
      <c r="OEG738" s="509"/>
      <c r="OEH738" s="509"/>
      <c r="OEI738" s="509"/>
      <c r="OEJ738" s="509"/>
      <c r="OEK738" s="509"/>
      <c r="OEL738" s="509"/>
      <c r="OEM738" s="509"/>
      <c r="OEN738" s="509"/>
      <c r="OEO738" s="509"/>
      <c r="OEP738" s="509"/>
      <c r="OEQ738" s="509"/>
      <c r="OER738" s="509"/>
      <c r="OES738" s="509"/>
      <c r="OET738" s="509"/>
      <c r="OEU738" s="509"/>
      <c r="OEV738" s="509"/>
      <c r="OEW738" s="509"/>
      <c r="OEX738" s="509"/>
      <c r="OEY738" s="509"/>
      <c r="OEZ738" s="509"/>
      <c r="OFA738" s="509"/>
      <c r="OFB738" s="509"/>
      <c r="OFC738" s="509"/>
      <c r="OFD738" s="509"/>
      <c r="OFE738" s="509"/>
      <c r="OFF738" s="509"/>
      <c r="OFG738" s="509"/>
      <c r="OFH738" s="509"/>
      <c r="OFI738" s="509"/>
      <c r="OFJ738" s="509"/>
      <c r="OFK738" s="509"/>
      <c r="OFL738" s="509"/>
      <c r="OFM738" s="509"/>
      <c r="OFN738" s="509"/>
      <c r="OFO738" s="509"/>
      <c r="OFP738" s="509"/>
      <c r="OFQ738" s="509"/>
      <c r="OFR738" s="509"/>
      <c r="OFS738" s="509"/>
      <c r="OFT738" s="509"/>
      <c r="OFU738" s="509"/>
      <c r="OFV738" s="509"/>
      <c r="OFW738" s="509"/>
      <c r="OFX738" s="509"/>
      <c r="OFY738" s="509"/>
      <c r="OFZ738" s="509"/>
      <c r="OGA738" s="509"/>
      <c r="OGB738" s="509"/>
      <c r="OGC738" s="509"/>
      <c r="OGD738" s="509"/>
      <c r="OGE738" s="509"/>
      <c r="OGF738" s="509"/>
      <c r="OGG738" s="509"/>
      <c r="OGH738" s="509"/>
      <c r="OGI738" s="509"/>
      <c r="OGJ738" s="509"/>
      <c r="OGK738" s="509"/>
      <c r="OGL738" s="509"/>
      <c r="OGM738" s="509"/>
      <c r="OGN738" s="509"/>
      <c r="OGO738" s="509"/>
      <c r="OGP738" s="509"/>
      <c r="OGQ738" s="509"/>
      <c r="OGR738" s="509"/>
      <c r="OGS738" s="509"/>
      <c r="OGT738" s="509"/>
      <c r="OGU738" s="509"/>
      <c r="OGV738" s="509"/>
      <c r="OGW738" s="509"/>
      <c r="OGX738" s="509"/>
      <c r="OGY738" s="509"/>
      <c r="OGZ738" s="509"/>
      <c r="OHA738" s="509"/>
      <c r="OHB738" s="509"/>
      <c r="OHC738" s="509"/>
      <c r="OHD738" s="509"/>
      <c r="OHE738" s="509"/>
      <c r="OHF738" s="509"/>
      <c r="OHG738" s="509"/>
      <c r="OHH738" s="509"/>
      <c r="OHI738" s="509"/>
      <c r="OHJ738" s="509"/>
      <c r="OHK738" s="509"/>
      <c r="OHL738" s="509"/>
      <c r="OHM738" s="509"/>
      <c r="OHN738" s="509"/>
      <c r="OHO738" s="509"/>
      <c r="OHP738" s="509"/>
      <c r="OHQ738" s="509"/>
      <c r="OHR738" s="509"/>
      <c r="OHS738" s="509"/>
      <c r="OHT738" s="509"/>
      <c r="OHU738" s="509"/>
      <c r="OHV738" s="509"/>
      <c r="OHW738" s="509"/>
      <c r="OHX738" s="509"/>
      <c r="OHY738" s="509"/>
      <c r="OHZ738" s="509"/>
      <c r="OIA738" s="509"/>
      <c r="OIB738" s="509"/>
      <c r="OIC738" s="509"/>
      <c r="OID738" s="509"/>
      <c r="OIE738" s="509"/>
      <c r="OIF738" s="509"/>
      <c r="OIG738" s="509"/>
      <c r="OIH738" s="509"/>
      <c r="OII738" s="509"/>
      <c r="OIJ738" s="509"/>
      <c r="OIK738" s="509"/>
      <c r="OIL738" s="509"/>
      <c r="OIM738" s="509"/>
      <c r="OIN738" s="509"/>
      <c r="OIO738" s="509"/>
      <c r="OIP738" s="509"/>
      <c r="OIQ738" s="509"/>
      <c r="OIR738" s="509"/>
      <c r="OIS738" s="509"/>
      <c r="OIT738" s="509"/>
      <c r="OIU738" s="509"/>
      <c r="OIV738" s="509"/>
      <c r="OIW738" s="509"/>
      <c r="OIX738" s="509"/>
      <c r="OIY738" s="509"/>
      <c r="OIZ738" s="509"/>
      <c r="OJA738" s="509"/>
      <c r="OJB738" s="509"/>
      <c r="OJC738" s="509"/>
      <c r="OJD738" s="509"/>
      <c r="OJE738" s="509"/>
      <c r="OJF738" s="509"/>
      <c r="OJG738" s="509"/>
      <c r="OJH738" s="509"/>
      <c r="OJI738" s="509"/>
      <c r="OJJ738" s="509"/>
      <c r="OJK738" s="509"/>
      <c r="OJL738" s="509"/>
      <c r="OJM738" s="509"/>
      <c r="OJN738" s="509"/>
      <c r="OJO738" s="509"/>
      <c r="OJP738" s="509"/>
      <c r="OJQ738" s="509"/>
      <c r="OJR738" s="509"/>
      <c r="OJS738" s="509"/>
      <c r="OJT738" s="509"/>
      <c r="OJU738" s="509"/>
      <c r="OJV738" s="509"/>
      <c r="OJW738" s="509"/>
      <c r="OJX738" s="509"/>
      <c r="OJY738" s="509"/>
      <c r="OJZ738" s="509"/>
      <c r="OKA738" s="509"/>
      <c r="OKB738" s="509"/>
      <c r="OKC738" s="509"/>
      <c r="OKD738" s="509"/>
      <c r="OKE738" s="509"/>
      <c r="OKF738" s="509"/>
      <c r="OKG738" s="509"/>
      <c r="OKH738" s="509"/>
      <c r="OKI738" s="509"/>
      <c r="OKJ738" s="509"/>
      <c r="OKK738" s="509"/>
      <c r="OKL738" s="509"/>
      <c r="OKM738" s="509"/>
      <c r="OKN738" s="509"/>
      <c r="OKO738" s="509"/>
      <c r="OKP738" s="509"/>
      <c r="OKQ738" s="509"/>
      <c r="OKR738" s="509"/>
      <c r="OKS738" s="509"/>
      <c r="OKT738" s="509"/>
      <c r="OKU738" s="509"/>
      <c r="OKV738" s="509"/>
      <c r="OKW738" s="509"/>
      <c r="OKX738" s="509"/>
      <c r="OKY738" s="509"/>
      <c r="OKZ738" s="509"/>
      <c r="OLA738" s="509"/>
      <c r="OLB738" s="509"/>
      <c r="OLC738" s="509"/>
      <c r="OLD738" s="509"/>
      <c r="OLE738" s="509"/>
      <c r="OLF738" s="509"/>
      <c r="OLG738" s="509"/>
      <c r="OLH738" s="509"/>
      <c r="OLI738" s="509"/>
      <c r="OLJ738" s="509"/>
      <c r="OLK738" s="509"/>
      <c r="OLL738" s="509"/>
      <c r="OLM738" s="509"/>
      <c r="OLN738" s="509"/>
      <c r="OLO738" s="509"/>
      <c r="OLP738" s="509"/>
      <c r="OLQ738" s="509"/>
      <c r="OLR738" s="509"/>
      <c r="OLS738" s="509"/>
      <c r="OLT738" s="509"/>
      <c r="OLU738" s="509"/>
      <c r="OLV738" s="509"/>
      <c r="OLW738" s="509"/>
      <c r="OLX738" s="509"/>
      <c r="OLY738" s="509"/>
      <c r="OLZ738" s="509"/>
      <c r="OMA738" s="509"/>
      <c r="OMB738" s="509"/>
      <c r="OMC738" s="509"/>
      <c r="OMD738" s="509"/>
      <c r="OME738" s="509"/>
      <c r="OMF738" s="509"/>
      <c r="OMG738" s="509"/>
      <c r="OMH738" s="509"/>
      <c r="OMI738" s="509"/>
      <c r="OMJ738" s="509"/>
      <c r="OMK738" s="509"/>
      <c r="OML738" s="509"/>
      <c r="OMM738" s="509"/>
      <c r="OMN738" s="509"/>
      <c r="OMO738" s="509"/>
      <c r="OMP738" s="509"/>
      <c r="OMQ738" s="509"/>
      <c r="OMR738" s="509"/>
      <c r="OMS738" s="509"/>
      <c r="OMT738" s="509"/>
      <c r="OMU738" s="509"/>
      <c r="OMV738" s="509"/>
      <c r="OMW738" s="509"/>
      <c r="OMX738" s="509"/>
      <c r="OMY738" s="509"/>
      <c r="OMZ738" s="509"/>
      <c r="ONA738" s="509"/>
      <c r="ONB738" s="509"/>
      <c r="ONC738" s="509"/>
      <c r="OND738" s="509"/>
      <c r="ONE738" s="509"/>
      <c r="ONF738" s="509"/>
      <c r="ONG738" s="509"/>
      <c r="ONH738" s="509"/>
      <c r="ONI738" s="509"/>
      <c r="ONJ738" s="509"/>
      <c r="ONK738" s="509"/>
      <c r="ONL738" s="509"/>
      <c r="ONM738" s="509"/>
      <c r="ONN738" s="509"/>
      <c r="ONO738" s="509"/>
      <c r="ONP738" s="509"/>
      <c r="ONQ738" s="509"/>
      <c r="ONR738" s="509"/>
      <c r="ONS738" s="509"/>
      <c r="ONT738" s="509"/>
      <c r="ONU738" s="509"/>
      <c r="ONV738" s="509"/>
      <c r="ONW738" s="509"/>
      <c r="ONX738" s="509"/>
      <c r="ONY738" s="509"/>
      <c r="ONZ738" s="509"/>
      <c r="OOA738" s="509"/>
      <c r="OOB738" s="509"/>
      <c r="OOC738" s="509"/>
      <c r="OOD738" s="509"/>
      <c r="OOE738" s="509"/>
      <c r="OOF738" s="509"/>
      <c r="OOG738" s="509"/>
      <c r="OOH738" s="509"/>
      <c r="OOI738" s="509"/>
      <c r="OOJ738" s="509"/>
      <c r="OOK738" s="509"/>
      <c r="OOL738" s="509"/>
      <c r="OOM738" s="509"/>
      <c r="OON738" s="509"/>
      <c r="OOO738" s="509"/>
      <c r="OOP738" s="509"/>
      <c r="OOQ738" s="509"/>
      <c r="OOR738" s="509"/>
      <c r="OOS738" s="509"/>
      <c r="OOT738" s="509"/>
      <c r="OOU738" s="509"/>
      <c r="OOV738" s="509"/>
      <c r="OOW738" s="509"/>
      <c r="OOX738" s="509"/>
      <c r="OOY738" s="509"/>
      <c r="OOZ738" s="509"/>
      <c r="OPA738" s="509"/>
      <c r="OPB738" s="509"/>
      <c r="OPC738" s="509"/>
      <c r="OPD738" s="509"/>
      <c r="OPE738" s="509"/>
      <c r="OPF738" s="509"/>
      <c r="OPG738" s="509"/>
      <c r="OPH738" s="509"/>
      <c r="OPI738" s="509"/>
      <c r="OPJ738" s="509"/>
      <c r="OPK738" s="509"/>
      <c r="OPL738" s="509"/>
      <c r="OPM738" s="509"/>
      <c r="OPN738" s="509"/>
      <c r="OPO738" s="509"/>
      <c r="OPP738" s="509"/>
      <c r="OPQ738" s="509"/>
      <c r="OPR738" s="509"/>
      <c r="OPS738" s="509"/>
      <c r="OPT738" s="509"/>
      <c r="OPU738" s="509"/>
      <c r="OPV738" s="509"/>
      <c r="OPW738" s="509"/>
      <c r="OPX738" s="509"/>
      <c r="OPY738" s="509"/>
      <c r="OPZ738" s="509"/>
      <c r="OQA738" s="509"/>
      <c r="OQB738" s="509"/>
      <c r="OQC738" s="509"/>
      <c r="OQD738" s="509"/>
      <c r="OQE738" s="509"/>
      <c r="OQF738" s="509"/>
      <c r="OQG738" s="509"/>
      <c r="OQH738" s="509"/>
      <c r="OQI738" s="509"/>
      <c r="OQJ738" s="509"/>
      <c r="OQK738" s="509"/>
      <c r="OQL738" s="509"/>
      <c r="OQM738" s="509"/>
      <c r="OQN738" s="509"/>
      <c r="OQO738" s="509"/>
      <c r="OQP738" s="509"/>
      <c r="OQQ738" s="509"/>
      <c r="OQR738" s="509"/>
      <c r="OQS738" s="509"/>
      <c r="OQT738" s="509"/>
      <c r="OQU738" s="509"/>
      <c r="OQV738" s="509"/>
      <c r="OQW738" s="509"/>
      <c r="OQX738" s="509"/>
      <c r="OQY738" s="509"/>
      <c r="OQZ738" s="509"/>
      <c r="ORA738" s="509"/>
      <c r="ORB738" s="509"/>
      <c r="ORC738" s="509"/>
      <c r="ORD738" s="509"/>
      <c r="ORE738" s="509"/>
      <c r="ORF738" s="509"/>
      <c r="ORG738" s="509"/>
      <c r="ORH738" s="509"/>
      <c r="ORI738" s="509"/>
      <c r="ORJ738" s="509"/>
      <c r="ORK738" s="509"/>
      <c r="ORL738" s="509"/>
      <c r="ORM738" s="509"/>
      <c r="ORN738" s="509"/>
      <c r="ORO738" s="509"/>
      <c r="ORP738" s="509"/>
      <c r="ORQ738" s="509"/>
      <c r="ORR738" s="509"/>
      <c r="ORS738" s="509"/>
      <c r="ORT738" s="509"/>
      <c r="ORU738" s="509"/>
      <c r="ORV738" s="509"/>
      <c r="ORW738" s="509"/>
      <c r="ORX738" s="509"/>
      <c r="ORY738" s="509"/>
      <c r="ORZ738" s="509"/>
      <c r="OSA738" s="509"/>
      <c r="OSB738" s="509"/>
      <c r="OSC738" s="509"/>
      <c r="OSD738" s="509"/>
      <c r="OSE738" s="509"/>
      <c r="OSF738" s="509"/>
      <c r="OSG738" s="509"/>
      <c r="OSH738" s="509"/>
      <c r="OSI738" s="509"/>
      <c r="OSJ738" s="509"/>
      <c r="OSK738" s="509"/>
      <c r="OSL738" s="509"/>
      <c r="OSM738" s="509"/>
      <c r="OSN738" s="509"/>
      <c r="OSO738" s="509"/>
      <c r="OSP738" s="509"/>
      <c r="OSQ738" s="509"/>
      <c r="OSR738" s="509"/>
      <c r="OSS738" s="509"/>
      <c r="OST738" s="509"/>
      <c r="OSU738" s="509"/>
      <c r="OSV738" s="509"/>
      <c r="OSW738" s="509"/>
      <c r="OSX738" s="509"/>
      <c r="OSY738" s="509"/>
      <c r="OSZ738" s="509"/>
      <c r="OTA738" s="509"/>
      <c r="OTB738" s="509"/>
      <c r="OTC738" s="509"/>
      <c r="OTD738" s="509"/>
      <c r="OTE738" s="509"/>
      <c r="OTF738" s="509"/>
      <c r="OTG738" s="509"/>
      <c r="OTH738" s="509"/>
      <c r="OTI738" s="509"/>
      <c r="OTJ738" s="509"/>
      <c r="OTK738" s="509"/>
      <c r="OTL738" s="509"/>
      <c r="OTM738" s="509"/>
      <c r="OTN738" s="509"/>
      <c r="OTO738" s="509"/>
      <c r="OTP738" s="509"/>
      <c r="OTQ738" s="509"/>
      <c r="OTR738" s="509"/>
      <c r="OTS738" s="509"/>
      <c r="OTT738" s="509"/>
      <c r="OTU738" s="509"/>
      <c r="OTV738" s="509"/>
      <c r="OTW738" s="509"/>
      <c r="OTX738" s="509"/>
      <c r="OTY738" s="509"/>
      <c r="OTZ738" s="509"/>
      <c r="OUA738" s="509"/>
      <c r="OUB738" s="509"/>
      <c r="OUC738" s="509"/>
      <c r="OUD738" s="509"/>
      <c r="OUE738" s="509"/>
      <c r="OUF738" s="509"/>
      <c r="OUG738" s="509"/>
      <c r="OUH738" s="509"/>
      <c r="OUI738" s="509"/>
      <c r="OUJ738" s="509"/>
      <c r="OUK738" s="509"/>
      <c r="OUL738" s="509"/>
      <c r="OUM738" s="509"/>
      <c r="OUN738" s="509"/>
      <c r="OUO738" s="509"/>
      <c r="OUP738" s="509"/>
      <c r="OUQ738" s="509"/>
      <c r="OUR738" s="509"/>
      <c r="OUS738" s="509"/>
      <c r="OUT738" s="509"/>
      <c r="OUU738" s="509"/>
      <c r="OUV738" s="509"/>
      <c r="OUW738" s="509"/>
      <c r="OUX738" s="509"/>
      <c r="OUY738" s="509"/>
      <c r="OUZ738" s="509"/>
      <c r="OVA738" s="509"/>
      <c r="OVB738" s="509"/>
      <c r="OVC738" s="509"/>
      <c r="OVD738" s="509"/>
      <c r="OVE738" s="509"/>
      <c r="OVF738" s="509"/>
      <c r="OVG738" s="509"/>
      <c r="OVH738" s="509"/>
      <c r="OVI738" s="509"/>
      <c r="OVJ738" s="509"/>
      <c r="OVK738" s="509"/>
      <c r="OVL738" s="509"/>
      <c r="OVM738" s="509"/>
      <c r="OVN738" s="509"/>
      <c r="OVO738" s="509"/>
      <c r="OVP738" s="509"/>
      <c r="OVQ738" s="509"/>
      <c r="OVR738" s="509"/>
      <c r="OVS738" s="509"/>
      <c r="OVT738" s="509"/>
      <c r="OVU738" s="509"/>
      <c r="OVV738" s="509"/>
      <c r="OVW738" s="509"/>
      <c r="OVX738" s="509"/>
      <c r="OVY738" s="509"/>
      <c r="OVZ738" s="509"/>
      <c r="OWA738" s="509"/>
      <c r="OWB738" s="509"/>
      <c r="OWC738" s="509"/>
      <c r="OWD738" s="509"/>
      <c r="OWE738" s="509"/>
      <c r="OWF738" s="509"/>
      <c r="OWG738" s="509"/>
      <c r="OWH738" s="509"/>
      <c r="OWI738" s="509"/>
      <c r="OWJ738" s="509"/>
      <c r="OWK738" s="509"/>
      <c r="OWL738" s="509"/>
      <c r="OWM738" s="509"/>
      <c r="OWN738" s="509"/>
      <c r="OWO738" s="509"/>
      <c r="OWP738" s="509"/>
      <c r="OWQ738" s="509"/>
      <c r="OWR738" s="509"/>
      <c r="OWS738" s="509"/>
      <c r="OWT738" s="509"/>
      <c r="OWU738" s="509"/>
      <c r="OWV738" s="509"/>
      <c r="OWW738" s="509"/>
      <c r="OWX738" s="509"/>
      <c r="OWY738" s="509"/>
      <c r="OWZ738" s="509"/>
      <c r="OXA738" s="509"/>
      <c r="OXB738" s="509"/>
      <c r="OXC738" s="509"/>
      <c r="OXD738" s="509"/>
      <c r="OXE738" s="509"/>
      <c r="OXF738" s="509"/>
      <c r="OXG738" s="509"/>
      <c r="OXH738" s="509"/>
      <c r="OXI738" s="509"/>
      <c r="OXJ738" s="509"/>
      <c r="OXK738" s="509"/>
      <c r="OXL738" s="509"/>
      <c r="OXM738" s="509"/>
      <c r="OXN738" s="509"/>
      <c r="OXO738" s="509"/>
      <c r="OXP738" s="509"/>
      <c r="OXQ738" s="509"/>
      <c r="OXR738" s="509"/>
      <c r="OXS738" s="509"/>
      <c r="OXT738" s="509"/>
      <c r="OXU738" s="509"/>
      <c r="OXV738" s="509"/>
      <c r="OXW738" s="509"/>
      <c r="OXX738" s="509"/>
      <c r="OXY738" s="509"/>
      <c r="OXZ738" s="509"/>
      <c r="OYA738" s="509"/>
      <c r="OYB738" s="509"/>
      <c r="OYC738" s="509"/>
      <c r="OYD738" s="509"/>
      <c r="OYE738" s="509"/>
      <c r="OYF738" s="509"/>
      <c r="OYG738" s="509"/>
      <c r="OYH738" s="509"/>
      <c r="OYI738" s="509"/>
      <c r="OYJ738" s="509"/>
      <c r="OYK738" s="509"/>
      <c r="OYL738" s="509"/>
      <c r="OYM738" s="509"/>
      <c r="OYN738" s="509"/>
      <c r="OYO738" s="509"/>
      <c r="OYP738" s="509"/>
      <c r="OYQ738" s="509"/>
      <c r="OYR738" s="509"/>
      <c r="OYS738" s="509"/>
      <c r="OYT738" s="509"/>
      <c r="OYU738" s="509"/>
      <c r="OYV738" s="509"/>
      <c r="OYW738" s="509"/>
      <c r="OYX738" s="509"/>
      <c r="OYY738" s="509"/>
      <c r="OYZ738" s="509"/>
      <c r="OZA738" s="509"/>
      <c r="OZB738" s="509"/>
      <c r="OZC738" s="509"/>
      <c r="OZD738" s="509"/>
      <c r="OZE738" s="509"/>
      <c r="OZF738" s="509"/>
      <c r="OZG738" s="509"/>
      <c r="OZH738" s="509"/>
      <c r="OZI738" s="509"/>
      <c r="OZJ738" s="509"/>
      <c r="OZK738" s="509"/>
      <c r="OZL738" s="509"/>
      <c r="OZM738" s="509"/>
      <c r="OZN738" s="509"/>
      <c r="OZO738" s="509"/>
      <c r="OZP738" s="509"/>
      <c r="OZQ738" s="509"/>
      <c r="OZR738" s="509"/>
      <c r="OZS738" s="509"/>
      <c r="OZT738" s="509"/>
      <c r="OZU738" s="509"/>
      <c r="OZV738" s="509"/>
      <c r="OZW738" s="509"/>
      <c r="OZX738" s="509"/>
      <c r="OZY738" s="509"/>
      <c r="OZZ738" s="509"/>
      <c r="PAA738" s="509"/>
      <c r="PAB738" s="509"/>
      <c r="PAC738" s="509"/>
      <c r="PAD738" s="509"/>
      <c r="PAE738" s="509"/>
      <c r="PAF738" s="509"/>
      <c r="PAG738" s="509"/>
      <c r="PAH738" s="509"/>
      <c r="PAI738" s="509"/>
      <c r="PAJ738" s="509"/>
      <c r="PAK738" s="509"/>
      <c r="PAL738" s="509"/>
      <c r="PAM738" s="509"/>
      <c r="PAN738" s="509"/>
      <c r="PAO738" s="509"/>
      <c r="PAP738" s="509"/>
      <c r="PAQ738" s="509"/>
      <c r="PAR738" s="509"/>
      <c r="PAS738" s="509"/>
      <c r="PAT738" s="509"/>
      <c r="PAU738" s="509"/>
      <c r="PAV738" s="509"/>
      <c r="PAW738" s="509"/>
      <c r="PAX738" s="509"/>
      <c r="PAY738" s="509"/>
      <c r="PAZ738" s="509"/>
      <c r="PBA738" s="509"/>
      <c r="PBB738" s="509"/>
      <c r="PBC738" s="509"/>
      <c r="PBD738" s="509"/>
      <c r="PBE738" s="509"/>
      <c r="PBF738" s="509"/>
      <c r="PBG738" s="509"/>
      <c r="PBH738" s="509"/>
      <c r="PBI738" s="509"/>
      <c r="PBJ738" s="509"/>
      <c r="PBK738" s="509"/>
      <c r="PBL738" s="509"/>
      <c r="PBM738" s="509"/>
      <c r="PBN738" s="509"/>
      <c r="PBO738" s="509"/>
      <c r="PBP738" s="509"/>
      <c r="PBQ738" s="509"/>
      <c r="PBR738" s="509"/>
      <c r="PBS738" s="509"/>
      <c r="PBT738" s="509"/>
      <c r="PBU738" s="509"/>
      <c r="PBV738" s="509"/>
      <c r="PBW738" s="509"/>
      <c r="PBX738" s="509"/>
      <c r="PBY738" s="509"/>
      <c r="PBZ738" s="509"/>
      <c r="PCA738" s="509"/>
      <c r="PCB738" s="509"/>
      <c r="PCC738" s="509"/>
      <c r="PCD738" s="509"/>
      <c r="PCE738" s="509"/>
      <c r="PCF738" s="509"/>
      <c r="PCG738" s="509"/>
      <c r="PCH738" s="509"/>
      <c r="PCI738" s="509"/>
      <c r="PCJ738" s="509"/>
      <c r="PCK738" s="509"/>
      <c r="PCL738" s="509"/>
      <c r="PCM738" s="509"/>
      <c r="PCN738" s="509"/>
      <c r="PCO738" s="509"/>
      <c r="PCP738" s="509"/>
      <c r="PCQ738" s="509"/>
      <c r="PCR738" s="509"/>
      <c r="PCS738" s="509"/>
      <c r="PCT738" s="509"/>
      <c r="PCU738" s="509"/>
      <c r="PCV738" s="509"/>
      <c r="PCW738" s="509"/>
      <c r="PCX738" s="509"/>
      <c r="PCY738" s="509"/>
      <c r="PCZ738" s="509"/>
      <c r="PDA738" s="509"/>
      <c r="PDB738" s="509"/>
      <c r="PDC738" s="509"/>
      <c r="PDD738" s="509"/>
      <c r="PDE738" s="509"/>
      <c r="PDF738" s="509"/>
      <c r="PDG738" s="509"/>
      <c r="PDH738" s="509"/>
      <c r="PDI738" s="509"/>
      <c r="PDJ738" s="509"/>
      <c r="PDK738" s="509"/>
      <c r="PDL738" s="509"/>
      <c r="PDM738" s="509"/>
      <c r="PDN738" s="509"/>
      <c r="PDO738" s="509"/>
      <c r="PDP738" s="509"/>
      <c r="PDQ738" s="509"/>
      <c r="PDR738" s="509"/>
      <c r="PDS738" s="509"/>
      <c r="PDT738" s="509"/>
      <c r="PDU738" s="509"/>
      <c r="PDV738" s="509"/>
      <c r="PDW738" s="509"/>
      <c r="PDX738" s="509"/>
      <c r="PDY738" s="509"/>
      <c r="PDZ738" s="509"/>
      <c r="PEA738" s="509"/>
      <c r="PEB738" s="509"/>
      <c r="PEC738" s="509"/>
      <c r="PED738" s="509"/>
      <c r="PEE738" s="509"/>
      <c r="PEF738" s="509"/>
      <c r="PEG738" s="509"/>
      <c r="PEH738" s="509"/>
      <c r="PEI738" s="509"/>
      <c r="PEJ738" s="509"/>
      <c r="PEK738" s="509"/>
      <c r="PEL738" s="509"/>
      <c r="PEM738" s="509"/>
      <c r="PEN738" s="509"/>
      <c r="PEO738" s="509"/>
      <c r="PEP738" s="509"/>
      <c r="PEQ738" s="509"/>
      <c r="PER738" s="509"/>
      <c r="PES738" s="509"/>
      <c r="PET738" s="509"/>
      <c r="PEU738" s="509"/>
      <c r="PEV738" s="509"/>
      <c r="PEW738" s="509"/>
      <c r="PEX738" s="509"/>
      <c r="PEY738" s="509"/>
      <c r="PEZ738" s="509"/>
      <c r="PFA738" s="509"/>
      <c r="PFB738" s="509"/>
      <c r="PFC738" s="509"/>
      <c r="PFD738" s="509"/>
      <c r="PFE738" s="509"/>
      <c r="PFF738" s="509"/>
      <c r="PFG738" s="509"/>
      <c r="PFH738" s="509"/>
      <c r="PFI738" s="509"/>
      <c r="PFJ738" s="509"/>
      <c r="PFK738" s="509"/>
      <c r="PFL738" s="509"/>
      <c r="PFM738" s="509"/>
      <c r="PFN738" s="509"/>
      <c r="PFO738" s="509"/>
      <c r="PFP738" s="509"/>
      <c r="PFQ738" s="509"/>
      <c r="PFR738" s="509"/>
      <c r="PFS738" s="509"/>
      <c r="PFT738" s="509"/>
      <c r="PFU738" s="509"/>
      <c r="PFV738" s="509"/>
      <c r="PFW738" s="509"/>
      <c r="PFX738" s="509"/>
      <c r="PFY738" s="509"/>
      <c r="PFZ738" s="509"/>
      <c r="PGA738" s="509"/>
      <c r="PGB738" s="509"/>
      <c r="PGC738" s="509"/>
      <c r="PGD738" s="509"/>
      <c r="PGE738" s="509"/>
      <c r="PGF738" s="509"/>
      <c r="PGG738" s="509"/>
      <c r="PGH738" s="509"/>
      <c r="PGI738" s="509"/>
      <c r="PGJ738" s="509"/>
      <c r="PGK738" s="509"/>
      <c r="PGL738" s="509"/>
      <c r="PGM738" s="509"/>
      <c r="PGN738" s="509"/>
      <c r="PGO738" s="509"/>
      <c r="PGP738" s="509"/>
      <c r="PGQ738" s="509"/>
      <c r="PGR738" s="509"/>
      <c r="PGS738" s="509"/>
      <c r="PGT738" s="509"/>
      <c r="PGU738" s="509"/>
      <c r="PGV738" s="509"/>
      <c r="PGW738" s="509"/>
      <c r="PGX738" s="509"/>
      <c r="PGY738" s="509"/>
      <c r="PGZ738" s="509"/>
      <c r="PHA738" s="509"/>
      <c r="PHB738" s="509"/>
      <c r="PHC738" s="509"/>
      <c r="PHD738" s="509"/>
      <c r="PHE738" s="509"/>
      <c r="PHF738" s="509"/>
      <c r="PHG738" s="509"/>
      <c r="PHH738" s="509"/>
      <c r="PHI738" s="509"/>
      <c r="PHJ738" s="509"/>
      <c r="PHK738" s="509"/>
      <c r="PHL738" s="509"/>
      <c r="PHM738" s="509"/>
      <c r="PHN738" s="509"/>
      <c r="PHO738" s="509"/>
      <c r="PHP738" s="509"/>
      <c r="PHQ738" s="509"/>
      <c r="PHR738" s="509"/>
      <c r="PHS738" s="509"/>
      <c r="PHT738" s="509"/>
      <c r="PHU738" s="509"/>
      <c r="PHV738" s="509"/>
      <c r="PHW738" s="509"/>
      <c r="PHX738" s="509"/>
      <c r="PHY738" s="509"/>
      <c r="PHZ738" s="509"/>
      <c r="PIA738" s="509"/>
      <c r="PIB738" s="509"/>
      <c r="PIC738" s="509"/>
      <c r="PID738" s="509"/>
      <c r="PIE738" s="509"/>
      <c r="PIF738" s="509"/>
      <c r="PIG738" s="509"/>
      <c r="PIH738" s="509"/>
      <c r="PII738" s="509"/>
      <c r="PIJ738" s="509"/>
      <c r="PIK738" s="509"/>
      <c r="PIL738" s="509"/>
      <c r="PIM738" s="509"/>
      <c r="PIN738" s="509"/>
      <c r="PIO738" s="509"/>
      <c r="PIP738" s="509"/>
      <c r="PIQ738" s="509"/>
      <c r="PIR738" s="509"/>
      <c r="PIS738" s="509"/>
      <c r="PIT738" s="509"/>
      <c r="PIU738" s="509"/>
      <c r="PIV738" s="509"/>
      <c r="PIW738" s="509"/>
      <c r="PIX738" s="509"/>
      <c r="PIY738" s="509"/>
      <c r="PIZ738" s="509"/>
      <c r="PJA738" s="509"/>
      <c r="PJB738" s="509"/>
      <c r="PJC738" s="509"/>
      <c r="PJD738" s="509"/>
      <c r="PJE738" s="509"/>
      <c r="PJF738" s="509"/>
      <c r="PJG738" s="509"/>
      <c r="PJH738" s="509"/>
      <c r="PJI738" s="509"/>
      <c r="PJJ738" s="509"/>
      <c r="PJK738" s="509"/>
      <c r="PJL738" s="509"/>
      <c r="PJM738" s="509"/>
      <c r="PJN738" s="509"/>
      <c r="PJO738" s="509"/>
      <c r="PJP738" s="509"/>
      <c r="PJQ738" s="509"/>
      <c r="PJR738" s="509"/>
      <c r="PJS738" s="509"/>
      <c r="PJT738" s="509"/>
      <c r="PJU738" s="509"/>
      <c r="PJV738" s="509"/>
      <c r="PJW738" s="509"/>
      <c r="PJX738" s="509"/>
      <c r="PJY738" s="509"/>
      <c r="PJZ738" s="509"/>
      <c r="PKA738" s="509"/>
      <c r="PKB738" s="509"/>
      <c r="PKC738" s="509"/>
      <c r="PKD738" s="509"/>
      <c r="PKE738" s="509"/>
      <c r="PKF738" s="509"/>
      <c r="PKG738" s="509"/>
      <c r="PKH738" s="509"/>
      <c r="PKI738" s="509"/>
      <c r="PKJ738" s="509"/>
      <c r="PKK738" s="509"/>
      <c r="PKL738" s="509"/>
      <c r="PKM738" s="509"/>
      <c r="PKN738" s="509"/>
      <c r="PKO738" s="509"/>
      <c r="PKP738" s="509"/>
      <c r="PKQ738" s="509"/>
      <c r="PKR738" s="509"/>
      <c r="PKS738" s="509"/>
      <c r="PKT738" s="509"/>
      <c r="PKU738" s="509"/>
      <c r="PKV738" s="509"/>
      <c r="PKW738" s="509"/>
      <c r="PKX738" s="509"/>
      <c r="PKY738" s="509"/>
      <c r="PKZ738" s="509"/>
      <c r="PLA738" s="509"/>
      <c r="PLB738" s="509"/>
      <c r="PLC738" s="509"/>
      <c r="PLD738" s="509"/>
      <c r="PLE738" s="509"/>
      <c r="PLF738" s="509"/>
      <c r="PLG738" s="509"/>
      <c r="PLH738" s="509"/>
      <c r="PLI738" s="509"/>
      <c r="PLJ738" s="509"/>
      <c r="PLK738" s="509"/>
      <c r="PLL738" s="509"/>
      <c r="PLM738" s="509"/>
      <c r="PLN738" s="509"/>
      <c r="PLO738" s="509"/>
      <c r="PLP738" s="509"/>
      <c r="PLQ738" s="509"/>
      <c r="PLR738" s="509"/>
      <c r="PLS738" s="509"/>
      <c r="PLT738" s="509"/>
      <c r="PLU738" s="509"/>
      <c r="PLV738" s="509"/>
      <c r="PLW738" s="509"/>
      <c r="PLX738" s="509"/>
      <c r="PLY738" s="509"/>
      <c r="PLZ738" s="509"/>
      <c r="PMA738" s="509"/>
      <c r="PMB738" s="509"/>
      <c r="PMC738" s="509"/>
      <c r="PMD738" s="509"/>
      <c r="PME738" s="509"/>
      <c r="PMF738" s="509"/>
      <c r="PMG738" s="509"/>
      <c r="PMH738" s="509"/>
      <c r="PMI738" s="509"/>
      <c r="PMJ738" s="509"/>
      <c r="PMK738" s="509"/>
      <c r="PML738" s="509"/>
      <c r="PMM738" s="509"/>
      <c r="PMN738" s="509"/>
      <c r="PMO738" s="509"/>
      <c r="PMP738" s="509"/>
      <c r="PMQ738" s="509"/>
      <c r="PMR738" s="509"/>
      <c r="PMS738" s="509"/>
      <c r="PMT738" s="509"/>
      <c r="PMU738" s="509"/>
      <c r="PMV738" s="509"/>
      <c r="PMW738" s="509"/>
      <c r="PMX738" s="509"/>
      <c r="PMY738" s="509"/>
      <c r="PMZ738" s="509"/>
      <c r="PNA738" s="509"/>
      <c r="PNB738" s="509"/>
      <c r="PNC738" s="509"/>
      <c r="PND738" s="509"/>
      <c r="PNE738" s="509"/>
      <c r="PNF738" s="509"/>
      <c r="PNG738" s="509"/>
      <c r="PNH738" s="509"/>
      <c r="PNI738" s="509"/>
      <c r="PNJ738" s="509"/>
      <c r="PNK738" s="509"/>
      <c r="PNL738" s="509"/>
      <c r="PNM738" s="509"/>
      <c r="PNN738" s="509"/>
      <c r="PNO738" s="509"/>
      <c r="PNP738" s="509"/>
      <c r="PNQ738" s="509"/>
      <c r="PNR738" s="509"/>
      <c r="PNS738" s="509"/>
      <c r="PNT738" s="509"/>
      <c r="PNU738" s="509"/>
      <c r="PNV738" s="509"/>
      <c r="PNW738" s="509"/>
      <c r="PNX738" s="509"/>
      <c r="PNY738" s="509"/>
      <c r="PNZ738" s="509"/>
      <c r="POA738" s="509"/>
      <c r="POB738" s="509"/>
      <c r="POC738" s="509"/>
      <c r="POD738" s="509"/>
      <c r="POE738" s="509"/>
      <c r="POF738" s="509"/>
      <c r="POG738" s="509"/>
      <c r="POH738" s="509"/>
      <c r="POI738" s="509"/>
      <c r="POJ738" s="509"/>
      <c r="POK738" s="509"/>
      <c r="POL738" s="509"/>
      <c r="POM738" s="509"/>
      <c r="PON738" s="509"/>
      <c r="POO738" s="509"/>
      <c r="POP738" s="509"/>
      <c r="POQ738" s="509"/>
      <c r="POR738" s="509"/>
      <c r="POS738" s="509"/>
      <c r="POT738" s="509"/>
      <c r="POU738" s="509"/>
      <c r="POV738" s="509"/>
      <c r="POW738" s="509"/>
      <c r="POX738" s="509"/>
      <c r="POY738" s="509"/>
      <c r="POZ738" s="509"/>
      <c r="PPA738" s="509"/>
      <c r="PPB738" s="509"/>
      <c r="PPC738" s="509"/>
      <c r="PPD738" s="509"/>
      <c r="PPE738" s="509"/>
      <c r="PPF738" s="509"/>
      <c r="PPG738" s="509"/>
      <c r="PPH738" s="509"/>
      <c r="PPI738" s="509"/>
      <c r="PPJ738" s="509"/>
      <c r="PPK738" s="509"/>
      <c r="PPL738" s="509"/>
      <c r="PPM738" s="509"/>
      <c r="PPN738" s="509"/>
      <c r="PPO738" s="509"/>
      <c r="PPP738" s="509"/>
      <c r="PPQ738" s="509"/>
      <c r="PPR738" s="509"/>
      <c r="PPS738" s="509"/>
      <c r="PPT738" s="509"/>
      <c r="PPU738" s="509"/>
      <c r="PPV738" s="509"/>
      <c r="PPW738" s="509"/>
      <c r="PPX738" s="509"/>
      <c r="PPY738" s="509"/>
      <c r="PPZ738" s="509"/>
      <c r="PQA738" s="509"/>
      <c r="PQB738" s="509"/>
      <c r="PQC738" s="509"/>
      <c r="PQD738" s="509"/>
      <c r="PQE738" s="509"/>
      <c r="PQF738" s="509"/>
      <c r="PQG738" s="509"/>
      <c r="PQH738" s="509"/>
      <c r="PQI738" s="509"/>
      <c r="PQJ738" s="509"/>
      <c r="PQK738" s="509"/>
      <c r="PQL738" s="509"/>
      <c r="PQM738" s="509"/>
      <c r="PQN738" s="509"/>
      <c r="PQO738" s="509"/>
      <c r="PQP738" s="509"/>
      <c r="PQQ738" s="509"/>
      <c r="PQR738" s="509"/>
      <c r="PQS738" s="509"/>
      <c r="PQT738" s="509"/>
      <c r="PQU738" s="509"/>
      <c r="PQV738" s="509"/>
      <c r="PQW738" s="509"/>
      <c r="PQX738" s="509"/>
      <c r="PQY738" s="509"/>
      <c r="PQZ738" s="509"/>
      <c r="PRA738" s="509"/>
      <c r="PRB738" s="509"/>
      <c r="PRC738" s="509"/>
      <c r="PRD738" s="509"/>
      <c r="PRE738" s="509"/>
      <c r="PRF738" s="509"/>
      <c r="PRG738" s="509"/>
      <c r="PRH738" s="509"/>
      <c r="PRI738" s="509"/>
      <c r="PRJ738" s="509"/>
      <c r="PRK738" s="509"/>
      <c r="PRL738" s="509"/>
      <c r="PRM738" s="509"/>
      <c r="PRN738" s="509"/>
      <c r="PRO738" s="509"/>
      <c r="PRP738" s="509"/>
      <c r="PRQ738" s="509"/>
      <c r="PRR738" s="509"/>
      <c r="PRS738" s="509"/>
      <c r="PRT738" s="509"/>
      <c r="PRU738" s="509"/>
      <c r="PRV738" s="509"/>
      <c r="PRW738" s="509"/>
      <c r="PRX738" s="509"/>
      <c r="PRY738" s="509"/>
      <c r="PRZ738" s="509"/>
      <c r="PSA738" s="509"/>
      <c r="PSB738" s="509"/>
      <c r="PSC738" s="509"/>
      <c r="PSD738" s="509"/>
      <c r="PSE738" s="509"/>
      <c r="PSF738" s="509"/>
      <c r="PSG738" s="509"/>
      <c r="PSH738" s="509"/>
      <c r="PSI738" s="509"/>
      <c r="PSJ738" s="509"/>
      <c r="PSK738" s="509"/>
      <c r="PSL738" s="509"/>
      <c r="PSM738" s="509"/>
      <c r="PSN738" s="509"/>
      <c r="PSO738" s="509"/>
      <c r="PSP738" s="509"/>
      <c r="PSQ738" s="509"/>
      <c r="PSR738" s="509"/>
      <c r="PSS738" s="509"/>
      <c r="PST738" s="509"/>
      <c r="PSU738" s="509"/>
      <c r="PSV738" s="509"/>
      <c r="PSW738" s="509"/>
      <c r="PSX738" s="509"/>
      <c r="PSY738" s="509"/>
      <c r="PSZ738" s="509"/>
      <c r="PTA738" s="509"/>
      <c r="PTB738" s="509"/>
      <c r="PTC738" s="509"/>
      <c r="PTD738" s="509"/>
      <c r="PTE738" s="509"/>
      <c r="PTF738" s="509"/>
      <c r="PTG738" s="509"/>
      <c r="PTH738" s="509"/>
      <c r="PTI738" s="509"/>
      <c r="PTJ738" s="509"/>
      <c r="PTK738" s="509"/>
      <c r="PTL738" s="509"/>
      <c r="PTM738" s="509"/>
      <c r="PTN738" s="509"/>
      <c r="PTO738" s="509"/>
      <c r="PTP738" s="509"/>
      <c r="PTQ738" s="509"/>
      <c r="PTR738" s="509"/>
      <c r="PTS738" s="509"/>
      <c r="PTT738" s="509"/>
      <c r="PTU738" s="509"/>
      <c r="PTV738" s="509"/>
      <c r="PTW738" s="509"/>
      <c r="PTX738" s="509"/>
      <c r="PTY738" s="509"/>
      <c r="PTZ738" s="509"/>
      <c r="PUA738" s="509"/>
      <c r="PUB738" s="509"/>
      <c r="PUC738" s="509"/>
      <c r="PUD738" s="509"/>
      <c r="PUE738" s="509"/>
      <c r="PUF738" s="509"/>
      <c r="PUG738" s="509"/>
      <c r="PUH738" s="509"/>
      <c r="PUI738" s="509"/>
      <c r="PUJ738" s="509"/>
      <c r="PUK738" s="509"/>
      <c r="PUL738" s="509"/>
      <c r="PUM738" s="509"/>
      <c r="PUN738" s="509"/>
      <c r="PUO738" s="509"/>
      <c r="PUP738" s="509"/>
      <c r="PUQ738" s="509"/>
      <c r="PUR738" s="509"/>
      <c r="PUS738" s="509"/>
      <c r="PUT738" s="509"/>
      <c r="PUU738" s="509"/>
      <c r="PUV738" s="509"/>
      <c r="PUW738" s="509"/>
      <c r="PUX738" s="509"/>
      <c r="PUY738" s="509"/>
      <c r="PUZ738" s="509"/>
      <c r="PVA738" s="509"/>
      <c r="PVB738" s="509"/>
      <c r="PVC738" s="509"/>
      <c r="PVD738" s="509"/>
      <c r="PVE738" s="509"/>
      <c r="PVF738" s="509"/>
      <c r="PVG738" s="509"/>
      <c r="PVH738" s="509"/>
      <c r="PVI738" s="509"/>
      <c r="PVJ738" s="509"/>
      <c r="PVK738" s="509"/>
      <c r="PVL738" s="509"/>
      <c r="PVM738" s="509"/>
      <c r="PVN738" s="509"/>
      <c r="PVO738" s="509"/>
      <c r="PVP738" s="509"/>
      <c r="PVQ738" s="509"/>
      <c r="PVR738" s="509"/>
      <c r="PVS738" s="509"/>
      <c r="PVT738" s="509"/>
      <c r="PVU738" s="509"/>
      <c r="PVV738" s="509"/>
      <c r="PVW738" s="509"/>
      <c r="PVX738" s="509"/>
      <c r="PVY738" s="509"/>
      <c r="PVZ738" s="509"/>
      <c r="PWA738" s="509"/>
      <c r="PWB738" s="509"/>
      <c r="PWC738" s="509"/>
      <c r="PWD738" s="509"/>
      <c r="PWE738" s="509"/>
      <c r="PWF738" s="509"/>
      <c r="PWG738" s="509"/>
      <c r="PWH738" s="509"/>
      <c r="PWI738" s="509"/>
      <c r="PWJ738" s="509"/>
      <c r="PWK738" s="509"/>
      <c r="PWL738" s="509"/>
      <c r="PWM738" s="509"/>
      <c r="PWN738" s="509"/>
      <c r="PWO738" s="509"/>
      <c r="PWP738" s="509"/>
      <c r="PWQ738" s="509"/>
      <c r="PWR738" s="509"/>
      <c r="PWS738" s="509"/>
      <c r="PWT738" s="509"/>
      <c r="PWU738" s="509"/>
      <c r="PWV738" s="509"/>
      <c r="PWW738" s="509"/>
      <c r="PWX738" s="509"/>
      <c r="PWY738" s="509"/>
      <c r="PWZ738" s="509"/>
      <c r="PXA738" s="509"/>
      <c r="PXB738" s="509"/>
      <c r="PXC738" s="509"/>
      <c r="PXD738" s="509"/>
      <c r="PXE738" s="509"/>
      <c r="PXF738" s="509"/>
      <c r="PXG738" s="509"/>
      <c r="PXH738" s="509"/>
      <c r="PXI738" s="509"/>
      <c r="PXJ738" s="509"/>
      <c r="PXK738" s="509"/>
      <c r="PXL738" s="509"/>
      <c r="PXM738" s="509"/>
      <c r="PXN738" s="509"/>
      <c r="PXO738" s="509"/>
      <c r="PXP738" s="509"/>
      <c r="PXQ738" s="509"/>
      <c r="PXR738" s="509"/>
      <c r="PXS738" s="509"/>
      <c r="PXT738" s="509"/>
      <c r="PXU738" s="509"/>
      <c r="PXV738" s="509"/>
      <c r="PXW738" s="509"/>
      <c r="PXX738" s="509"/>
      <c r="PXY738" s="509"/>
      <c r="PXZ738" s="509"/>
      <c r="PYA738" s="509"/>
      <c r="PYB738" s="509"/>
      <c r="PYC738" s="509"/>
      <c r="PYD738" s="509"/>
      <c r="PYE738" s="509"/>
      <c r="PYF738" s="509"/>
      <c r="PYG738" s="509"/>
      <c r="PYH738" s="509"/>
      <c r="PYI738" s="509"/>
      <c r="PYJ738" s="509"/>
      <c r="PYK738" s="509"/>
      <c r="PYL738" s="509"/>
      <c r="PYM738" s="509"/>
      <c r="PYN738" s="509"/>
      <c r="PYO738" s="509"/>
      <c r="PYP738" s="509"/>
      <c r="PYQ738" s="509"/>
      <c r="PYR738" s="509"/>
      <c r="PYS738" s="509"/>
      <c r="PYT738" s="509"/>
      <c r="PYU738" s="509"/>
      <c r="PYV738" s="509"/>
      <c r="PYW738" s="509"/>
      <c r="PYX738" s="509"/>
      <c r="PYY738" s="509"/>
      <c r="PYZ738" s="509"/>
      <c r="PZA738" s="509"/>
      <c r="PZB738" s="509"/>
      <c r="PZC738" s="509"/>
      <c r="PZD738" s="509"/>
      <c r="PZE738" s="509"/>
      <c r="PZF738" s="509"/>
      <c r="PZG738" s="509"/>
      <c r="PZH738" s="509"/>
      <c r="PZI738" s="509"/>
      <c r="PZJ738" s="509"/>
      <c r="PZK738" s="509"/>
      <c r="PZL738" s="509"/>
      <c r="PZM738" s="509"/>
      <c r="PZN738" s="509"/>
      <c r="PZO738" s="509"/>
      <c r="PZP738" s="509"/>
      <c r="PZQ738" s="509"/>
      <c r="PZR738" s="509"/>
      <c r="PZS738" s="509"/>
      <c r="PZT738" s="509"/>
      <c r="PZU738" s="509"/>
      <c r="PZV738" s="509"/>
      <c r="PZW738" s="509"/>
      <c r="PZX738" s="509"/>
      <c r="PZY738" s="509"/>
      <c r="PZZ738" s="509"/>
      <c r="QAA738" s="509"/>
      <c r="QAB738" s="509"/>
      <c r="QAC738" s="509"/>
      <c r="QAD738" s="509"/>
      <c r="QAE738" s="509"/>
      <c r="QAF738" s="509"/>
      <c r="QAG738" s="509"/>
      <c r="QAH738" s="509"/>
      <c r="QAI738" s="509"/>
      <c r="QAJ738" s="509"/>
      <c r="QAK738" s="509"/>
      <c r="QAL738" s="509"/>
      <c r="QAM738" s="509"/>
      <c r="QAN738" s="509"/>
      <c r="QAO738" s="509"/>
      <c r="QAP738" s="509"/>
      <c r="QAQ738" s="509"/>
      <c r="QAR738" s="509"/>
      <c r="QAS738" s="509"/>
      <c r="QAT738" s="509"/>
      <c r="QAU738" s="509"/>
      <c r="QAV738" s="509"/>
      <c r="QAW738" s="509"/>
      <c r="QAX738" s="509"/>
      <c r="QAY738" s="509"/>
      <c r="QAZ738" s="509"/>
      <c r="QBA738" s="509"/>
      <c r="QBB738" s="509"/>
      <c r="QBC738" s="509"/>
      <c r="QBD738" s="509"/>
      <c r="QBE738" s="509"/>
      <c r="QBF738" s="509"/>
      <c r="QBG738" s="509"/>
      <c r="QBH738" s="509"/>
      <c r="QBI738" s="509"/>
      <c r="QBJ738" s="509"/>
      <c r="QBK738" s="509"/>
      <c r="QBL738" s="509"/>
      <c r="QBM738" s="509"/>
      <c r="QBN738" s="509"/>
      <c r="QBO738" s="509"/>
      <c r="QBP738" s="509"/>
      <c r="QBQ738" s="509"/>
      <c r="QBR738" s="509"/>
      <c r="QBS738" s="509"/>
      <c r="QBT738" s="509"/>
      <c r="QBU738" s="509"/>
      <c r="QBV738" s="509"/>
      <c r="QBW738" s="509"/>
      <c r="QBX738" s="509"/>
      <c r="QBY738" s="509"/>
      <c r="QBZ738" s="509"/>
      <c r="QCA738" s="509"/>
      <c r="QCB738" s="509"/>
      <c r="QCC738" s="509"/>
      <c r="QCD738" s="509"/>
      <c r="QCE738" s="509"/>
      <c r="QCF738" s="509"/>
      <c r="QCG738" s="509"/>
      <c r="QCH738" s="509"/>
      <c r="QCI738" s="509"/>
      <c r="QCJ738" s="509"/>
      <c r="QCK738" s="509"/>
      <c r="QCL738" s="509"/>
      <c r="QCM738" s="509"/>
      <c r="QCN738" s="509"/>
      <c r="QCO738" s="509"/>
      <c r="QCP738" s="509"/>
      <c r="QCQ738" s="509"/>
      <c r="QCR738" s="509"/>
      <c r="QCS738" s="509"/>
      <c r="QCT738" s="509"/>
      <c r="QCU738" s="509"/>
      <c r="QCV738" s="509"/>
      <c r="QCW738" s="509"/>
      <c r="QCX738" s="509"/>
      <c r="QCY738" s="509"/>
      <c r="QCZ738" s="509"/>
      <c r="QDA738" s="509"/>
      <c r="QDB738" s="509"/>
      <c r="QDC738" s="509"/>
      <c r="QDD738" s="509"/>
      <c r="QDE738" s="509"/>
      <c r="QDF738" s="509"/>
      <c r="QDG738" s="509"/>
      <c r="QDH738" s="509"/>
      <c r="QDI738" s="509"/>
      <c r="QDJ738" s="509"/>
      <c r="QDK738" s="509"/>
      <c r="QDL738" s="509"/>
      <c r="QDM738" s="509"/>
      <c r="QDN738" s="509"/>
      <c r="QDO738" s="509"/>
      <c r="QDP738" s="509"/>
      <c r="QDQ738" s="509"/>
      <c r="QDR738" s="509"/>
      <c r="QDS738" s="509"/>
      <c r="QDT738" s="509"/>
      <c r="QDU738" s="509"/>
      <c r="QDV738" s="509"/>
      <c r="QDW738" s="509"/>
      <c r="QDX738" s="509"/>
      <c r="QDY738" s="509"/>
      <c r="QDZ738" s="509"/>
      <c r="QEA738" s="509"/>
      <c r="QEB738" s="509"/>
      <c r="QEC738" s="509"/>
      <c r="QED738" s="509"/>
      <c r="QEE738" s="509"/>
      <c r="QEF738" s="509"/>
      <c r="QEG738" s="509"/>
      <c r="QEH738" s="509"/>
      <c r="QEI738" s="509"/>
      <c r="QEJ738" s="509"/>
      <c r="QEK738" s="509"/>
      <c r="QEL738" s="509"/>
      <c r="QEM738" s="509"/>
      <c r="QEN738" s="509"/>
      <c r="QEO738" s="509"/>
      <c r="QEP738" s="509"/>
      <c r="QEQ738" s="509"/>
      <c r="QER738" s="509"/>
      <c r="QES738" s="509"/>
      <c r="QET738" s="509"/>
      <c r="QEU738" s="509"/>
      <c r="QEV738" s="509"/>
      <c r="QEW738" s="509"/>
      <c r="QEX738" s="509"/>
      <c r="QEY738" s="509"/>
      <c r="QEZ738" s="509"/>
      <c r="QFA738" s="509"/>
      <c r="QFB738" s="509"/>
      <c r="QFC738" s="509"/>
      <c r="QFD738" s="509"/>
      <c r="QFE738" s="509"/>
      <c r="QFF738" s="509"/>
      <c r="QFG738" s="509"/>
      <c r="QFH738" s="509"/>
      <c r="QFI738" s="509"/>
      <c r="QFJ738" s="509"/>
      <c r="QFK738" s="509"/>
      <c r="QFL738" s="509"/>
      <c r="QFM738" s="509"/>
      <c r="QFN738" s="509"/>
      <c r="QFO738" s="509"/>
      <c r="QFP738" s="509"/>
      <c r="QFQ738" s="509"/>
      <c r="QFR738" s="509"/>
      <c r="QFS738" s="509"/>
      <c r="QFT738" s="509"/>
      <c r="QFU738" s="509"/>
      <c r="QFV738" s="509"/>
      <c r="QFW738" s="509"/>
      <c r="QFX738" s="509"/>
      <c r="QFY738" s="509"/>
      <c r="QFZ738" s="509"/>
      <c r="QGA738" s="509"/>
      <c r="QGB738" s="509"/>
      <c r="QGC738" s="509"/>
      <c r="QGD738" s="509"/>
      <c r="QGE738" s="509"/>
      <c r="QGF738" s="509"/>
      <c r="QGG738" s="509"/>
      <c r="QGH738" s="509"/>
      <c r="QGI738" s="509"/>
      <c r="QGJ738" s="509"/>
      <c r="QGK738" s="509"/>
      <c r="QGL738" s="509"/>
      <c r="QGM738" s="509"/>
      <c r="QGN738" s="509"/>
      <c r="QGO738" s="509"/>
      <c r="QGP738" s="509"/>
      <c r="QGQ738" s="509"/>
      <c r="QGR738" s="509"/>
      <c r="QGS738" s="509"/>
      <c r="QGT738" s="509"/>
      <c r="QGU738" s="509"/>
      <c r="QGV738" s="509"/>
      <c r="QGW738" s="509"/>
      <c r="QGX738" s="509"/>
      <c r="QGY738" s="509"/>
      <c r="QGZ738" s="509"/>
      <c r="QHA738" s="509"/>
      <c r="QHB738" s="509"/>
      <c r="QHC738" s="509"/>
      <c r="QHD738" s="509"/>
      <c r="QHE738" s="509"/>
      <c r="QHF738" s="509"/>
      <c r="QHG738" s="509"/>
      <c r="QHH738" s="509"/>
      <c r="QHI738" s="509"/>
      <c r="QHJ738" s="509"/>
      <c r="QHK738" s="509"/>
      <c r="QHL738" s="509"/>
      <c r="QHM738" s="509"/>
      <c r="QHN738" s="509"/>
      <c r="QHO738" s="509"/>
      <c r="QHP738" s="509"/>
      <c r="QHQ738" s="509"/>
      <c r="QHR738" s="509"/>
      <c r="QHS738" s="509"/>
      <c r="QHT738" s="509"/>
      <c r="QHU738" s="509"/>
      <c r="QHV738" s="509"/>
      <c r="QHW738" s="509"/>
      <c r="QHX738" s="509"/>
      <c r="QHY738" s="509"/>
      <c r="QHZ738" s="509"/>
      <c r="QIA738" s="509"/>
      <c r="QIB738" s="509"/>
      <c r="QIC738" s="509"/>
      <c r="QID738" s="509"/>
      <c r="QIE738" s="509"/>
      <c r="QIF738" s="509"/>
      <c r="QIG738" s="509"/>
      <c r="QIH738" s="509"/>
      <c r="QII738" s="509"/>
      <c r="QIJ738" s="509"/>
      <c r="QIK738" s="509"/>
      <c r="QIL738" s="509"/>
      <c r="QIM738" s="509"/>
      <c r="QIN738" s="509"/>
      <c r="QIO738" s="509"/>
      <c r="QIP738" s="509"/>
      <c r="QIQ738" s="509"/>
      <c r="QIR738" s="509"/>
      <c r="QIS738" s="509"/>
      <c r="QIT738" s="509"/>
      <c r="QIU738" s="509"/>
      <c r="QIV738" s="509"/>
      <c r="QIW738" s="509"/>
      <c r="QIX738" s="509"/>
      <c r="QIY738" s="509"/>
      <c r="QIZ738" s="509"/>
      <c r="QJA738" s="509"/>
      <c r="QJB738" s="509"/>
      <c r="QJC738" s="509"/>
      <c r="QJD738" s="509"/>
      <c r="QJE738" s="509"/>
      <c r="QJF738" s="509"/>
      <c r="QJG738" s="509"/>
      <c r="QJH738" s="509"/>
      <c r="QJI738" s="509"/>
      <c r="QJJ738" s="509"/>
      <c r="QJK738" s="509"/>
      <c r="QJL738" s="509"/>
      <c r="QJM738" s="509"/>
      <c r="QJN738" s="509"/>
      <c r="QJO738" s="509"/>
      <c r="QJP738" s="509"/>
      <c r="QJQ738" s="509"/>
      <c r="QJR738" s="509"/>
      <c r="QJS738" s="509"/>
      <c r="QJT738" s="509"/>
      <c r="QJU738" s="509"/>
      <c r="QJV738" s="509"/>
      <c r="QJW738" s="509"/>
      <c r="QJX738" s="509"/>
      <c r="QJY738" s="509"/>
      <c r="QJZ738" s="509"/>
      <c r="QKA738" s="509"/>
      <c r="QKB738" s="509"/>
      <c r="QKC738" s="509"/>
      <c r="QKD738" s="509"/>
      <c r="QKE738" s="509"/>
      <c r="QKF738" s="509"/>
      <c r="QKG738" s="509"/>
      <c r="QKH738" s="509"/>
      <c r="QKI738" s="509"/>
      <c r="QKJ738" s="509"/>
      <c r="QKK738" s="509"/>
      <c r="QKL738" s="509"/>
      <c r="QKM738" s="509"/>
      <c r="QKN738" s="509"/>
      <c r="QKO738" s="509"/>
      <c r="QKP738" s="509"/>
      <c r="QKQ738" s="509"/>
      <c r="QKR738" s="509"/>
      <c r="QKS738" s="509"/>
      <c r="QKT738" s="509"/>
      <c r="QKU738" s="509"/>
      <c r="QKV738" s="509"/>
      <c r="QKW738" s="509"/>
      <c r="QKX738" s="509"/>
      <c r="QKY738" s="509"/>
      <c r="QKZ738" s="509"/>
      <c r="QLA738" s="509"/>
      <c r="QLB738" s="509"/>
      <c r="QLC738" s="509"/>
      <c r="QLD738" s="509"/>
      <c r="QLE738" s="509"/>
      <c r="QLF738" s="509"/>
      <c r="QLG738" s="509"/>
      <c r="QLH738" s="509"/>
      <c r="QLI738" s="509"/>
      <c r="QLJ738" s="509"/>
      <c r="QLK738" s="509"/>
      <c r="QLL738" s="509"/>
      <c r="QLM738" s="509"/>
      <c r="QLN738" s="509"/>
      <c r="QLO738" s="509"/>
      <c r="QLP738" s="509"/>
      <c r="QLQ738" s="509"/>
      <c r="QLR738" s="509"/>
      <c r="QLS738" s="509"/>
      <c r="QLT738" s="509"/>
      <c r="QLU738" s="509"/>
      <c r="QLV738" s="509"/>
      <c r="QLW738" s="509"/>
      <c r="QLX738" s="509"/>
      <c r="QLY738" s="509"/>
      <c r="QLZ738" s="509"/>
      <c r="QMA738" s="509"/>
      <c r="QMB738" s="509"/>
      <c r="QMC738" s="509"/>
      <c r="QMD738" s="509"/>
      <c r="QME738" s="509"/>
      <c r="QMF738" s="509"/>
      <c r="QMG738" s="509"/>
      <c r="QMH738" s="509"/>
      <c r="QMI738" s="509"/>
      <c r="QMJ738" s="509"/>
      <c r="QMK738" s="509"/>
      <c r="QML738" s="509"/>
      <c r="QMM738" s="509"/>
      <c r="QMN738" s="509"/>
      <c r="QMO738" s="509"/>
      <c r="QMP738" s="509"/>
      <c r="QMQ738" s="509"/>
      <c r="QMR738" s="509"/>
      <c r="QMS738" s="509"/>
      <c r="QMT738" s="509"/>
      <c r="QMU738" s="509"/>
      <c r="QMV738" s="509"/>
      <c r="QMW738" s="509"/>
      <c r="QMX738" s="509"/>
      <c r="QMY738" s="509"/>
      <c r="QMZ738" s="509"/>
      <c r="QNA738" s="509"/>
      <c r="QNB738" s="509"/>
      <c r="QNC738" s="509"/>
      <c r="QND738" s="509"/>
      <c r="QNE738" s="509"/>
      <c r="QNF738" s="509"/>
      <c r="QNG738" s="509"/>
      <c r="QNH738" s="509"/>
      <c r="QNI738" s="509"/>
      <c r="QNJ738" s="509"/>
      <c r="QNK738" s="509"/>
      <c r="QNL738" s="509"/>
      <c r="QNM738" s="509"/>
      <c r="QNN738" s="509"/>
      <c r="QNO738" s="509"/>
      <c r="QNP738" s="509"/>
      <c r="QNQ738" s="509"/>
      <c r="QNR738" s="509"/>
      <c r="QNS738" s="509"/>
      <c r="QNT738" s="509"/>
      <c r="QNU738" s="509"/>
      <c r="QNV738" s="509"/>
      <c r="QNW738" s="509"/>
      <c r="QNX738" s="509"/>
      <c r="QNY738" s="509"/>
      <c r="QNZ738" s="509"/>
      <c r="QOA738" s="509"/>
      <c r="QOB738" s="509"/>
      <c r="QOC738" s="509"/>
      <c r="QOD738" s="509"/>
      <c r="QOE738" s="509"/>
      <c r="QOF738" s="509"/>
      <c r="QOG738" s="509"/>
      <c r="QOH738" s="509"/>
      <c r="QOI738" s="509"/>
      <c r="QOJ738" s="509"/>
      <c r="QOK738" s="509"/>
      <c r="QOL738" s="509"/>
      <c r="QOM738" s="509"/>
      <c r="QON738" s="509"/>
      <c r="QOO738" s="509"/>
      <c r="QOP738" s="509"/>
      <c r="QOQ738" s="509"/>
      <c r="QOR738" s="509"/>
      <c r="QOS738" s="509"/>
      <c r="QOT738" s="509"/>
      <c r="QOU738" s="509"/>
      <c r="QOV738" s="509"/>
      <c r="QOW738" s="509"/>
      <c r="QOX738" s="509"/>
      <c r="QOY738" s="509"/>
      <c r="QOZ738" s="509"/>
      <c r="QPA738" s="509"/>
      <c r="QPB738" s="509"/>
      <c r="QPC738" s="509"/>
      <c r="QPD738" s="509"/>
      <c r="QPE738" s="509"/>
      <c r="QPF738" s="509"/>
      <c r="QPG738" s="509"/>
      <c r="QPH738" s="509"/>
      <c r="QPI738" s="509"/>
      <c r="QPJ738" s="509"/>
      <c r="QPK738" s="509"/>
      <c r="QPL738" s="509"/>
      <c r="QPM738" s="509"/>
      <c r="QPN738" s="509"/>
      <c r="QPO738" s="509"/>
      <c r="QPP738" s="509"/>
      <c r="QPQ738" s="509"/>
      <c r="QPR738" s="509"/>
      <c r="QPS738" s="509"/>
      <c r="QPT738" s="509"/>
      <c r="QPU738" s="509"/>
      <c r="QPV738" s="509"/>
      <c r="QPW738" s="509"/>
      <c r="QPX738" s="509"/>
      <c r="QPY738" s="509"/>
      <c r="QPZ738" s="509"/>
      <c r="QQA738" s="509"/>
      <c r="QQB738" s="509"/>
      <c r="QQC738" s="509"/>
      <c r="QQD738" s="509"/>
      <c r="QQE738" s="509"/>
      <c r="QQF738" s="509"/>
      <c r="QQG738" s="509"/>
      <c r="QQH738" s="509"/>
      <c r="QQI738" s="509"/>
      <c r="QQJ738" s="509"/>
      <c r="QQK738" s="509"/>
      <c r="QQL738" s="509"/>
      <c r="QQM738" s="509"/>
      <c r="QQN738" s="509"/>
      <c r="QQO738" s="509"/>
      <c r="QQP738" s="509"/>
      <c r="QQQ738" s="509"/>
      <c r="QQR738" s="509"/>
      <c r="QQS738" s="509"/>
      <c r="QQT738" s="509"/>
      <c r="QQU738" s="509"/>
      <c r="QQV738" s="509"/>
      <c r="QQW738" s="509"/>
      <c r="QQX738" s="509"/>
      <c r="QQY738" s="509"/>
      <c r="QQZ738" s="509"/>
      <c r="QRA738" s="509"/>
      <c r="QRB738" s="509"/>
      <c r="QRC738" s="509"/>
      <c r="QRD738" s="509"/>
      <c r="QRE738" s="509"/>
      <c r="QRF738" s="509"/>
      <c r="QRG738" s="509"/>
      <c r="QRH738" s="509"/>
      <c r="QRI738" s="509"/>
      <c r="QRJ738" s="509"/>
      <c r="QRK738" s="509"/>
      <c r="QRL738" s="509"/>
      <c r="QRM738" s="509"/>
      <c r="QRN738" s="509"/>
      <c r="QRO738" s="509"/>
      <c r="QRP738" s="509"/>
      <c r="QRQ738" s="509"/>
      <c r="QRR738" s="509"/>
      <c r="QRS738" s="509"/>
      <c r="QRT738" s="509"/>
      <c r="QRU738" s="509"/>
      <c r="QRV738" s="509"/>
      <c r="QRW738" s="509"/>
      <c r="QRX738" s="509"/>
      <c r="QRY738" s="509"/>
      <c r="QRZ738" s="509"/>
      <c r="QSA738" s="509"/>
      <c r="QSB738" s="509"/>
      <c r="QSC738" s="509"/>
      <c r="QSD738" s="509"/>
      <c r="QSE738" s="509"/>
      <c r="QSF738" s="509"/>
      <c r="QSG738" s="509"/>
      <c r="QSH738" s="509"/>
      <c r="QSI738" s="509"/>
      <c r="QSJ738" s="509"/>
      <c r="QSK738" s="509"/>
      <c r="QSL738" s="509"/>
      <c r="QSM738" s="509"/>
      <c r="QSN738" s="509"/>
      <c r="QSO738" s="509"/>
      <c r="QSP738" s="509"/>
      <c r="QSQ738" s="509"/>
      <c r="QSR738" s="509"/>
      <c r="QSS738" s="509"/>
      <c r="QST738" s="509"/>
      <c r="QSU738" s="509"/>
      <c r="QSV738" s="509"/>
      <c r="QSW738" s="509"/>
      <c r="QSX738" s="509"/>
      <c r="QSY738" s="509"/>
      <c r="QSZ738" s="509"/>
      <c r="QTA738" s="509"/>
      <c r="QTB738" s="509"/>
      <c r="QTC738" s="509"/>
      <c r="QTD738" s="509"/>
      <c r="QTE738" s="509"/>
      <c r="QTF738" s="509"/>
      <c r="QTG738" s="509"/>
      <c r="QTH738" s="509"/>
      <c r="QTI738" s="509"/>
      <c r="QTJ738" s="509"/>
      <c r="QTK738" s="509"/>
      <c r="QTL738" s="509"/>
      <c r="QTM738" s="509"/>
      <c r="QTN738" s="509"/>
      <c r="QTO738" s="509"/>
      <c r="QTP738" s="509"/>
      <c r="QTQ738" s="509"/>
      <c r="QTR738" s="509"/>
      <c r="QTS738" s="509"/>
      <c r="QTT738" s="509"/>
      <c r="QTU738" s="509"/>
      <c r="QTV738" s="509"/>
      <c r="QTW738" s="509"/>
      <c r="QTX738" s="509"/>
      <c r="QTY738" s="509"/>
      <c r="QTZ738" s="509"/>
      <c r="QUA738" s="509"/>
      <c r="QUB738" s="509"/>
      <c r="QUC738" s="509"/>
      <c r="QUD738" s="509"/>
      <c r="QUE738" s="509"/>
      <c r="QUF738" s="509"/>
      <c r="QUG738" s="509"/>
      <c r="QUH738" s="509"/>
      <c r="QUI738" s="509"/>
      <c r="QUJ738" s="509"/>
      <c r="QUK738" s="509"/>
      <c r="QUL738" s="509"/>
      <c r="QUM738" s="509"/>
      <c r="QUN738" s="509"/>
      <c r="QUO738" s="509"/>
      <c r="QUP738" s="509"/>
      <c r="QUQ738" s="509"/>
      <c r="QUR738" s="509"/>
      <c r="QUS738" s="509"/>
      <c r="QUT738" s="509"/>
      <c r="QUU738" s="509"/>
      <c r="QUV738" s="509"/>
      <c r="QUW738" s="509"/>
      <c r="QUX738" s="509"/>
      <c r="QUY738" s="509"/>
      <c r="QUZ738" s="509"/>
      <c r="QVA738" s="509"/>
      <c r="QVB738" s="509"/>
      <c r="QVC738" s="509"/>
      <c r="QVD738" s="509"/>
      <c r="QVE738" s="509"/>
      <c r="QVF738" s="509"/>
      <c r="QVG738" s="509"/>
      <c r="QVH738" s="509"/>
      <c r="QVI738" s="509"/>
      <c r="QVJ738" s="509"/>
      <c r="QVK738" s="509"/>
      <c r="QVL738" s="509"/>
      <c r="QVM738" s="509"/>
      <c r="QVN738" s="509"/>
      <c r="QVO738" s="509"/>
      <c r="QVP738" s="509"/>
      <c r="QVQ738" s="509"/>
      <c r="QVR738" s="509"/>
      <c r="QVS738" s="509"/>
      <c r="QVT738" s="509"/>
      <c r="QVU738" s="509"/>
      <c r="QVV738" s="509"/>
      <c r="QVW738" s="509"/>
      <c r="QVX738" s="509"/>
      <c r="QVY738" s="509"/>
      <c r="QVZ738" s="509"/>
      <c r="QWA738" s="509"/>
      <c r="QWB738" s="509"/>
      <c r="QWC738" s="509"/>
      <c r="QWD738" s="509"/>
      <c r="QWE738" s="509"/>
      <c r="QWF738" s="509"/>
      <c r="QWG738" s="509"/>
      <c r="QWH738" s="509"/>
      <c r="QWI738" s="509"/>
      <c r="QWJ738" s="509"/>
      <c r="QWK738" s="509"/>
      <c r="QWL738" s="509"/>
      <c r="QWM738" s="509"/>
      <c r="QWN738" s="509"/>
      <c r="QWO738" s="509"/>
      <c r="QWP738" s="509"/>
      <c r="QWQ738" s="509"/>
      <c r="QWR738" s="509"/>
      <c r="QWS738" s="509"/>
      <c r="QWT738" s="509"/>
      <c r="QWU738" s="509"/>
      <c r="QWV738" s="509"/>
      <c r="QWW738" s="509"/>
      <c r="QWX738" s="509"/>
      <c r="QWY738" s="509"/>
      <c r="QWZ738" s="509"/>
      <c r="QXA738" s="509"/>
      <c r="QXB738" s="509"/>
      <c r="QXC738" s="509"/>
      <c r="QXD738" s="509"/>
      <c r="QXE738" s="509"/>
      <c r="QXF738" s="509"/>
      <c r="QXG738" s="509"/>
      <c r="QXH738" s="509"/>
      <c r="QXI738" s="509"/>
      <c r="QXJ738" s="509"/>
      <c r="QXK738" s="509"/>
      <c r="QXL738" s="509"/>
      <c r="QXM738" s="509"/>
      <c r="QXN738" s="509"/>
      <c r="QXO738" s="509"/>
      <c r="QXP738" s="509"/>
      <c r="QXQ738" s="509"/>
      <c r="QXR738" s="509"/>
      <c r="QXS738" s="509"/>
      <c r="QXT738" s="509"/>
      <c r="QXU738" s="509"/>
      <c r="QXV738" s="509"/>
      <c r="QXW738" s="509"/>
      <c r="QXX738" s="509"/>
      <c r="QXY738" s="509"/>
      <c r="QXZ738" s="509"/>
      <c r="QYA738" s="509"/>
      <c r="QYB738" s="509"/>
      <c r="QYC738" s="509"/>
      <c r="QYD738" s="509"/>
      <c r="QYE738" s="509"/>
      <c r="QYF738" s="509"/>
      <c r="QYG738" s="509"/>
      <c r="QYH738" s="509"/>
      <c r="QYI738" s="509"/>
      <c r="QYJ738" s="509"/>
      <c r="QYK738" s="509"/>
      <c r="QYL738" s="509"/>
      <c r="QYM738" s="509"/>
      <c r="QYN738" s="509"/>
      <c r="QYO738" s="509"/>
      <c r="QYP738" s="509"/>
      <c r="QYQ738" s="509"/>
      <c r="QYR738" s="509"/>
      <c r="QYS738" s="509"/>
      <c r="QYT738" s="509"/>
      <c r="QYU738" s="509"/>
      <c r="QYV738" s="509"/>
      <c r="QYW738" s="509"/>
      <c r="QYX738" s="509"/>
      <c r="QYY738" s="509"/>
      <c r="QYZ738" s="509"/>
      <c r="QZA738" s="509"/>
      <c r="QZB738" s="509"/>
      <c r="QZC738" s="509"/>
      <c r="QZD738" s="509"/>
      <c r="QZE738" s="509"/>
      <c r="QZF738" s="509"/>
      <c r="QZG738" s="509"/>
      <c r="QZH738" s="509"/>
      <c r="QZI738" s="509"/>
      <c r="QZJ738" s="509"/>
      <c r="QZK738" s="509"/>
      <c r="QZL738" s="509"/>
      <c r="QZM738" s="509"/>
      <c r="QZN738" s="509"/>
      <c r="QZO738" s="509"/>
      <c r="QZP738" s="509"/>
      <c r="QZQ738" s="509"/>
      <c r="QZR738" s="509"/>
      <c r="QZS738" s="509"/>
      <c r="QZT738" s="509"/>
      <c r="QZU738" s="509"/>
      <c r="QZV738" s="509"/>
      <c r="QZW738" s="509"/>
      <c r="QZX738" s="509"/>
      <c r="QZY738" s="509"/>
      <c r="QZZ738" s="509"/>
      <c r="RAA738" s="509"/>
      <c r="RAB738" s="509"/>
      <c r="RAC738" s="509"/>
      <c r="RAD738" s="509"/>
      <c r="RAE738" s="509"/>
      <c r="RAF738" s="509"/>
      <c r="RAG738" s="509"/>
      <c r="RAH738" s="509"/>
      <c r="RAI738" s="509"/>
      <c r="RAJ738" s="509"/>
      <c r="RAK738" s="509"/>
      <c r="RAL738" s="509"/>
      <c r="RAM738" s="509"/>
      <c r="RAN738" s="509"/>
      <c r="RAO738" s="509"/>
      <c r="RAP738" s="509"/>
      <c r="RAQ738" s="509"/>
      <c r="RAR738" s="509"/>
      <c r="RAS738" s="509"/>
      <c r="RAT738" s="509"/>
      <c r="RAU738" s="509"/>
      <c r="RAV738" s="509"/>
      <c r="RAW738" s="509"/>
      <c r="RAX738" s="509"/>
      <c r="RAY738" s="509"/>
      <c r="RAZ738" s="509"/>
      <c r="RBA738" s="509"/>
      <c r="RBB738" s="509"/>
      <c r="RBC738" s="509"/>
      <c r="RBD738" s="509"/>
      <c r="RBE738" s="509"/>
      <c r="RBF738" s="509"/>
      <c r="RBG738" s="509"/>
      <c r="RBH738" s="509"/>
      <c r="RBI738" s="509"/>
      <c r="RBJ738" s="509"/>
      <c r="RBK738" s="509"/>
      <c r="RBL738" s="509"/>
      <c r="RBM738" s="509"/>
      <c r="RBN738" s="509"/>
      <c r="RBO738" s="509"/>
      <c r="RBP738" s="509"/>
      <c r="RBQ738" s="509"/>
      <c r="RBR738" s="509"/>
      <c r="RBS738" s="509"/>
      <c r="RBT738" s="509"/>
      <c r="RBU738" s="509"/>
      <c r="RBV738" s="509"/>
      <c r="RBW738" s="509"/>
      <c r="RBX738" s="509"/>
      <c r="RBY738" s="509"/>
      <c r="RBZ738" s="509"/>
      <c r="RCA738" s="509"/>
      <c r="RCB738" s="509"/>
      <c r="RCC738" s="509"/>
      <c r="RCD738" s="509"/>
      <c r="RCE738" s="509"/>
      <c r="RCF738" s="509"/>
      <c r="RCG738" s="509"/>
      <c r="RCH738" s="509"/>
      <c r="RCI738" s="509"/>
      <c r="RCJ738" s="509"/>
      <c r="RCK738" s="509"/>
      <c r="RCL738" s="509"/>
      <c r="RCM738" s="509"/>
      <c r="RCN738" s="509"/>
      <c r="RCO738" s="509"/>
      <c r="RCP738" s="509"/>
      <c r="RCQ738" s="509"/>
      <c r="RCR738" s="509"/>
      <c r="RCS738" s="509"/>
      <c r="RCT738" s="509"/>
      <c r="RCU738" s="509"/>
      <c r="RCV738" s="509"/>
      <c r="RCW738" s="509"/>
      <c r="RCX738" s="509"/>
      <c r="RCY738" s="509"/>
      <c r="RCZ738" s="509"/>
      <c r="RDA738" s="509"/>
      <c r="RDB738" s="509"/>
      <c r="RDC738" s="509"/>
      <c r="RDD738" s="509"/>
      <c r="RDE738" s="509"/>
      <c r="RDF738" s="509"/>
      <c r="RDG738" s="509"/>
      <c r="RDH738" s="509"/>
      <c r="RDI738" s="509"/>
      <c r="RDJ738" s="509"/>
      <c r="RDK738" s="509"/>
      <c r="RDL738" s="509"/>
      <c r="RDM738" s="509"/>
      <c r="RDN738" s="509"/>
      <c r="RDO738" s="509"/>
      <c r="RDP738" s="509"/>
      <c r="RDQ738" s="509"/>
      <c r="RDR738" s="509"/>
      <c r="RDS738" s="509"/>
      <c r="RDT738" s="509"/>
      <c r="RDU738" s="509"/>
      <c r="RDV738" s="509"/>
      <c r="RDW738" s="509"/>
      <c r="RDX738" s="509"/>
      <c r="RDY738" s="509"/>
      <c r="RDZ738" s="509"/>
      <c r="REA738" s="509"/>
      <c r="REB738" s="509"/>
      <c r="REC738" s="509"/>
      <c r="RED738" s="509"/>
      <c r="REE738" s="509"/>
      <c r="REF738" s="509"/>
      <c r="REG738" s="509"/>
      <c r="REH738" s="509"/>
      <c r="REI738" s="509"/>
      <c r="REJ738" s="509"/>
      <c r="REK738" s="509"/>
      <c r="REL738" s="509"/>
      <c r="REM738" s="509"/>
      <c r="REN738" s="509"/>
      <c r="REO738" s="509"/>
      <c r="REP738" s="509"/>
      <c r="REQ738" s="509"/>
      <c r="RER738" s="509"/>
      <c r="RES738" s="509"/>
      <c r="RET738" s="509"/>
      <c r="REU738" s="509"/>
      <c r="REV738" s="509"/>
      <c r="REW738" s="509"/>
      <c r="REX738" s="509"/>
      <c r="REY738" s="509"/>
      <c r="REZ738" s="509"/>
      <c r="RFA738" s="509"/>
      <c r="RFB738" s="509"/>
      <c r="RFC738" s="509"/>
      <c r="RFD738" s="509"/>
      <c r="RFE738" s="509"/>
      <c r="RFF738" s="509"/>
      <c r="RFG738" s="509"/>
      <c r="RFH738" s="509"/>
      <c r="RFI738" s="509"/>
      <c r="RFJ738" s="509"/>
      <c r="RFK738" s="509"/>
      <c r="RFL738" s="509"/>
      <c r="RFM738" s="509"/>
      <c r="RFN738" s="509"/>
      <c r="RFO738" s="509"/>
      <c r="RFP738" s="509"/>
      <c r="RFQ738" s="509"/>
      <c r="RFR738" s="509"/>
      <c r="RFS738" s="509"/>
      <c r="RFT738" s="509"/>
      <c r="RFU738" s="509"/>
      <c r="RFV738" s="509"/>
      <c r="RFW738" s="509"/>
      <c r="RFX738" s="509"/>
      <c r="RFY738" s="509"/>
      <c r="RFZ738" s="509"/>
      <c r="RGA738" s="509"/>
      <c r="RGB738" s="509"/>
      <c r="RGC738" s="509"/>
      <c r="RGD738" s="509"/>
      <c r="RGE738" s="509"/>
      <c r="RGF738" s="509"/>
      <c r="RGG738" s="509"/>
      <c r="RGH738" s="509"/>
      <c r="RGI738" s="509"/>
      <c r="RGJ738" s="509"/>
      <c r="RGK738" s="509"/>
      <c r="RGL738" s="509"/>
      <c r="RGM738" s="509"/>
      <c r="RGN738" s="509"/>
      <c r="RGO738" s="509"/>
      <c r="RGP738" s="509"/>
      <c r="RGQ738" s="509"/>
      <c r="RGR738" s="509"/>
      <c r="RGS738" s="509"/>
      <c r="RGT738" s="509"/>
      <c r="RGU738" s="509"/>
      <c r="RGV738" s="509"/>
      <c r="RGW738" s="509"/>
      <c r="RGX738" s="509"/>
      <c r="RGY738" s="509"/>
      <c r="RGZ738" s="509"/>
      <c r="RHA738" s="509"/>
      <c r="RHB738" s="509"/>
      <c r="RHC738" s="509"/>
      <c r="RHD738" s="509"/>
      <c r="RHE738" s="509"/>
      <c r="RHF738" s="509"/>
      <c r="RHG738" s="509"/>
      <c r="RHH738" s="509"/>
      <c r="RHI738" s="509"/>
      <c r="RHJ738" s="509"/>
      <c r="RHK738" s="509"/>
      <c r="RHL738" s="509"/>
      <c r="RHM738" s="509"/>
      <c r="RHN738" s="509"/>
      <c r="RHO738" s="509"/>
      <c r="RHP738" s="509"/>
      <c r="RHQ738" s="509"/>
      <c r="RHR738" s="509"/>
      <c r="RHS738" s="509"/>
      <c r="RHT738" s="509"/>
      <c r="RHU738" s="509"/>
      <c r="RHV738" s="509"/>
      <c r="RHW738" s="509"/>
      <c r="RHX738" s="509"/>
      <c r="RHY738" s="509"/>
      <c r="RHZ738" s="509"/>
      <c r="RIA738" s="509"/>
      <c r="RIB738" s="509"/>
      <c r="RIC738" s="509"/>
      <c r="RID738" s="509"/>
      <c r="RIE738" s="509"/>
      <c r="RIF738" s="509"/>
      <c r="RIG738" s="509"/>
      <c r="RIH738" s="509"/>
      <c r="RII738" s="509"/>
      <c r="RIJ738" s="509"/>
      <c r="RIK738" s="509"/>
      <c r="RIL738" s="509"/>
      <c r="RIM738" s="509"/>
      <c r="RIN738" s="509"/>
      <c r="RIO738" s="509"/>
      <c r="RIP738" s="509"/>
      <c r="RIQ738" s="509"/>
      <c r="RIR738" s="509"/>
      <c r="RIS738" s="509"/>
      <c r="RIT738" s="509"/>
      <c r="RIU738" s="509"/>
      <c r="RIV738" s="509"/>
      <c r="RIW738" s="509"/>
      <c r="RIX738" s="509"/>
      <c r="RIY738" s="509"/>
      <c r="RIZ738" s="509"/>
      <c r="RJA738" s="509"/>
      <c r="RJB738" s="509"/>
      <c r="RJC738" s="509"/>
      <c r="RJD738" s="509"/>
      <c r="RJE738" s="509"/>
      <c r="RJF738" s="509"/>
      <c r="RJG738" s="509"/>
      <c r="RJH738" s="509"/>
      <c r="RJI738" s="509"/>
      <c r="RJJ738" s="509"/>
      <c r="RJK738" s="509"/>
      <c r="RJL738" s="509"/>
      <c r="RJM738" s="509"/>
      <c r="RJN738" s="509"/>
      <c r="RJO738" s="509"/>
      <c r="RJP738" s="509"/>
      <c r="RJQ738" s="509"/>
      <c r="RJR738" s="509"/>
      <c r="RJS738" s="509"/>
      <c r="RJT738" s="509"/>
      <c r="RJU738" s="509"/>
      <c r="RJV738" s="509"/>
      <c r="RJW738" s="509"/>
      <c r="RJX738" s="509"/>
      <c r="RJY738" s="509"/>
      <c r="RJZ738" s="509"/>
      <c r="RKA738" s="509"/>
      <c r="RKB738" s="509"/>
      <c r="RKC738" s="509"/>
      <c r="RKD738" s="509"/>
      <c r="RKE738" s="509"/>
      <c r="RKF738" s="509"/>
      <c r="RKG738" s="509"/>
      <c r="RKH738" s="509"/>
      <c r="RKI738" s="509"/>
      <c r="RKJ738" s="509"/>
      <c r="RKK738" s="509"/>
      <c r="RKL738" s="509"/>
      <c r="RKM738" s="509"/>
      <c r="RKN738" s="509"/>
      <c r="RKO738" s="509"/>
      <c r="RKP738" s="509"/>
      <c r="RKQ738" s="509"/>
      <c r="RKR738" s="509"/>
      <c r="RKS738" s="509"/>
      <c r="RKT738" s="509"/>
      <c r="RKU738" s="509"/>
      <c r="RKV738" s="509"/>
      <c r="RKW738" s="509"/>
      <c r="RKX738" s="509"/>
      <c r="RKY738" s="509"/>
      <c r="RKZ738" s="509"/>
      <c r="RLA738" s="509"/>
      <c r="RLB738" s="509"/>
      <c r="RLC738" s="509"/>
      <c r="RLD738" s="509"/>
      <c r="RLE738" s="509"/>
      <c r="RLF738" s="509"/>
      <c r="RLG738" s="509"/>
      <c r="RLH738" s="509"/>
      <c r="RLI738" s="509"/>
      <c r="RLJ738" s="509"/>
      <c r="RLK738" s="509"/>
      <c r="RLL738" s="509"/>
      <c r="RLM738" s="509"/>
      <c r="RLN738" s="509"/>
      <c r="RLO738" s="509"/>
      <c r="RLP738" s="509"/>
      <c r="RLQ738" s="509"/>
      <c r="RLR738" s="509"/>
      <c r="RLS738" s="509"/>
      <c r="RLT738" s="509"/>
      <c r="RLU738" s="509"/>
      <c r="RLV738" s="509"/>
      <c r="RLW738" s="509"/>
      <c r="RLX738" s="509"/>
      <c r="RLY738" s="509"/>
      <c r="RLZ738" s="509"/>
      <c r="RMA738" s="509"/>
      <c r="RMB738" s="509"/>
      <c r="RMC738" s="509"/>
      <c r="RMD738" s="509"/>
      <c r="RME738" s="509"/>
      <c r="RMF738" s="509"/>
      <c r="RMG738" s="509"/>
      <c r="RMH738" s="509"/>
      <c r="RMI738" s="509"/>
      <c r="RMJ738" s="509"/>
      <c r="RMK738" s="509"/>
      <c r="RML738" s="509"/>
      <c r="RMM738" s="509"/>
      <c r="RMN738" s="509"/>
      <c r="RMO738" s="509"/>
      <c r="RMP738" s="509"/>
      <c r="RMQ738" s="509"/>
      <c r="RMR738" s="509"/>
      <c r="RMS738" s="509"/>
      <c r="RMT738" s="509"/>
      <c r="RMU738" s="509"/>
      <c r="RMV738" s="509"/>
      <c r="RMW738" s="509"/>
      <c r="RMX738" s="509"/>
      <c r="RMY738" s="509"/>
      <c r="RMZ738" s="509"/>
      <c r="RNA738" s="509"/>
      <c r="RNB738" s="509"/>
      <c r="RNC738" s="509"/>
      <c r="RND738" s="509"/>
      <c r="RNE738" s="509"/>
      <c r="RNF738" s="509"/>
      <c r="RNG738" s="509"/>
      <c r="RNH738" s="509"/>
      <c r="RNI738" s="509"/>
      <c r="RNJ738" s="509"/>
      <c r="RNK738" s="509"/>
      <c r="RNL738" s="509"/>
      <c r="RNM738" s="509"/>
      <c r="RNN738" s="509"/>
      <c r="RNO738" s="509"/>
      <c r="RNP738" s="509"/>
      <c r="RNQ738" s="509"/>
      <c r="RNR738" s="509"/>
      <c r="RNS738" s="509"/>
      <c r="RNT738" s="509"/>
      <c r="RNU738" s="509"/>
      <c r="RNV738" s="509"/>
      <c r="RNW738" s="509"/>
      <c r="RNX738" s="509"/>
      <c r="RNY738" s="509"/>
      <c r="RNZ738" s="509"/>
      <c r="ROA738" s="509"/>
      <c r="ROB738" s="509"/>
      <c r="ROC738" s="509"/>
      <c r="ROD738" s="509"/>
      <c r="ROE738" s="509"/>
      <c r="ROF738" s="509"/>
      <c r="ROG738" s="509"/>
      <c r="ROH738" s="509"/>
      <c r="ROI738" s="509"/>
      <c r="ROJ738" s="509"/>
      <c r="ROK738" s="509"/>
      <c r="ROL738" s="509"/>
      <c r="ROM738" s="509"/>
      <c r="RON738" s="509"/>
      <c r="ROO738" s="509"/>
      <c r="ROP738" s="509"/>
      <c r="ROQ738" s="509"/>
      <c r="ROR738" s="509"/>
      <c r="ROS738" s="509"/>
      <c r="ROT738" s="509"/>
      <c r="ROU738" s="509"/>
      <c r="ROV738" s="509"/>
      <c r="ROW738" s="509"/>
      <c r="ROX738" s="509"/>
      <c r="ROY738" s="509"/>
      <c r="ROZ738" s="509"/>
      <c r="RPA738" s="509"/>
      <c r="RPB738" s="509"/>
      <c r="RPC738" s="509"/>
      <c r="RPD738" s="509"/>
      <c r="RPE738" s="509"/>
      <c r="RPF738" s="509"/>
      <c r="RPG738" s="509"/>
      <c r="RPH738" s="509"/>
      <c r="RPI738" s="509"/>
      <c r="RPJ738" s="509"/>
      <c r="RPK738" s="509"/>
      <c r="RPL738" s="509"/>
      <c r="RPM738" s="509"/>
      <c r="RPN738" s="509"/>
      <c r="RPO738" s="509"/>
      <c r="RPP738" s="509"/>
      <c r="RPQ738" s="509"/>
      <c r="RPR738" s="509"/>
      <c r="RPS738" s="509"/>
      <c r="RPT738" s="509"/>
      <c r="RPU738" s="509"/>
      <c r="RPV738" s="509"/>
      <c r="RPW738" s="509"/>
      <c r="RPX738" s="509"/>
      <c r="RPY738" s="509"/>
      <c r="RPZ738" s="509"/>
      <c r="RQA738" s="509"/>
      <c r="RQB738" s="509"/>
      <c r="RQC738" s="509"/>
      <c r="RQD738" s="509"/>
      <c r="RQE738" s="509"/>
      <c r="RQF738" s="509"/>
      <c r="RQG738" s="509"/>
      <c r="RQH738" s="509"/>
      <c r="RQI738" s="509"/>
      <c r="RQJ738" s="509"/>
      <c r="RQK738" s="509"/>
      <c r="RQL738" s="509"/>
      <c r="RQM738" s="509"/>
      <c r="RQN738" s="509"/>
      <c r="RQO738" s="509"/>
      <c r="RQP738" s="509"/>
      <c r="RQQ738" s="509"/>
      <c r="RQR738" s="509"/>
      <c r="RQS738" s="509"/>
      <c r="RQT738" s="509"/>
      <c r="RQU738" s="509"/>
      <c r="RQV738" s="509"/>
      <c r="RQW738" s="509"/>
      <c r="RQX738" s="509"/>
      <c r="RQY738" s="509"/>
      <c r="RQZ738" s="509"/>
      <c r="RRA738" s="509"/>
      <c r="RRB738" s="509"/>
      <c r="RRC738" s="509"/>
      <c r="RRD738" s="509"/>
      <c r="RRE738" s="509"/>
      <c r="RRF738" s="509"/>
      <c r="RRG738" s="509"/>
      <c r="RRH738" s="509"/>
      <c r="RRI738" s="509"/>
      <c r="RRJ738" s="509"/>
      <c r="RRK738" s="509"/>
      <c r="RRL738" s="509"/>
      <c r="RRM738" s="509"/>
      <c r="RRN738" s="509"/>
      <c r="RRO738" s="509"/>
      <c r="RRP738" s="509"/>
      <c r="RRQ738" s="509"/>
      <c r="RRR738" s="509"/>
      <c r="RRS738" s="509"/>
      <c r="RRT738" s="509"/>
      <c r="RRU738" s="509"/>
      <c r="RRV738" s="509"/>
      <c r="RRW738" s="509"/>
      <c r="RRX738" s="509"/>
      <c r="RRY738" s="509"/>
      <c r="RRZ738" s="509"/>
      <c r="RSA738" s="509"/>
      <c r="RSB738" s="509"/>
      <c r="RSC738" s="509"/>
      <c r="RSD738" s="509"/>
      <c r="RSE738" s="509"/>
      <c r="RSF738" s="509"/>
      <c r="RSG738" s="509"/>
      <c r="RSH738" s="509"/>
      <c r="RSI738" s="509"/>
      <c r="RSJ738" s="509"/>
      <c r="RSK738" s="509"/>
      <c r="RSL738" s="509"/>
      <c r="RSM738" s="509"/>
      <c r="RSN738" s="509"/>
      <c r="RSO738" s="509"/>
      <c r="RSP738" s="509"/>
      <c r="RSQ738" s="509"/>
      <c r="RSR738" s="509"/>
      <c r="RSS738" s="509"/>
      <c r="RST738" s="509"/>
      <c r="RSU738" s="509"/>
      <c r="RSV738" s="509"/>
      <c r="RSW738" s="509"/>
      <c r="RSX738" s="509"/>
      <c r="RSY738" s="509"/>
      <c r="RSZ738" s="509"/>
      <c r="RTA738" s="509"/>
      <c r="RTB738" s="509"/>
      <c r="RTC738" s="509"/>
      <c r="RTD738" s="509"/>
      <c r="RTE738" s="509"/>
      <c r="RTF738" s="509"/>
      <c r="RTG738" s="509"/>
      <c r="RTH738" s="509"/>
      <c r="RTI738" s="509"/>
      <c r="RTJ738" s="509"/>
      <c r="RTK738" s="509"/>
      <c r="RTL738" s="509"/>
      <c r="RTM738" s="509"/>
      <c r="RTN738" s="509"/>
      <c r="RTO738" s="509"/>
      <c r="RTP738" s="509"/>
      <c r="RTQ738" s="509"/>
      <c r="RTR738" s="509"/>
      <c r="RTS738" s="509"/>
      <c r="RTT738" s="509"/>
      <c r="RTU738" s="509"/>
      <c r="RTV738" s="509"/>
      <c r="RTW738" s="509"/>
      <c r="RTX738" s="509"/>
      <c r="RTY738" s="509"/>
      <c r="RTZ738" s="509"/>
      <c r="RUA738" s="509"/>
      <c r="RUB738" s="509"/>
      <c r="RUC738" s="509"/>
      <c r="RUD738" s="509"/>
      <c r="RUE738" s="509"/>
      <c r="RUF738" s="509"/>
      <c r="RUG738" s="509"/>
      <c r="RUH738" s="509"/>
      <c r="RUI738" s="509"/>
      <c r="RUJ738" s="509"/>
      <c r="RUK738" s="509"/>
      <c r="RUL738" s="509"/>
      <c r="RUM738" s="509"/>
      <c r="RUN738" s="509"/>
      <c r="RUO738" s="509"/>
      <c r="RUP738" s="509"/>
      <c r="RUQ738" s="509"/>
      <c r="RUR738" s="509"/>
      <c r="RUS738" s="509"/>
      <c r="RUT738" s="509"/>
      <c r="RUU738" s="509"/>
      <c r="RUV738" s="509"/>
      <c r="RUW738" s="509"/>
      <c r="RUX738" s="509"/>
      <c r="RUY738" s="509"/>
      <c r="RUZ738" s="509"/>
      <c r="RVA738" s="509"/>
      <c r="RVB738" s="509"/>
      <c r="RVC738" s="509"/>
      <c r="RVD738" s="509"/>
      <c r="RVE738" s="509"/>
      <c r="RVF738" s="509"/>
      <c r="RVG738" s="509"/>
      <c r="RVH738" s="509"/>
      <c r="RVI738" s="509"/>
      <c r="RVJ738" s="509"/>
      <c r="RVK738" s="509"/>
      <c r="RVL738" s="509"/>
      <c r="RVM738" s="509"/>
      <c r="RVN738" s="509"/>
      <c r="RVO738" s="509"/>
      <c r="RVP738" s="509"/>
      <c r="RVQ738" s="509"/>
      <c r="RVR738" s="509"/>
      <c r="RVS738" s="509"/>
      <c r="RVT738" s="509"/>
      <c r="RVU738" s="509"/>
      <c r="RVV738" s="509"/>
      <c r="RVW738" s="509"/>
      <c r="RVX738" s="509"/>
      <c r="RVY738" s="509"/>
      <c r="RVZ738" s="509"/>
      <c r="RWA738" s="509"/>
      <c r="RWB738" s="509"/>
      <c r="RWC738" s="509"/>
      <c r="RWD738" s="509"/>
      <c r="RWE738" s="509"/>
      <c r="RWF738" s="509"/>
      <c r="RWG738" s="509"/>
      <c r="RWH738" s="509"/>
      <c r="RWI738" s="509"/>
      <c r="RWJ738" s="509"/>
      <c r="RWK738" s="509"/>
      <c r="RWL738" s="509"/>
      <c r="RWM738" s="509"/>
      <c r="RWN738" s="509"/>
      <c r="RWO738" s="509"/>
      <c r="RWP738" s="509"/>
      <c r="RWQ738" s="509"/>
      <c r="RWR738" s="509"/>
      <c r="RWS738" s="509"/>
      <c r="RWT738" s="509"/>
      <c r="RWU738" s="509"/>
      <c r="RWV738" s="509"/>
      <c r="RWW738" s="509"/>
      <c r="RWX738" s="509"/>
      <c r="RWY738" s="509"/>
      <c r="RWZ738" s="509"/>
      <c r="RXA738" s="509"/>
      <c r="RXB738" s="509"/>
      <c r="RXC738" s="509"/>
      <c r="RXD738" s="509"/>
      <c r="RXE738" s="509"/>
      <c r="RXF738" s="509"/>
      <c r="RXG738" s="509"/>
      <c r="RXH738" s="509"/>
      <c r="RXI738" s="509"/>
      <c r="RXJ738" s="509"/>
      <c r="RXK738" s="509"/>
      <c r="RXL738" s="509"/>
      <c r="RXM738" s="509"/>
      <c r="RXN738" s="509"/>
      <c r="RXO738" s="509"/>
      <c r="RXP738" s="509"/>
      <c r="RXQ738" s="509"/>
      <c r="RXR738" s="509"/>
      <c r="RXS738" s="509"/>
      <c r="RXT738" s="509"/>
      <c r="RXU738" s="509"/>
      <c r="RXV738" s="509"/>
      <c r="RXW738" s="509"/>
      <c r="RXX738" s="509"/>
      <c r="RXY738" s="509"/>
      <c r="RXZ738" s="509"/>
      <c r="RYA738" s="509"/>
      <c r="RYB738" s="509"/>
      <c r="RYC738" s="509"/>
      <c r="RYD738" s="509"/>
      <c r="RYE738" s="509"/>
      <c r="RYF738" s="509"/>
      <c r="RYG738" s="509"/>
      <c r="RYH738" s="509"/>
      <c r="RYI738" s="509"/>
      <c r="RYJ738" s="509"/>
      <c r="RYK738" s="509"/>
      <c r="RYL738" s="509"/>
      <c r="RYM738" s="509"/>
      <c r="RYN738" s="509"/>
      <c r="RYO738" s="509"/>
      <c r="RYP738" s="509"/>
      <c r="RYQ738" s="509"/>
      <c r="RYR738" s="509"/>
      <c r="RYS738" s="509"/>
      <c r="RYT738" s="509"/>
      <c r="RYU738" s="509"/>
      <c r="RYV738" s="509"/>
      <c r="RYW738" s="509"/>
      <c r="RYX738" s="509"/>
      <c r="RYY738" s="509"/>
      <c r="RYZ738" s="509"/>
      <c r="RZA738" s="509"/>
      <c r="RZB738" s="509"/>
      <c r="RZC738" s="509"/>
      <c r="RZD738" s="509"/>
      <c r="RZE738" s="509"/>
      <c r="RZF738" s="509"/>
      <c r="RZG738" s="509"/>
      <c r="RZH738" s="509"/>
      <c r="RZI738" s="509"/>
      <c r="RZJ738" s="509"/>
      <c r="RZK738" s="509"/>
      <c r="RZL738" s="509"/>
      <c r="RZM738" s="509"/>
      <c r="RZN738" s="509"/>
      <c r="RZO738" s="509"/>
      <c r="RZP738" s="509"/>
      <c r="RZQ738" s="509"/>
      <c r="RZR738" s="509"/>
      <c r="RZS738" s="509"/>
      <c r="RZT738" s="509"/>
      <c r="RZU738" s="509"/>
      <c r="RZV738" s="509"/>
      <c r="RZW738" s="509"/>
      <c r="RZX738" s="509"/>
      <c r="RZY738" s="509"/>
      <c r="RZZ738" s="509"/>
      <c r="SAA738" s="509"/>
      <c r="SAB738" s="509"/>
      <c r="SAC738" s="509"/>
      <c r="SAD738" s="509"/>
      <c r="SAE738" s="509"/>
      <c r="SAF738" s="509"/>
      <c r="SAG738" s="509"/>
      <c r="SAH738" s="509"/>
      <c r="SAI738" s="509"/>
      <c r="SAJ738" s="509"/>
      <c r="SAK738" s="509"/>
      <c r="SAL738" s="509"/>
      <c r="SAM738" s="509"/>
      <c r="SAN738" s="509"/>
      <c r="SAO738" s="509"/>
      <c r="SAP738" s="509"/>
      <c r="SAQ738" s="509"/>
      <c r="SAR738" s="509"/>
      <c r="SAS738" s="509"/>
      <c r="SAT738" s="509"/>
      <c r="SAU738" s="509"/>
      <c r="SAV738" s="509"/>
      <c r="SAW738" s="509"/>
      <c r="SAX738" s="509"/>
      <c r="SAY738" s="509"/>
      <c r="SAZ738" s="509"/>
      <c r="SBA738" s="509"/>
      <c r="SBB738" s="509"/>
      <c r="SBC738" s="509"/>
      <c r="SBD738" s="509"/>
      <c r="SBE738" s="509"/>
      <c r="SBF738" s="509"/>
      <c r="SBG738" s="509"/>
      <c r="SBH738" s="509"/>
      <c r="SBI738" s="509"/>
      <c r="SBJ738" s="509"/>
      <c r="SBK738" s="509"/>
      <c r="SBL738" s="509"/>
      <c r="SBM738" s="509"/>
      <c r="SBN738" s="509"/>
      <c r="SBO738" s="509"/>
      <c r="SBP738" s="509"/>
      <c r="SBQ738" s="509"/>
      <c r="SBR738" s="509"/>
      <c r="SBS738" s="509"/>
      <c r="SBT738" s="509"/>
      <c r="SBU738" s="509"/>
      <c r="SBV738" s="509"/>
      <c r="SBW738" s="509"/>
      <c r="SBX738" s="509"/>
      <c r="SBY738" s="509"/>
      <c r="SBZ738" s="509"/>
      <c r="SCA738" s="509"/>
      <c r="SCB738" s="509"/>
      <c r="SCC738" s="509"/>
      <c r="SCD738" s="509"/>
      <c r="SCE738" s="509"/>
      <c r="SCF738" s="509"/>
      <c r="SCG738" s="509"/>
      <c r="SCH738" s="509"/>
      <c r="SCI738" s="509"/>
      <c r="SCJ738" s="509"/>
      <c r="SCK738" s="509"/>
      <c r="SCL738" s="509"/>
      <c r="SCM738" s="509"/>
      <c r="SCN738" s="509"/>
      <c r="SCO738" s="509"/>
      <c r="SCP738" s="509"/>
      <c r="SCQ738" s="509"/>
      <c r="SCR738" s="509"/>
      <c r="SCS738" s="509"/>
      <c r="SCT738" s="509"/>
      <c r="SCU738" s="509"/>
      <c r="SCV738" s="509"/>
      <c r="SCW738" s="509"/>
      <c r="SCX738" s="509"/>
      <c r="SCY738" s="509"/>
      <c r="SCZ738" s="509"/>
      <c r="SDA738" s="509"/>
      <c r="SDB738" s="509"/>
      <c r="SDC738" s="509"/>
      <c r="SDD738" s="509"/>
      <c r="SDE738" s="509"/>
      <c r="SDF738" s="509"/>
      <c r="SDG738" s="509"/>
      <c r="SDH738" s="509"/>
      <c r="SDI738" s="509"/>
      <c r="SDJ738" s="509"/>
      <c r="SDK738" s="509"/>
      <c r="SDL738" s="509"/>
      <c r="SDM738" s="509"/>
      <c r="SDN738" s="509"/>
      <c r="SDO738" s="509"/>
      <c r="SDP738" s="509"/>
      <c r="SDQ738" s="509"/>
      <c r="SDR738" s="509"/>
      <c r="SDS738" s="509"/>
      <c r="SDT738" s="509"/>
      <c r="SDU738" s="509"/>
      <c r="SDV738" s="509"/>
      <c r="SDW738" s="509"/>
      <c r="SDX738" s="509"/>
      <c r="SDY738" s="509"/>
      <c r="SDZ738" s="509"/>
      <c r="SEA738" s="509"/>
      <c r="SEB738" s="509"/>
      <c r="SEC738" s="509"/>
      <c r="SED738" s="509"/>
      <c r="SEE738" s="509"/>
      <c r="SEF738" s="509"/>
      <c r="SEG738" s="509"/>
      <c r="SEH738" s="509"/>
      <c r="SEI738" s="509"/>
      <c r="SEJ738" s="509"/>
      <c r="SEK738" s="509"/>
      <c r="SEL738" s="509"/>
      <c r="SEM738" s="509"/>
      <c r="SEN738" s="509"/>
      <c r="SEO738" s="509"/>
      <c r="SEP738" s="509"/>
      <c r="SEQ738" s="509"/>
      <c r="SER738" s="509"/>
      <c r="SES738" s="509"/>
      <c r="SET738" s="509"/>
      <c r="SEU738" s="509"/>
      <c r="SEV738" s="509"/>
      <c r="SEW738" s="509"/>
      <c r="SEX738" s="509"/>
      <c r="SEY738" s="509"/>
      <c r="SEZ738" s="509"/>
      <c r="SFA738" s="509"/>
      <c r="SFB738" s="509"/>
      <c r="SFC738" s="509"/>
      <c r="SFD738" s="509"/>
      <c r="SFE738" s="509"/>
      <c r="SFF738" s="509"/>
      <c r="SFG738" s="509"/>
      <c r="SFH738" s="509"/>
      <c r="SFI738" s="509"/>
      <c r="SFJ738" s="509"/>
      <c r="SFK738" s="509"/>
      <c r="SFL738" s="509"/>
      <c r="SFM738" s="509"/>
      <c r="SFN738" s="509"/>
      <c r="SFO738" s="509"/>
      <c r="SFP738" s="509"/>
      <c r="SFQ738" s="509"/>
      <c r="SFR738" s="509"/>
      <c r="SFS738" s="509"/>
      <c r="SFT738" s="509"/>
      <c r="SFU738" s="509"/>
      <c r="SFV738" s="509"/>
      <c r="SFW738" s="509"/>
      <c r="SFX738" s="509"/>
      <c r="SFY738" s="509"/>
      <c r="SFZ738" s="509"/>
      <c r="SGA738" s="509"/>
      <c r="SGB738" s="509"/>
      <c r="SGC738" s="509"/>
      <c r="SGD738" s="509"/>
      <c r="SGE738" s="509"/>
      <c r="SGF738" s="509"/>
      <c r="SGG738" s="509"/>
      <c r="SGH738" s="509"/>
      <c r="SGI738" s="509"/>
      <c r="SGJ738" s="509"/>
      <c r="SGK738" s="509"/>
      <c r="SGL738" s="509"/>
      <c r="SGM738" s="509"/>
      <c r="SGN738" s="509"/>
      <c r="SGO738" s="509"/>
      <c r="SGP738" s="509"/>
      <c r="SGQ738" s="509"/>
      <c r="SGR738" s="509"/>
      <c r="SGS738" s="509"/>
      <c r="SGT738" s="509"/>
      <c r="SGU738" s="509"/>
      <c r="SGV738" s="509"/>
      <c r="SGW738" s="509"/>
      <c r="SGX738" s="509"/>
      <c r="SGY738" s="509"/>
      <c r="SGZ738" s="509"/>
      <c r="SHA738" s="509"/>
      <c r="SHB738" s="509"/>
      <c r="SHC738" s="509"/>
      <c r="SHD738" s="509"/>
      <c r="SHE738" s="509"/>
      <c r="SHF738" s="509"/>
      <c r="SHG738" s="509"/>
      <c r="SHH738" s="509"/>
      <c r="SHI738" s="509"/>
      <c r="SHJ738" s="509"/>
      <c r="SHK738" s="509"/>
      <c r="SHL738" s="509"/>
      <c r="SHM738" s="509"/>
      <c r="SHN738" s="509"/>
      <c r="SHO738" s="509"/>
      <c r="SHP738" s="509"/>
      <c r="SHQ738" s="509"/>
      <c r="SHR738" s="509"/>
      <c r="SHS738" s="509"/>
      <c r="SHT738" s="509"/>
      <c r="SHU738" s="509"/>
      <c r="SHV738" s="509"/>
      <c r="SHW738" s="509"/>
      <c r="SHX738" s="509"/>
      <c r="SHY738" s="509"/>
      <c r="SHZ738" s="509"/>
      <c r="SIA738" s="509"/>
      <c r="SIB738" s="509"/>
      <c r="SIC738" s="509"/>
      <c r="SID738" s="509"/>
      <c r="SIE738" s="509"/>
      <c r="SIF738" s="509"/>
      <c r="SIG738" s="509"/>
      <c r="SIH738" s="509"/>
      <c r="SII738" s="509"/>
      <c r="SIJ738" s="509"/>
      <c r="SIK738" s="509"/>
      <c r="SIL738" s="509"/>
      <c r="SIM738" s="509"/>
      <c r="SIN738" s="509"/>
      <c r="SIO738" s="509"/>
      <c r="SIP738" s="509"/>
      <c r="SIQ738" s="509"/>
      <c r="SIR738" s="509"/>
      <c r="SIS738" s="509"/>
      <c r="SIT738" s="509"/>
      <c r="SIU738" s="509"/>
      <c r="SIV738" s="509"/>
      <c r="SIW738" s="509"/>
      <c r="SIX738" s="509"/>
      <c r="SIY738" s="509"/>
      <c r="SIZ738" s="509"/>
      <c r="SJA738" s="509"/>
      <c r="SJB738" s="509"/>
      <c r="SJC738" s="509"/>
      <c r="SJD738" s="509"/>
      <c r="SJE738" s="509"/>
      <c r="SJF738" s="509"/>
      <c r="SJG738" s="509"/>
      <c r="SJH738" s="509"/>
      <c r="SJI738" s="509"/>
      <c r="SJJ738" s="509"/>
      <c r="SJK738" s="509"/>
      <c r="SJL738" s="509"/>
      <c r="SJM738" s="509"/>
      <c r="SJN738" s="509"/>
      <c r="SJO738" s="509"/>
      <c r="SJP738" s="509"/>
      <c r="SJQ738" s="509"/>
      <c r="SJR738" s="509"/>
      <c r="SJS738" s="509"/>
      <c r="SJT738" s="509"/>
      <c r="SJU738" s="509"/>
      <c r="SJV738" s="509"/>
      <c r="SJW738" s="509"/>
      <c r="SJX738" s="509"/>
      <c r="SJY738" s="509"/>
      <c r="SJZ738" s="509"/>
      <c r="SKA738" s="509"/>
      <c r="SKB738" s="509"/>
      <c r="SKC738" s="509"/>
      <c r="SKD738" s="509"/>
      <c r="SKE738" s="509"/>
      <c r="SKF738" s="509"/>
      <c r="SKG738" s="509"/>
      <c r="SKH738" s="509"/>
      <c r="SKI738" s="509"/>
      <c r="SKJ738" s="509"/>
      <c r="SKK738" s="509"/>
      <c r="SKL738" s="509"/>
      <c r="SKM738" s="509"/>
      <c r="SKN738" s="509"/>
      <c r="SKO738" s="509"/>
      <c r="SKP738" s="509"/>
      <c r="SKQ738" s="509"/>
      <c r="SKR738" s="509"/>
      <c r="SKS738" s="509"/>
      <c r="SKT738" s="509"/>
      <c r="SKU738" s="509"/>
      <c r="SKV738" s="509"/>
      <c r="SKW738" s="509"/>
      <c r="SKX738" s="509"/>
      <c r="SKY738" s="509"/>
      <c r="SKZ738" s="509"/>
      <c r="SLA738" s="509"/>
      <c r="SLB738" s="509"/>
      <c r="SLC738" s="509"/>
      <c r="SLD738" s="509"/>
      <c r="SLE738" s="509"/>
      <c r="SLF738" s="509"/>
      <c r="SLG738" s="509"/>
      <c r="SLH738" s="509"/>
      <c r="SLI738" s="509"/>
      <c r="SLJ738" s="509"/>
      <c r="SLK738" s="509"/>
      <c r="SLL738" s="509"/>
      <c r="SLM738" s="509"/>
      <c r="SLN738" s="509"/>
      <c r="SLO738" s="509"/>
      <c r="SLP738" s="509"/>
      <c r="SLQ738" s="509"/>
      <c r="SLR738" s="509"/>
      <c r="SLS738" s="509"/>
      <c r="SLT738" s="509"/>
      <c r="SLU738" s="509"/>
      <c r="SLV738" s="509"/>
      <c r="SLW738" s="509"/>
      <c r="SLX738" s="509"/>
      <c r="SLY738" s="509"/>
      <c r="SLZ738" s="509"/>
      <c r="SMA738" s="509"/>
      <c r="SMB738" s="509"/>
      <c r="SMC738" s="509"/>
      <c r="SMD738" s="509"/>
      <c r="SME738" s="509"/>
      <c r="SMF738" s="509"/>
      <c r="SMG738" s="509"/>
      <c r="SMH738" s="509"/>
      <c r="SMI738" s="509"/>
      <c r="SMJ738" s="509"/>
      <c r="SMK738" s="509"/>
      <c r="SML738" s="509"/>
      <c r="SMM738" s="509"/>
      <c r="SMN738" s="509"/>
      <c r="SMO738" s="509"/>
      <c r="SMP738" s="509"/>
      <c r="SMQ738" s="509"/>
      <c r="SMR738" s="509"/>
      <c r="SMS738" s="509"/>
      <c r="SMT738" s="509"/>
      <c r="SMU738" s="509"/>
      <c r="SMV738" s="509"/>
      <c r="SMW738" s="509"/>
      <c r="SMX738" s="509"/>
      <c r="SMY738" s="509"/>
      <c r="SMZ738" s="509"/>
      <c r="SNA738" s="509"/>
      <c r="SNB738" s="509"/>
      <c r="SNC738" s="509"/>
      <c r="SND738" s="509"/>
      <c r="SNE738" s="509"/>
      <c r="SNF738" s="509"/>
      <c r="SNG738" s="509"/>
      <c r="SNH738" s="509"/>
      <c r="SNI738" s="509"/>
      <c r="SNJ738" s="509"/>
      <c r="SNK738" s="509"/>
      <c r="SNL738" s="509"/>
      <c r="SNM738" s="509"/>
      <c r="SNN738" s="509"/>
      <c r="SNO738" s="509"/>
      <c r="SNP738" s="509"/>
      <c r="SNQ738" s="509"/>
      <c r="SNR738" s="509"/>
      <c r="SNS738" s="509"/>
      <c r="SNT738" s="509"/>
      <c r="SNU738" s="509"/>
      <c r="SNV738" s="509"/>
      <c r="SNW738" s="509"/>
      <c r="SNX738" s="509"/>
      <c r="SNY738" s="509"/>
      <c r="SNZ738" s="509"/>
      <c r="SOA738" s="509"/>
      <c r="SOB738" s="509"/>
      <c r="SOC738" s="509"/>
      <c r="SOD738" s="509"/>
      <c r="SOE738" s="509"/>
      <c r="SOF738" s="509"/>
      <c r="SOG738" s="509"/>
      <c r="SOH738" s="509"/>
      <c r="SOI738" s="509"/>
      <c r="SOJ738" s="509"/>
      <c r="SOK738" s="509"/>
      <c r="SOL738" s="509"/>
      <c r="SOM738" s="509"/>
      <c r="SON738" s="509"/>
      <c r="SOO738" s="509"/>
      <c r="SOP738" s="509"/>
      <c r="SOQ738" s="509"/>
      <c r="SOR738" s="509"/>
      <c r="SOS738" s="509"/>
      <c r="SOT738" s="509"/>
      <c r="SOU738" s="509"/>
      <c r="SOV738" s="509"/>
      <c r="SOW738" s="509"/>
      <c r="SOX738" s="509"/>
      <c r="SOY738" s="509"/>
      <c r="SOZ738" s="509"/>
      <c r="SPA738" s="509"/>
      <c r="SPB738" s="509"/>
      <c r="SPC738" s="509"/>
      <c r="SPD738" s="509"/>
      <c r="SPE738" s="509"/>
      <c r="SPF738" s="509"/>
      <c r="SPG738" s="509"/>
      <c r="SPH738" s="509"/>
      <c r="SPI738" s="509"/>
      <c r="SPJ738" s="509"/>
      <c r="SPK738" s="509"/>
      <c r="SPL738" s="509"/>
      <c r="SPM738" s="509"/>
      <c r="SPN738" s="509"/>
      <c r="SPO738" s="509"/>
      <c r="SPP738" s="509"/>
      <c r="SPQ738" s="509"/>
      <c r="SPR738" s="509"/>
      <c r="SPS738" s="509"/>
      <c r="SPT738" s="509"/>
      <c r="SPU738" s="509"/>
      <c r="SPV738" s="509"/>
      <c r="SPW738" s="509"/>
      <c r="SPX738" s="509"/>
      <c r="SPY738" s="509"/>
      <c r="SPZ738" s="509"/>
      <c r="SQA738" s="509"/>
      <c r="SQB738" s="509"/>
      <c r="SQC738" s="509"/>
      <c r="SQD738" s="509"/>
      <c r="SQE738" s="509"/>
      <c r="SQF738" s="509"/>
      <c r="SQG738" s="509"/>
      <c r="SQH738" s="509"/>
      <c r="SQI738" s="509"/>
      <c r="SQJ738" s="509"/>
      <c r="SQK738" s="509"/>
      <c r="SQL738" s="509"/>
      <c r="SQM738" s="509"/>
      <c r="SQN738" s="509"/>
      <c r="SQO738" s="509"/>
      <c r="SQP738" s="509"/>
      <c r="SQQ738" s="509"/>
      <c r="SQR738" s="509"/>
      <c r="SQS738" s="509"/>
      <c r="SQT738" s="509"/>
      <c r="SQU738" s="509"/>
      <c r="SQV738" s="509"/>
      <c r="SQW738" s="509"/>
      <c r="SQX738" s="509"/>
      <c r="SQY738" s="509"/>
      <c r="SQZ738" s="509"/>
      <c r="SRA738" s="509"/>
      <c r="SRB738" s="509"/>
      <c r="SRC738" s="509"/>
      <c r="SRD738" s="509"/>
      <c r="SRE738" s="509"/>
      <c r="SRF738" s="509"/>
      <c r="SRG738" s="509"/>
      <c r="SRH738" s="509"/>
      <c r="SRI738" s="509"/>
      <c r="SRJ738" s="509"/>
      <c r="SRK738" s="509"/>
      <c r="SRL738" s="509"/>
      <c r="SRM738" s="509"/>
      <c r="SRN738" s="509"/>
      <c r="SRO738" s="509"/>
      <c r="SRP738" s="509"/>
      <c r="SRQ738" s="509"/>
      <c r="SRR738" s="509"/>
      <c r="SRS738" s="509"/>
      <c r="SRT738" s="509"/>
      <c r="SRU738" s="509"/>
      <c r="SRV738" s="509"/>
      <c r="SRW738" s="509"/>
      <c r="SRX738" s="509"/>
      <c r="SRY738" s="509"/>
      <c r="SRZ738" s="509"/>
      <c r="SSA738" s="509"/>
      <c r="SSB738" s="509"/>
      <c r="SSC738" s="509"/>
      <c r="SSD738" s="509"/>
      <c r="SSE738" s="509"/>
      <c r="SSF738" s="509"/>
      <c r="SSG738" s="509"/>
      <c r="SSH738" s="509"/>
      <c r="SSI738" s="509"/>
      <c r="SSJ738" s="509"/>
      <c r="SSK738" s="509"/>
      <c r="SSL738" s="509"/>
      <c r="SSM738" s="509"/>
      <c r="SSN738" s="509"/>
      <c r="SSO738" s="509"/>
      <c r="SSP738" s="509"/>
      <c r="SSQ738" s="509"/>
      <c r="SSR738" s="509"/>
      <c r="SSS738" s="509"/>
      <c r="SST738" s="509"/>
      <c r="SSU738" s="509"/>
      <c r="SSV738" s="509"/>
      <c r="SSW738" s="509"/>
      <c r="SSX738" s="509"/>
      <c r="SSY738" s="509"/>
      <c r="SSZ738" s="509"/>
      <c r="STA738" s="509"/>
      <c r="STB738" s="509"/>
      <c r="STC738" s="509"/>
      <c r="STD738" s="509"/>
      <c r="STE738" s="509"/>
      <c r="STF738" s="509"/>
      <c r="STG738" s="509"/>
      <c r="STH738" s="509"/>
      <c r="STI738" s="509"/>
      <c r="STJ738" s="509"/>
      <c r="STK738" s="509"/>
      <c r="STL738" s="509"/>
      <c r="STM738" s="509"/>
      <c r="STN738" s="509"/>
      <c r="STO738" s="509"/>
      <c r="STP738" s="509"/>
      <c r="STQ738" s="509"/>
      <c r="STR738" s="509"/>
      <c r="STS738" s="509"/>
      <c r="STT738" s="509"/>
      <c r="STU738" s="509"/>
      <c r="STV738" s="509"/>
      <c r="STW738" s="509"/>
      <c r="STX738" s="509"/>
      <c r="STY738" s="509"/>
      <c r="STZ738" s="509"/>
      <c r="SUA738" s="509"/>
      <c r="SUB738" s="509"/>
      <c r="SUC738" s="509"/>
      <c r="SUD738" s="509"/>
      <c r="SUE738" s="509"/>
      <c r="SUF738" s="509"/>
      <c r="SUG738" s="509"/>
      <c r="SUH738" s="509"/>
      <c r="SUI738" s="509"/>
      <c r="SUJ738" s="509"/>
      <c r="SUK738" s="509"/>
      <c r="SUL738" s="509"/>
      <c r="SUM738" s="509"/>
      <c r="SUN738" s="509"/>
      <c r="SUO738" s="509"/>
      <c r="SUP738" s="509"/>
      <c r="SUQ738" s="509"/>
      <c r="SUR738" s="509"/>
      <c r="SUS738" s="509"/>
      <c r="SUT738" s="509"/>
      <c r="SUU738" s="509"/>
      <c r="SUV738" s="509"/>
      <c r="SUW738" s="509"/>
      <c r="SUX738" s="509"/>
      <c r="SUY738" s="509"/>
      <c r="SUZ738" s="509"/>
      <c r="SVA738" s="509"/>
      <c r="SVB738" s="509"/>
      <c r="SVC738" s="509"/>
      <c r="SVD738" s="509"/>
      <c r="SVE738" s="509"/>
      <c r="SVF738" s="509"/>
      <c r="SVG738" s="509"/>
      <c r="SVH738" s="509"/>
      <c r="SVI738" s="509"/>
      <c r="SVJ738" s="509"/>
      <c r="SVK738" s="509"/>
      <c r="SVL738" s="509"/>
      <c r="SVM738" s="509"/>
      <c r="SVN738" s="509"/>
      <c r="SVO738" s="509"/>
      <c r="SVP738" s="509"/>
      <c r="SVQ738" s="509"/>
      <c r="SVR738" s="509"/>
      <c r="SVS738" s="509"/>
      <c r="SVT738" s="509"/>
      <c r="SVU738" s="509"/>
      <c r="SVV738" s="509"/>
      <c r="SVW738" s="509"/>
      <c r="SVX738" s="509"/>
      <c r="SVY738" s="509"/>
      <c r="SVZ738" s="509"/>
      <c r="SWA738" s="509"/>
      <c r="SWB738" s="509"/>
      <c r="SWC738" s="509"/>
      <c r="SWD738" s="509"/>
      <c r="SWE738" s="509"/>
      <c r="SWF738" s="509"/>
      <c r="SWG738" s="509"/>
      <c r="SWH738" s="509"/>
      <c r="SWI738" s="509"/>
      <c r="SWJ738" s="509"/>
      <c r="SWK738" s="509"/>
      <c r="SWL738" s="509"/>
      <c r="SWM738" s="509"/>
      <c r="SWN738" s="509"/>
      <c r="SWO738" s="509"/>
      <c r="SWP738" s="509"/>
      <c r="SWQ738" s="509"/>
      <c r="SWR738" s="509"/>
      <c r="SWS738" s="509"/>
      <c r="SWT738" s="509"/>
      <c r="SWU738" s="509"/>
      <c r="SWV738" s="509"/>
      <c r="SWW738" s="509"/>
      <c r="SWX738" s="509"/>
      <c r="SWY738" s="509"/>
      <c r="SWZ738" s="509"/>
      <c r="SXA738" s="509"/>
      <c r="SXB738" s="509"/>
      <c r="SXC738" s="509"/>
      <c r="SXD738" s="509"/>
      <c r="SXE738" s="509"/>
      <c r="SXF738" s="509"/>
      <c r="SXG738" s="509"/>
      <c r="SXH738" s="509"/>
      <c r="SXI738" s="509"/>
      <c r="SXJ738" s="509"/>
      <c r="SXK738" s="509"/>
      <c r="SXL738" s="509"/>
      <c r="SXM738" s="509"/>
      <c r="SXN738" s="509"/>
      <c r="SXO738" s="509"/>
      <c r="SXP738" s="509"/>
      <c r="SXQ738" s="509"/>
      <c r="SXR738" s="509"/>
      <c r="SXS738" s="509"/>
      <c r="SXT738" s="509"/>
      <c r="SXU738" s="509"/>
      <c r="SXV738" s="509"/>
      <c r="SXW738" s="509"/>
      <c r="SXX738" s="509"/>
      <c r="SXY738" s="509"/>
      <c r="SXZ738" s="509"/>
      <c r="SYA738" s="509"/>
      <c r="SYB738" s="509"/>
      <c r="SYC738" s="509"/>
      <c r="SYD738" s="509"/>
      <c r="SYE738" s="509"/>
      <c r="SYF738" s="509"/>
      <c r="SYG738" s="509"/>
      <c r="SYH738" s="509"/>
      <c r="SYI738" s="509"/>
      <c r="SYJ738" s="509"/>
      <c r="SYK738" s="509"/>
      <c r="SYL738" s="509"/>
      <c r="SYM738" s="509"/>
      <c r="SYN738" s="509"/>
      <c r="SYO738" s="509"/>
      <c r="SYP738" s="509"/>
      <c r="SYQ738" s="509"/>
      <c r="SYR738" s="509"/>
      <c r="SYS738" s="509"/>
      <c r="SYT738" s="509"/>
      <c r="SYU738" s="509"/>
      <c r="SYV738" s="509"/>
      <c r="SYW738" s="509"/>
      <c r="SYX738" s="509"/>
      <c r="SYY738" s="509"/>
      <c r="SYZ738" s="509"/>
      <c r="SZA738" s="509"/>
      <c r="SZB738" s="509"/>
      <c r="SZC738" s="509"/>
      <c r="SZD738" s="509"/>
      <c r="SZE738" s="509"/>
      <c r="SZF738" s="509"/>
      <c r="SZG738" s="509"/>
      <c r="SZH738" s="509"/>
      <c r="SZI738" s="509"/>
      <c r="SZJ738" s="509"/>
      <c r="SZK738" s="509"/>
      <c r="SZL738" s="509"/>
      <c r="SZM738" s="509"/>
      <c r="SZN738" s="509"/>
      <c r="SZO738" s="509"/>
      <c r="SZP738" s="509"/>
      <c r="SZQ738" s="509"/>
      <c r="SZR738" s="509"/>
      <c r="SZS738" s="509"/>
      <c r="SZT738" s="509"/>
      <c r="SZU738" s="509"/>
      <c r="SZV738" s="509"/>
      <c r="SZW738" s="509"/>
      <c r="SZX738" s="509"/>
      <c r="SZY738" s="509"/>
      <c r="SZZ738" s="509"/>
      <c r="TAA738" s="509"/>
      <c r="TAB738" s="509"/>
      <c r="TAC738" s="509"/>
      <c r="TAD738" s="509"/>
      <c r="TAE738" s="509"/>
      <c r="TAF738" s="509"/>
      <c r="TAG738" s="509"/>
      <c r="TAH738" s="509"/>
      <c r="TAI738" s="509"/>
      <c r="TAJ738" s="509"/>
      <c r="TAK738" s="509"/>
      <c r="TAL738" s="509"/>
      <c r="TAM738" s="509"/>
      <c r="TAN738" s="509"/>
      <c r="TAO738" s="509"/>
      <c r="TAP738" s="509"/>
      <c r="TAQ738" s="509"/>
      <c r="TAR738" s="509"/>
      <c r="TAS738" s="509"/>
      <c r="TAT738" s="509"/>
      <c r="TAU738" s="509"/>
      <c r="TAV738" s="509"/>
      <c r="TAW738" s="509"/>
      <c r="TAX738" s="509"/>
      <c r="TAY738" s="509"/>
      <c r="TAZ738" s="509"/>
      <c r="TBA738" s="509"/>
      <c r="TBB738" s="509"/>
      <c r="TBC738" s="509"/>
      <c r="TBD738" s="509"/>
      <c r="TBE738" s="509"/>
      <c r="TBF738" s="509"/>
      <c r="TBG738" s="509"/>
      <c r="TBH738" s="509"/>
      <c r="TBI738" s="509"/>
      <c r="TBJ738" s="509"/>
      <c r="TBK738" s="509"/>
      <c r="TBL738" s="509"/>
      <c r="TBM738" s="509"/>
      <c r="TBN738" s="509"/>
      <c r="TBO738" s="509"/>
      <c r="TBP738" s="509"/>
      <c r="TBQ738" s="509"/>
      <c r="TBR738" s="509"/>
      <c r="TBS738" s="509"/>
      <c r="TBT738" s="509"/>
      <c r="TBU738" s="509"/>
      <c r="TBV738" s="509"/>
      <c r="TBW738" s="509"/>
      <c r="TBX738" s="509"/>
      <c r="TBY738" s="509"/>
      <c r="TBZ738" s="509"/>
      <c r="TCA738" s="509"/>
      <c r="TCB738" s="509"/>
      <c r="TCC738" s="509"/>
      <c r="TCD738" s="509"/>
      <c r="TCE738" s="509"/>
      <c r="TCF738" s="509"/>
      <c r="TCG738" s="509"/>
      <c r="TCH738" s="509"/>
      <c r="TCI738" s="509"/>
      <c r="TCJ738" s="509"/>
      <c r="TCK738" s="509"/>
      <c r="TCL738" s="509"/>
      <c r="TCM738" s="509"/>
      <c r="TCN738" s="509"/>
      <c r="TCO738" s="509"/>
      <c r="TCP738" s="509"/>
      <c r="TCQ738" s="509"/>
      <c r="TCR738" s="509"/>
      <c r="TCS738" s="509"/>
      <c r="TCT738" s="509"/>
      <c r="TCU738" s="509"/>
      <c r="TCV738" s="509"/>
      <c r="TCW738" s="509"/>
      <c r="TCX738" s="509"/>
      <c r="TCY738" s="509"/>
      <c r="TCZ738" s="509"/>
      <c r="TDA738" s="509"/>
      <c r="TDB738" s="509"/>
      <c r="TDC738" s="509"/>
      <c r="TDD738" s="509"/>
      <c r="TDE738" s="509"/>
      <c r="TDF738" s="509"/>
      <c r="TDG738" s="509"/>
      <c r="TDH738" s="509"/>
      <c r="TDI738" s="509"/>
      <c r="TDJ738" s="509"/>
      <c r="TDK738" s="509"/>
      <c r="TDL738" s="509"/>
      <c r="TDM738" s="509"/>
      <c r="TDN738" s="509"/>
      <c r="TDO738" s="509"/>
      <c r="TDP738" s="509"/>
      <c r="TDQ738" s="509"/>
      <c r="TDR738" s="509"/>
      <c r="TDS738" s="509"/>
      <c r="TDT738" s="509"/>
      <c r="TDU738" s="509"/>
      <c r="TDV738" s="509"/>
      <c r="TDW738" s="509"/>
      <c r="TDX738" s="509"/>
      <c r="TDY738" s="509"/>
      <c r="TDZ738" s="509"/>
      <c r="TEA738" s="509"/>
      <c r="TEB738" s="509"/>
      <c r="TEC738" s="509"/>
      <c r="TED738" s="509"/>
      <c r="TEE738" s="509"/>
      <c r="TEF738" s="509"/>
      <c r="TEG738" s="509"/>
      <c r="TEH738" s="509"/>
      <c r="TEI738" s="509"/>
      <c r="TEJ738" s="509"/>
      <c r="TEK738" s="509"/>
      <c r="TEL738" s="509"/>
      <c r="TEM738" s="509"/>
      <c r="TEN738" s="509"/>
      <c r="TEO738" s="509"/>
      <c r="TEP738" s="509"/>
      <c r="TEQ738" s="509"/>
      <c r="TER738" s="509"/>
      <c r="TES738" s="509"/>
      <c r="TET738" s="509"/>
      <c r="TEU738" s="509"/>
      <c r="TEV738" s="509"/>
      <c r="TEW738" s="509"/>
      <c r="TEX738" s="509"/>
      <c r="TEY738" s="509"/>
      <c r="TEZ738" s="509"/>
      <c r="TFA738" s="509"/>
      <c r="TFB738" s="509"/>
      <c r="TFC738" s="509"/>
      <c r="TFD738" s="509"/>
      <c r="TFE738" s="509"/>
      <c r="TFF738" s="509"/>
      <c r="TFG738" s="509"/>
      <c r="TFH738" s="509"/>
      <c r="TFI738" s="509"/>
      <c r="TFJ738" s="509"/>
      <c r="TFK738" s="509"/>
      <c r="TFL738" s="509"/>
      <c r="TFM738" s="509"/>
      <c r="TFN738" s="509"/>
      <c r="TFO738" s="509"/>
      <c r="TFP738" s="509"/>
      <c r="TFQ738" s="509"/>
      <c r="TFR738" s="509"/>
      <c r="TFS738" s="509"/>
      <c r="TFT738" s="509"/>
      <c r="TFU738" s="509"/>
      <c r="TFV738" s="509"/>
      <c r="TFW738" s="509"/>
      <c r="TFX738" s="509"/>
      <c r="TFY738" s="509"/>
      <c r="TFZ738" s="509"/>
      <c r="TGA738" s="509"/>
      <c r="TGB738" s="509"/>
      <c r="TGC738" s="509"/>
      <c r="TGD738" s="509"/>
      <c r="TGE738" s="509"/>
      <c r="TGF738" s="509"/>
      <c r="TGG738" s="509"/>
      <c r="TGH738" s="509"/>
      <c r="TGI738" s="509"/>
      <c r="TGJ738" s="509"/>
      <c r="TGK738" s="509"/>
      <c r="TGL738" s="509"/>
      <c r="TGM738" s="509"/>
      <c r="TGN738" s="509"/>
      <c r="TGO738" s="509"/>
      <c r="TGP738" s="509"/>
      <c r="TGQ738" s="509"/>
      <c r="TGR738" s="509"/>
      <c r="TGS738" s="509"/>
      <c r="TGT738" s="509"/>
      <c r="TGU738" s="509"/>
      <c r="TGV738" s="509"/>
      <c r="TGW738" s="509"/>
      <c r="TGX738" s="509"/>
      <c r="TGY738" s="509"/>
      <c r="TGZ738" s="509"/>
      <c r="THA738" s="509"/>
      <c r="THB738" s="509"/>
      <c r="THC738" s="509"/>
      <c r="THD738" s="509"/>
      <c r="THE738" s="509"/>
      <c r="THF738" s="509"/>
      <c r="THG738" s="509"/>
      <c r="THH738" s="509"/>
      <c r="THI738" s="509"/>
      <c r="THJ738" s="509"/>
      <c r="THK738" s="509"/>
      <c r="THL738" s="509"/>
      <c r="THM738" s="509"/>
      <c r="THN738" s="509"/>
      <c r="THO738" s="509"/>
      <c r="THP738" s="509"/>
      <c r="THQ738" s="509"/>
      <c r="THR738" s="509"/>
      <c r="THS738" s="509"/>
      <c r="THT738" s="509"/>
      <c r="THU738" s="509"/>
      <c r="THV738" s="509"/>
      <c r="THW738" s="509"/>
      <c r="THX738" s="509"/>
      <c r="THY738" s="509"/>
      <c r="THZ738" s="509"/>
      <c r="TIA738" s="509"/>
      <c r="TIB738" s="509"/>
      <c r="TIC738" s="509"/>
      <c r="TID738" s="509"/>
      <c r="TIE738" s="509"/>
      <c r="TIF738" s="509"/>
      <c r="TIG738" s="509"/>
      <c r="TIH738" s="509"/>
      <c r="TII738" s="509"/>
      <c r="TIJ738" s="509"/>
      <c r="TIK738" s="509"/>
      <c r="TIL738" s="509"/>
      <c r="TIM738" s="509"/>
      <c r="TIN738" s="509"/>
      <c r="TIO738" s="509"/>
      <c r="TIP738" s="509"/>
      <c r="TIQ738" s="509"/>
      <c r="TIR738" s="509"/>
      <c r="TIS738" s="509"/>
      <c r="TIT738" s="509"/>
      <c r="TIU738" s="509"/>
      <c r="TIV738" s="509"/>
      <c r="TIW738" s="509"/>
      <c r="TIX738" s="509"/>
      <c r="TIY738" s="509"/>
      <c r="TIZ738" s="509"/>
      <c r="TJA738" s="509"/>
      <c r="TJB738" s="509"/>
      <c r="TJC738" s="509"/>
      <c r="TJD738" s="509"/>
      <c r="TJE738" s="509"/>
      <c r="TJF738" s="509"/>
      <c r="TJG738" s="509"/>
      <c r="TJH738" s="509"/>
      <c r="TJI738" s="509"/>
      <c r="TJJ738" s="509"/>
      <c r="TJK738" s="509"/>
      <c r="TJL738" s="509"/>
      <c r="TJM738" s="509"/>
      <c r="TJN738" s="509"/>
      <c r="TJO738" s="509"/>
      <c r="TJP738" s="509"/>
      <c r="TJQ738" s="509"/>
      <c r="TJR738" s="509"/>
      <c r="TJS738" s="509"/>
      <c r="TJT738" s="509"/>
      <c r="TJU738" s="509"/>
      <c r="TJV738" s="509"/>
      <c r="TJW738" s="509"/>
      <c r="TJX738" s="509"/>
      <c r="TJY738" s="509"/>
      <c r="TJZ738" s="509"/>
      <c r="TKA738" s="509"/>
      <c r="TKB738" s="509"/>
      <c r="TKC738" s="509"/>
      <c r="TKD738" s="509"/>
      <c r="TKE738" s="509"/>
      <c r="TKF738" s="509"/>
      <c r="TKG738" s="509"/>
      <c r="TKH738" s="509"/>
      <c r="TKI738" s="509"/>
      <c r="TKJ738" s="509"/>
      <c r="TKK738" s="509"/>
      <c r="TKL738" s="509"/>
      <c r="TKM738" s="509"/>
      <c r="TKN738" s="509"/>
      <c r="TKO738" s="509"/>
      <c r="TKP738" s="509"/>
      <c r="TKQ738" s="509"/>
      <c r="TKR738" s="509"/>
      <c r="TKS738" s="509"/>
      <c r="TKT738" s="509"/>
      <c r="TKU738" s="509"/>
      <c r="TKV738" s="509"/>
      <c r="TKW738" s="509"/>
      <c r="TKX738" s="509"/>
      <c r="TKY738" s="509"/>
      <c r="TKZ738" s="509"/>
      <c r="TLA738" s="509"/>
      <c r="TLB738" s="509"/>
      <c r="TLC738" s="509"/>
      <c r="TLD738" s="509"/>
      <c r="TLE738" s="509"/>
      <c r="TLF738" s="509"/>
      <c r="TLG738" s="509"/>
      <c r="TLH738" s="509"/>
      <c r="TLI738" s="509"/>
      <c r="TLJ738" s="509"/>
      <c r="TLK738" s="509"/>
      <c r="TLL738" s="509"/>
      <c r="TLM738" s="509"/>
      <c r="TLN738" s="509"/>
      <c r="TLO738" s="509"/>
      <c r="TLP738" s="509"/>
      <c r="TLQ738" s="509"/>
      <c r="TLR738" s="509"/>
      <c r="TLS738" s="509"/>
      <c r="TLT738" s="509"/>
      <c r="TLU738" s="509"/>
      <c r="TLV738" s="509"/>
      <c r="TLW738" s="509"/>
      <c r="TLX738" s="509"/>
      <c r="TLY738" s="509"/>
      <c r="TLZ738" s="509"/>
      <c r="TMA738" s="509"/>
      <c r="TMB738" s="509"/>
      <c r="TMC738" s="509"/>
      <c r="TMD738" s="509"/>
      <c r="TME738" s="509"/>
      <c r="TMF738" s="509"/>
      <c r="TMG738" s="509"/>
      <c r="TMH738" s="509"/>
      <c r="TMI738" s="509"/>
      <c r="TMJ738" s="509"/>
      <c r="TMK738" s="509"/>
      <c r="TML738" s="509"/>
      <c r="TMM738" s="509"/>
      <c r="TMN738" s="509"/>
      <c r="TMO738" s="509"/>
      <c r="TMP738" s="509"/>
      <c r="TMQ738" s="509"/>
      <c r="TMR738" s="509"/>
      <c r="TMS738" s="509"/>
      <c r="TMT738" s="509"/>
      <c r="TMU738" s="509"/>
      <c r="TMV738" s="509"/>
      <c r="TMW738" s="509"/>
      <c r="TMX738" s="509"/>
      <c r="TMY738" s="509"/>
      <c r="TMZ738" s="509"/>
      <c r="TNA738" s="509"/>
      <c r="TNB738" s="509"/>
      <c r="TNC738" s="509"/>
      <c r="TND738" s="509"/>
      <c r="TNE738" s="509"/>
      <c r="TNF738" s="509"/>
      <c r="TNG738" s="509"/>
      <c r="TNH738" s="509"/>
      <c r="TNI738" s="509"/>
      <c r="TNJ738" s="509"/>
      <c r="TNK738" s="509"/>
      <c r="TNL738" s="509"/>
      <c r="TNM738" s="509"/>
      <c r="TNN738" s="509"/>
      <c r="TNO738" s="509"/>
      <c r="TNP738" s="509"/>
      <c r="TNQ738" s="509"/>
      <c r="TNR738" s="509"/>
      <c r="TNS738" s="509"/>
      <c r="TNT738" s="509"/>
      <c r="TNU738" s="509"/>
      <c r="TNV738" s="509"/>
      <c r="TNW738" s="509"/>
      <c r="TNX738" s="509"/>
      <c r="TNY738" s="509"/>
      <c r="TNZ738" s="509"/>
      <c r="TOA738" s="509"/>
      <c r="TOB738" s="509"/>
      <c r="TOC738" s="509"/>
      <c r="TOD738" s="509"/>
      <c r="TOE738" s="509"/>
      <c r="TOF738" s="509"/>
      <c r="TOG738" s="509"/>
      <c r="TOH738" s="509"/>
      <c r="TOI738" s="509"/>
      <c r="TOJ738" s="509"/>
      <c r="TOK738" s="509"/>
      <c r="TOL738" s="509"/>
      <c r="TOM738" s="509"/>
      <c r="TON738" s="509"/>
      <c r="TOO738" s="509"/>
      <c r="TOP738" s="509"/>
      <c r="TOQ738" s="509"/>
      <c r="TOR738" s="509"/>
      <c r="TOS738" s="509"/>
      <c r="TOT738" s="509"/>
      <c r="TOU738" s="509"/>
      <c r="TOV738" s="509"/>
      <c r="TOW738" s="509"/>
      <c r="TOX738" s="509"/>
      <c r="TOY738" s="509"/>
      <c r="TOZ738" s="509"/>
      <c r="TPA738" s="509"/>
      <c r="TPB738" s="509"/>
      <c r="TPC738" s="509"/>
      <c r="TPD738" s="509"/>
      <c r="TPE738" s="509"/>
      <c r="TPF738" s="509"/>
      <c r="TPG738" s="509"/>
      <c r="TPH738" s="509"/>
      <c r="TPI738" s="509"/>
      <c r="TPJ738" s="509"/>
      <c r="TPK738" s="509"/>
      <c r="TPL738" s="509"/>
      <c r="TPM738" s="509"/>
      <c r="TPN738" s="509"/>
      <c r="TPO738" s="509"/>
      <c r="TPP738" s="509"/>
      <c r="TPQ738" s="509"/>
      <c r="TPR738" s="509"/>
      <c r="TPS738" s="509"/>
      <c r="TPT738" s="509"/>
      <c r="TPU738" s="509"/>
      <c r="TPV738" s="509"/>
      <c r="TPW738" s="509"/>
      <c r="TPX738" s="509"/>
      <c r="TPY738" s="509"/>
      <c r="TPZ738" s="509"/>
      <c r="TQA738" s="509"/>
      <c r="TQB738" s="509"/>
      <c r="TQC738" s="509"/>
      <c r="TQD738" s="509"/>
      <c r="TQE738" s="509"/>
      <c r="TQF738" s="509"/>
      <c r="TQG738" s="509"/>
      <c r="TQH738" s="509"/>
      <c r="TQI738" s="509"/>
      <c r="TQJ738" s="509"/>
      <c r="TQK738" s="509"/>
      <c r="TQL738" s="509"/>
      <c r="TQM738" s="509"/>
      <c r="TQN738" s="509"/>
      <c r="TQO738" s="509"/>
      <c r="TQP738" s="509"/>
      <c r="TQQ738" s="509"/>
      <c r="TQR738" s="509"/>
      <c r="TQS738" s="509"/>
      <c r="TQT738" s="509"/>
      <c r="TQU738" s="509"/>
      <c r="TQV738" s="509"/>
      <c r="TQW738" s="509"/>
      <c r="TQX738" s="509"/>
      <c r="TQY738" s="509"/>
      <c r="TQZ738" s="509"/>
      <c r="TRA738" s="509"/>
      <c r="TRB738" s="509"/>
      <c r="TRC738" s="509"/>
      <c r="TRD738" s="509"/>
      <c r="TRE738" s="509"/>
      <c r="TRF738" s="509"/>
      <c r="TRG738" s="509"/>
      <c r="TRH738" s="509"/>
      <c r="TRI738" s="509"/>
      <c r="TRJ738" s="509"/>
      <c r="TRK738" s="509"/>
      <c r="TRL738" s="509"/>
      <c r="TRM738" s="509"/>
      <c r="TRN738" s="509"/>
      <c r="TRO738" s="509"/>
      <c r="TRP738" s="509"/>
      <c r="TRQ738" s="509"/>
      <c r="TRR738" s="509"/>
      <c r="TRS738" s="509"/>
      <c r="TRT738" s="509"/>
      <c r="TRU738" s="509"/>
      <c r="TRV738" s="509"/>
      <c r="TRW738" s="509"/>
      <c r="TRX738" s="509"/>
      <c r="TRY738" s="509"/>
      <c r="TRZ738" s="509"/>
      <c r="TSA738" s="509"/>
      <c r="TSB738" s="509"/>
      <c r="TSC738" s="509"/>
      <c r="TSD738" s="509"/>
      <c r="TSE738" s="509"/>
      <c r="TSF738" s="509"/>
      <c r="TSG738" s="509"/>
      <c r="TSH738" s="509"/>
      <c r="TSI738" s="509"/>
      <c r="TSJ738" s="509"/>
      <c r="TSK738" s="509"/>
      <c r="TSL738" s="509"/>
      <c r="TSM738" s="509"/>
      <c r="TSN738" s="509"/>
      <c r="TSO738" s="509"/>
      <c r="TSP738" s="509"/>
      <c r="TSQ738" s="509"/>
      <c r="TSR738" s="509"/>
      <c r="TSS738" s="509"/>
      <c r="TST738" s="509"/>
      <c r="TSU738" s="509"/>
      <c r="TSV738" s="509"/>
      <c r="TSW738" s="509"/>
      <c r="TSX738" s="509"/>
      <c r="TSY738" s="509"/>
      <c r="TSZ738" s="509"/>
      <c r="TTA738" s="509"/>
      <c r="TTB738" s="509"/>
      <c r="TTC738" s="509"/>
      <c r="TTD738" s="509"/>
      <c r="TTE738" s="509"/>
      <c r="TTF738" s="509"/>
      <c r="TTG738" s="509"/>
      <c r="TTH738" s="509"/>
      <c r="TTI738" s="509"/>
      <c r="TTJ738" s="509"/>
      <c r="TTK738" s="509"/>
      <c r="TTL738" s="509"/>
      <c r="TTM738" s="509"/>
      <c r="TTN738" s="509"/>
      <c r="TTO738" s="509"/>
      <c r="TTP738" s="509"/>
      <c r="TTQ738" s="509"/>
      <c r="TTR738" s="509"/>
      <c r="TTS738" s="509"/>
      <c r="TTT738" s="509"/>
      <c r="TTU738" s="509"/>
      <c r="TTV738" s="509"/>
      <c r="TTW738" s="509"/>
      <c r="TTX738" s="509"/>
      <c r="TTY738" s="509"/>
      <c r="TTZ738" s="509"/>
      <c r="TUA738" s="509"/>
      <c r="TUB738" s="509"/>
      <c r="TUC738" s="509"/>
      <c r="TUD738" s="509"/>
      <c r="TUE738" s="509"/>
      <c r="TUF738" s="509"/>
      <c r="TUG738" s="509"/>
      <c r="TUH738" s="509"/>
      <c r="TUI738" s="509"/>
      <c r="TUJ738" s="509"/>
      <c r="TUK738" s="509"/>
      <c r="TUL738" s="509"/>
      <c r="TUM738" s="509"/>
      <c r="TUN738" s="509"/>
      <c r="TUO738" s="509"/>
      <c r="TUP738" s="509"/>
      <c r="TUQ738" s="509"/>
      <c r="TUR738" s="509"/>
      <c r="TUS738" s="509"/>
      <c r="TUT738" s="509"/>
      <c r="TUU738" s="509"/>
      <c r="TUV738" s="509"/>
      <c r="TUW738" s="509"/>
      <c r="TUX738" s="509"/>
      <c r="TUY738" s="509"/>
      <c r="TUZ738" s="509"/>
      <c r="TVA738" s="509"/>
      <c r="TVB738" s="509"/>
      <c r="TVC738" s="509"/>
      <c r="TVD738" s="509"/>
      <c r="TVE738" s="509"/>
      <c r="TVF738" s="509"/>
      <c r="TVG738" s="509"/>
      <c r="TVH738" s="509"/>
      <c r="TVI738" s="509"/>
      <c r="TVJ738" s="509"/>
      <c r="TVK738" s="509"/>
      <c r="TVL738" s="509"/>
      <c r="TVM738" s="509"/>
      <c r="TVN738" s="509"/>
      <c r="TVO738" s="509"/>
      <c r="TVP738" s="509"/>
      <c r="TVQ738" s="509"/>
      <c r="TVR738" s="509"/>
      <c r="TVS738" s="509"/>
      <c r="TVT738" s="509"/>
      <c r="TVU738" s="509"/>
      <c r="TVV738" s="509"/>
      <c r="TVW738" s="509"/>
      <c r="TVX738" s="509"/>
      <c r="TVY738" s="509"/>
      <c r="TVZ738" s="509"/>
      <c r="TWA738" s="509"/>
      <c r="TWB738" s="509"/>
      <c r="TWC738" s="509"/>
      <c r="TWD738" s="509"/>
      <c r="TWE738" s="509"/>
      <c r="TWF738" s="509"/>
      <c r="TWG738" s="509"/>
      <c r="TWH738" s="509"/>
      <c r="TWI738" s="509"/>
      <c r="TWJ738" s="509"/>
      <c r="TWK738" s="509"/>
      <c r="TWL738" s="509"/>
      <c r="TWM738" s="509"/>
      <c r="TWN738" s="509"/>
      <c r="TWO738" s="509"/>
      <c r="TWP738" s="509"/>
      <c r="TWQ738" s="509"/>
      <c r="TWR738" s="509"/>
      <c r="TWS738" s="509"/>
      <c r="TWT738" s="509"/>
      <c r="TWU738" s="509"/>
      <c r="TWV738" s="509"/>
      <c r="TWW738" s="509"/>
      <c r="TWX738" s="509"/>
      <c r="TWY738" s="509"/>
      <c r="TWZ738" s="509"/>
      <c r="TXA738" s="509"/>
      <c r="TXB738" s="509"/>
      <c r="TXC738" s="509"/>
      <c r="TXD738" s="509"/>
      <c r="TXE738" s="509"/>
      <c r="TXF738" s="509"/>
      <c r="TXG738" s="509"/>
      <c r="TXH738" s="509"/>
      <c r="TXI738" s="509"/>
      <c r="TXJ738" s="509"/>
      <c r="TXK738" s="509"/>
      <c r="TXL738" s="509"/>
      <c r="TXM738" s="509"/>
      <c r="TXN738" s="509"/>
      <c r="TXO738" s="509"/>
      <c r="TXP738" s="509"/>
      <c r="TXQ738" s="509"/>
      <c r="TXR738" s="509"/>
      <c r="TXS738" s="509"/>
      <c r="TXT738" s="509"/>
      <c r="TXU738" s="509"/>
      <c r="TXV738" s="509"/>
      <c r="TXW738" s="509"/>
      <c r="TXX738" s="509"/>
      <c r="TXY738" s="509"/>
      <c r="TXZ738" s="509"/>
      <c r="TYA738" s="509"/>
      <c r="TYB738" s="509"/>
      <c r="TYC738" s="509"/>
      <c r="TYD738" s="509"/>
      <c r="TYE738" s="509"/>
      <c r="TYF738" s="509"/>
      <c r="TYG738" s="509"/>
      <c r="TYH738" s="509"/>
      <c r="TYI738" s="509"/>
      <c r="TYJ738" s="509"/>
      <c r="TYK738" s="509"/>
      <c r="TYL738" s="509"/>
      <c r="TYM738" s="509"/>
      <c r="TYN738" s="509"/>
      <c r="TYO738" s="509"/>
      <c r="TYP738" s="509"/>
      <c r="TYQ738" s="509"/>
      <c r="TYR738" s="509"/>
      <c r="TYS738" s="509"/>
      <c r="TYT738" s="509"/>
      <c r="TYU738" s="509"/>
      <c r="TYV738" s="509"/>
      <c r="TYW738" s="509"/>
      <c r="TYX738" s="509"/>
      <c r="TYY738" s="509"/>
      <c r="TYZ738" s="509"/>
      <c r="TZA738" s="509"/>
      <c r="TZB738" s="509"/>
      <c r="TZC738" s="509"/>
      <c r="TZD738" s="509"/>
      <c r="TZE738" s="509"/>
      <c r="TZF738" s="509"/>
      <c r="TZG738" s="509"/>
      <c r="TZH738" s="509"/>
      <c r="TZI738" s="509"/>
      <c r="TZJ738" s="509"/>
      <c r="TZK738" s="509"/>
      <c r="TZL738" s="509"/>
      <c r="TZM738" s="509"/>
      <c r="TZN738" s="509"/>
      <c r="TZO738" s="509"/>
      <c r="TZP738" s="509"/>
      <c r="TZQ738" s="509"/>
      <c r="TZR738" s="509"/>
      <c r="TZS738" s="509"/>
      <c r="TZT738" s="509"/>
      <c r="TZU738" s="509"/>
      <c r="TZV738" s="509"/>
      <c r="TZW738" s="509"/>
      <c r="TZX738" s="509"/>
      <c r="TZY738" s="509"/>
      <c r="TZZ738" s="509"/>
      <c r="UAA738" s="509"/>
      <c r="UAB738" s="509"/>
      <c r="UAC738" s="509"/>
      <c r="UAD738" s="509"/>
      <c r="UAE738" s="509"/>
      <c r="UAF738" s="509"/>
      <c r="UAG738" s="509"/>
      <c r="UAH738" s="509"/>
      <c r="UAI738" s="509"/>
      <c r="UAJ738" s="509"/>
      <c r="UAK738" s="509"/>
      <c r="UAL738" s="509"/>
      <c r="UAM738" s="509"/>
      <c r="UAN738" s="509"/>
      <c r="UAO738" s="509"/>
      <c r="UAP738" s="509"/>
      <c r="UAQ738" s="509"/>
      <c r="UAR738" s="509"/>
      <c r="UAS738" s="509"/>
      <c r="UAT738" s="509"/>
      <c r="UAU738" s="509"/>
      <c r="UAV738" s="509"/>
      <c r="UAW738" s="509"/>
      <c r="UAX738" s="509"/>
      <c r="UAY738" s="509"/>
      <c r="UAZ738" s="509"/>
      <c r="UBA738" s="509"/>
      <c r="UBB738" s="509"/>
      <c r="UBC738" s="509"/>
      <c r="UBD738" s="509"/>
      <c r="UBE738" s="509"/>
      <c r="UBF738" s="509"/>
      <c r="UBG738" s="509"/>
      <c r="UBH738" s="509"/>
      <c r="UBI738" s="509"/>
      <c r="UBJ738" s="509"/>
      <c r="UBK738" s="509"/>
      <c r="UBL738" s="509"/>
      <c r="UBM738" s="509"/>
      <c r="UBN738" s="509"/>
      <c r="UBO738" s="509"/>
      <c r="UBP738" s="509"/>
      <c r="UBQ738" s="509"/>
      <c r="UBR738" s="509"/>
      <c r="UBS738" s="509"/>
      <c r="UBT738" s="509"/>
      <c r="UBU738" s="509"/>
      <c r="UBV738" s="509"/>
      <c r="UBW738" s="509"/>
      <c r="UBX738" s="509"/>
      <c r="UBY738" s="509"/>
      <c r="UBZ738" s="509"/>
      <c r="UCA738" s="509"/>
      <c r="UCB738" s="509"/>
      <c r="UCC738" s="509"/>
      <c r="UCD738" s="509"/>
      <c r="UCE738" s="509"/>
      <c r="UCF738" s="509"/>
      <c r="UCG738" s="509"/>
      <c r="UCH738" s="509"/>
      <c r="UCI738" s="509"/>
      <c r="UCJ738" s="509"/>
      <c r="UCK738" s="509"/>
      <c r="UCL738" s="509"/>
      <c r="UCM738" s="509"/>
      <c r="UCN738" s="509"/>
      <c r="UCO738" s="509"/>
      <c r="UCP738" s="509"/>
      <c r="UCQ738" s="509"/>
      <c r="UCR738" s="509"/>
      <c r="UCS738" s="509"/>
      <c r="UCT738" s="509"/>
      <c r="UCU738" s="509"/>
      <c r="UCV738" s="509"/>
      <c r="UCW738" s="509"/>
      <c r="UCX738" s="509"/>
      <c r="UCY738" s="509"/>
      <c r="UCZ738" s="509"/>
      <c r="UDA738" s="509"/>
      <c r="UDB738" s="509"/>
      <c r="UDC738" s="509"/>
      <c r="UDD738" s="509"/>
      <c r="UDE738" s="509"/>
      <c r="UDF738" s="509"/>
      <c r="UDG738" s="509"/>
      <c r="UDH738" s="509"/>
      <c r="UDI738" s="509"/>
      <c r="UDJ738" s="509"/>
      <c r="UDK738" s="509"/>
      <c r="UDL738" s="509"/>
      <c r="UDM738" s="509"/>
      <c r="UDN738" s="509"/>
      <c r="UDO738" s="509"/>
      <c r="UDP738" s="509"/>
      <c r="UDQ738" s="509"/>
      <c r="UDR738" s="509"/>
      <c r="UDS738" s="509"/>
      <c r="UDT738" s="509"/>
      <c r="UDU738" s="509"/>
      <c r="UDV738" s="509"/>
      <c r="UDW738" s="509"/>
      <c r="UDX738" s="509"/>
      <c r="UDY738" s="509"/>
      <c r="UDZ738" s="509"/>
      <c r="UEA738" s="509"/>
      <c r="UEB738" s="509"/>
      <c r="UEC738" s="509"/>
      <c r="UED738" s="509"/>
      <c r="UEE738" s="509"/>
      <c r="UEF738" s="509"/>
      <c r="UEG738" s="509"/>
      <c r="UEH738" s="509"/>
      <c r="UEI738" s="509"/>
      <c r="UEJ738" s="509"/>
      <c r="UEK738" s="509"/>
      <c r="UEL738" s="509"/>
      <c r="UEM738" s="509"/>
      <c r="UEN738" s="509"/>
      <c r="UEO738" s="509"/>
      <c r="UEP738" s="509"/>
      <c r="UEQ738" s="509"/>
      <c r="UER738" s="509"/>
      <c r="UES738" s="509"/>
      <c r="UET738" s="509"/>
      <c r="UEU738" s="509"/>
      <c r="UEV738" s="509"/>
      <c r="UEW738" s="509"/>
      <c r="UEX738" s="509"/>
      <c r="UEY738" s="509"/>
      <c r="UEZ738" s="509"/>
      <c r="UFA738" s="509"/>
      <c r="UFB738" s="509"/>
      <c r="UFC738" s="509"/>
      <c r="UFD738" s="509"/>
      <c r="UFE738" s="509"/>
      <c r="UFF738" s="509"/>
      <c r="UFG738" s="509"/>
      <c r="UFH738" s="509"/>
      <c r="UFI738" s="509"/>
      <c r="UFJ738" s="509"/>
      <c r="UFK738" s="509"/>
      <c r="UFL738" s="509"/>
      <c r="UFM738" s="509"/>
      <c r="UFN738" s="509"/>
      <c r="UFO738" s="509"/>
      <c r="UFP738" s="509"/>
      <c r="UFQ738" s="509"/>
      <c r="UFR738" s="509"/>
      <c r="UFS738" s="509"/>
      <c r="UFT738" s="509"/>
      <c r="UFU738" s="509"/>
      <c r="UFV738" s="509"/>
      <c r="UFW738" s="509"/>
      <c r="UFX738" s="509"/>
      <c r="UFY738" s="509"/>
      <c r="UFZ738" s="509"/>
      <c r="UGA738" s="509"/>
      <c r="UGB738" s="509"/>
      <c r="UGC738" s="509"/>
      <c r="UGD738" s="509"/>
      <c r="UGE738" s="509"/>
      <c r="UGF738" s="509"/>
      <c r="UGG738" s="509"/>
      <c r="UGH738" s="509"/>
      <c r="UGI738" s="509"/>
      <c r="UGJ738" s="509"/>
      <c r="UGK738" s="509"/>
      <c r="UGL738" s="509"/>
      <c r="UGM738" s="509"/>
      <c r="UGN738" s="509"/>
      <c r="UGO738" s="509"/>
      <c r="UGP738" s="509"/>
      <c r="UGQ738" s="509"/>
      <c r="UGR738" s="509"/>
      <c r="UGS738" s="509"/>
      <c r="UGT738" s="509"/>
      <c r="UGU738" s="509"/>
      <c r="UGV738" s="509"/>
      <c r="UGW738" s="509"/>
      <c r="UGX738" s="509"/>
      <c r="UGY738" s="509"/>
      <c r="UGZ738" s="509"/>
      <c r="UHA738" s="509"/>
      <c r="UHB738" s="509"/>
      <c r="UHC738" s="509"/>
      <c r="UHD738" s="509"/>
      <c r="UHE738" s="509"/>
      <c r="UHF738" s="509"/>
      <c r="UHG738" s="509"/>
      <c r="UHH738" s="509"/>
      <c r="UHI738" s="509"/>
      <c r="UHJ738" s="509"/>
      <c r="UHK738" s="509"/>
      <c r="UHL738" s="509"/>
      <c r="UHM738" s="509"/>
      <c r="UHN738" s="509"/>
      <c r="UHO738" s="509"/>
      <c r="UHP738" s="509"/>
      <c r="UHQ738" s="509"/>
      <c r="UHR738" s="509"/>
      <c r="UHS738" s="509"/>
      <c r="UHT738" s="509"/>
      <c r="UHU738" s="509"/>
      <c r="UHV738" s="509"/>
      <c r="UHW738" s="509"/>
      <c r="UHX738" s="509"/>
      <c r="UHY738" s="509"/>
      <c r="UHZ738" s="509"/>
      <c r="UIA738" s="509"/>
      <c r="UIB738" s="509"/>
      <c r="UIC738" s="509"/>
      <c r="UID738" s="509"/>
      <c r="UIE738" s="509"/>
      <c r="UIF738" s="509"/>
      <c r="UIG738" s="509"/>
      <c r="UIH738" s="509"/>
      <c r="UII738" s="509"/>
      <c r="UIJ738" s="509"/>
      <c r="UIK738" s="509"/>
      <c r="UIL738" s="509"/>
      <c r="UIM738" s="509"/>
      <c r="UIN738" s="509"/>
      <c r="UIO738" s="509"/>
      <c r="UIP738" s="509"/>
      <c r="UIQ738" s="509"/>
      <c r="UIR738" s="509"/>
      <c r="UIS738" s="509"/>
      <c r="UIT738" s="509"/>
      <c r="UIU738" s="509"/>
      <c r="UIV738" s="509"/>
      <c r="UIW738" s="509"/>
      <c r="UIX738" s="509"/>
      <c r="UIY738" s="509"/>
      <c r="UIZ738" s="509"/>
      <c r="UJA738" s="509"/>
      <c r="UJB738" s="509"/>
      <c r="UJC738" s="509"/>
      <c r="UJD738" s="509"/>
      <c r="UJE738" s="509"/>
      <c r="UJF738" s="509"/>
      <c r="UJG738" s="509"/>
      <c r="UJH738" s="509"/>
      <c r="UJI738" s="509"/>
      <c r="UJJ738" s="509"/>
      <c r="UJK738" s="509"/>
      <c r="UJL738" s="509"/>
      <c r="UJM738" s="509"/>
      <c r="UJN738" s="509"/>
      <c r="UJO738" s="509"/>
      <c r="UJP738" s="509"/>
      <c r="UJQ738" s="509"/>
      <c r="UJR738" s="509"/>
      <c r="UJS738" s="509"/>
      <c r="UJT738" s="509"/>
      <c r="UJU738" s="509"/>
      <c r="UJV738" s="509"/>
      <c r="UJW738" s="509"/>
      <c r="UJX738" s="509"/>
      <c r="UJY738" s="509"/>
      <c r="UJZ738" s="509"/>
      <c r="UKA738" s="509"/>
      <c r="UKB738" s="509"/>
      <c r="UKC738" s="509"/>
      <c r="UKD738" s="509"/>
      <c r="UKE738" s="509"/>
      <c r="UKF738" s="509"/>
      <c r="UKG738" s="509"/>
      <c r="UKH738" s="509"/>
      <c r="UKI738" s="509"/>
      <c r="UKJ738" s="509"/>
      <c r="UKK738" s="509"/>
      <c r="UKL738" s="509"/>
      <c r="UKM738" s="509"/>
      <c r="UKN738" s="509"/>
      <c r="UKO738" s="509"/>
      <c r="UKP738" s="509"/>
      <c r="UKQ738" s="509"/>
      <c r="UKR738" s="509"/>
      <c r="UKS738" s="509"/>
      <c r="UKT738" s="509"/>
      <c r="UKU738" s="509"/>
      <c r="UKV738" s="509"/>
      <c r="UKW738" s="509"/>
      <c r="UKX738" s="509"/>
      <c r="UKY738" s="509"/>
      <c r="UKZ738" s="509"/>
      <c r="ULA738" s="509"/>
      <c r="ULB738" s="509"/>
      <c r="ULC738" s="509"/>
      <c r="ULD738" s="509"/>
      <c r="ULE738" s="509"/>
      <c r="ULF738" s="509"/>
      <c r="ULG738" s="509"/>
      <c r="ULH738" s="509"/>
      <c r="ULI738" s="509"/>
      <c r="ULJ738" s="509"/>
      <c r="ULK738" s="509"/>
      <c r="ULL738" s="509"/>
      <c r="ULM738" s="509"/>
      <c r="ULN738" s="509"/>
      <c r="ULO738" s="509"/>
      <c r="ULP738" s="509"/>
      <c r="ULQ738" s="509"/>
      <c r="ULR738" s="509"/>
      <c r="ULS738" s="509"/>
      <c r="ULT738" s="509"/>
      <c r="ULU738" s="509"/>
      <c r="ULV738" s="509"/>
      <c r="ULW738" s="509"/>
      <c r="ULX738" s="509"/>
      <c r="ULY738" s="509"/>
      <c r="ULZ738" s="509"/>
      <c r="UMA738" s="509"/>
      <c r="UMB738" s="509"/>
      <c r="UMC738" s="509"/>
      <c r="UMD738" s="509"/>
      <c r="UME738" s="509"/>
      <c r="UMF738" s="509"/>
      <c r="UMG738" s="509"/>
      <c r="UMH738" s="509"/>
      <c r="UMI738" s="509"/>
      <c r="UMJ738" s="509"/>
      <c r="UMK738" s="509"/>
      <c r="UML738" s="509"/>
      <c r="UMM738" s="509"/>
      <c r="UMN738" s="509"/>
      <c r="UMO738" s="509"/>
      <c r="UMP738" s="509"/>
      <c r="UMQ738" s="509"/>
      <c r="UMR738" s="509"/>
      <c r="UMS738" s="509"/>
      <c r="UMT738" s="509"/>
      <c r="UMU738" s="509"/>
      <c r="UMV738" s="509"/>
      <c r="UMW738" s="509"/>
      <c r="UMX738" s="509"/>
      <c r="UMY738" s="509"/>
      <c r="UMZ738" s="509"/>
      <c r="UNA738" s="509"/>
      <c r="UNB738" s="509"/>
      <c r="UNC738" s="509"/>
      <c r="UND738" s="509"/>
      <c r="UNE738" s="509"/>
      <c r="UNF738" s="509"/>
      <c r="UNG738" s="509"/>
      <c r="UNH738" s="509"/>
      <c r="UNI738" s="509"/>
      <c r="UNJ738" s="509"/>
      <c r="UNK738" s="509"/>
      <c r="UNL738" s="509"/>
      <c r="UNM738" s="509"/>
      <c r="UNN738" s="509"/>
      <c r="UNO738" s="509"/>
      <c r="UNP738" s="509"/>
      <c r="UNQ738" s="509"/>
      <c r="UNR738" s="509"/>
      <c r="UNS738" s="509"/>
      <c r="UNT738" s="509"/>
      <c r="UNU738" s="509"/>
      <c r="UNV738" s="509"/>
      <c r="UNW738" s="509"/>
      <c r="UNX738" s="509"/>
      <c r="UNY738" s="509"/>
      <c r="UNZ738" s="509"/>
      <c r="UOA738" s="509"/>
      <c r="UOB738" s="509"/>
      <c r="UOC738" s="509"/>
      <c r="UOD738" s="509"/>
      <c r="UOE738" s="509"/>
      <c r="UOF738" s="509"/>
      <c r="UOG738" s="509"/>
      <c r="UOH738" s="509"/>
      <c r="UOI738" s="509"/>
      <c r="UOJ738" s="509"/>
      <c r="UOK738" s="509"/>
      <c r="UOL738" s="509"/>
      <c r="UOM738" s="509"/>
      <c r="UON738" s="509"/>
      <c r="UOO738" s="509"/>
      <c r="UOP738" s="509"/>
      <c r="UOQ738" s="509"/>
      <c r="UOR738" s="509"/>
      <c r="UOS738" s="509"/>
      <c r="UOT738" s="509"/>
      <c r="UOU738" s="509"/>
      <c r="UOV738" s="509"/>
      <c r="UOW738" s="509"/>
      <c r="UOX738" s="509"/>
      <c r="UOY738" s="509"/>
      <c r="UOZ738" s="509"/>
      <c r="UPA738" s="509"/>
      <c r="UPB738" s="509"/>
      <c r="UPC738" s="509"/>
      <c r="UPD738" s="509"/>
      <c r="UPE738" s="509"/>
      <c r="UPF738" s="509"/>
      <c r="UPG738" s="509"/>
      <c r="UPH738" s="509"/>
      <c r="UPI738" s="509"/>
      <c r="UPJ738" s="509"/>
      <c r="UPK738" s="509"/>
      <c r="UPL738" s="509"/>
      <c r="UPM738" s="509"/>
      <c r="UPN738" s="509"/>
      <c r="UPO738" s="509"/>
      <c r="UPP738" s="509"/>
      <c r="UPQ738" s="509"/>
      <c r="UPR738" s="509"/>
      <c r="UPS738" s="509"/>
      <c r="UPT738" s="509"/>
      <c r="UPU738" s="509"/>
      <c r="UPV738" s="509"/>
      <c r="UPW738" s="509"/>
      <c r="UPX738" s="509"/>
      <c r="UPY738" s="509"/>
      <c r="UPZ738" s="509"/>
      <c r="UQA738" s="509"/>
      <c r="UQB738" s="509"/>
      <c r="UQC738" s="509"/>
      <c r="UQD738" s="509"/>
      <c r="UQE738" s="509"/>
      <c r="UQF738" s="509"/>
      <c r="UQG738" s="509"/>
      <c r="UQH738" s="509"/>
      <c r="UQI738" s="509"/>
      <c r="UQJ738" s="509"/>
      <c r="UQK738" s="509"/>
      <c r="UQL738" s="509"/>
      <c r="UQM738" s="509"/>
      <c r="UQN738" s="509"/>
      <c r="UQO738" s="509"/>
      <c r="UQP738" s="509"/>
      <c r="UQQ738" s="509"/>
      <c r="UQR738" s="509"/>
      <c r="UQS738" s="509"/>
      <c r="UQT738" s="509"/>
      <c r="UQU738" s="509"/>
      <c r="UQV738" s="509"/>
      <c r="UQW738" s="509"/>
      <c r="UQX738" s="509"/>
      <c r="UQY738" s="509"/>
      <c r="UQZ738" s="509"/>
      <c r="URA738" s="509"/>
      <c r="URB738" s="509"/>
      <c r="URC738" s="509"/>
      <c r="URD738" s="509"/>
      <c r="URE738" s="509"/>
      <c r="URF738" s="509"/>
      <c r="URG738" s="509"/>
      <c r="URH738" s="509"/>
      <c r="URI738" s="509"/>
      <c r="URJ738" s="509"/>
      <c r="URK738" s="509"/>
      <c r="URL738" s="509"/>
      <c r="URM738" s="509"/>
      <c r="URN738" s="509"/>
      <c r="URO738" s="509"/>
      <c r="URP738" s="509"/>
      <c r="URQ738" s="509"/>
      <c r="URR738" s="509"/>
      <c r="URS738" s="509"/>
      <c r="URT738" s="509"/>
      <c r="URU738" s="509"/>
      <c r="URV738" s="509"/>
      <c r="URW738" s="509"/>
      <c r="URX738" s="509"/>
      <c r="URY738" s="509"/>
      <c r="URZ738" s="509"/>
      <c r="USA738" s="509"/>
      <c r="USB738" s="509"/>
      <c r="USC738" s="509"/>
      <c r="USD738" s="509"/>
      <c r="USE738" s="509"/>
      <c r="USF738" s="509"/>
      <c r="USG738" s="509"/>
      <c r="USH738" s="509"/>
      <c r="USI738" s="509"/>
      <c r="USJ738" s="509"/>
      <c r="USK738" s="509"/>
      <c r="USL738" s="509"/>
      <c r="USM738" s="509"/>
      <c r="USN738" s="509"/>
      <c r="USO738" s="509"/>
      <c r="USP738" s="509"/>
      <c r="USQ738" s="509"/>
      <c r="USR738" s="509"/>
      <c r="USS738" s="509"/>
      <c r="UST738" s="509"/>
      <c r="USU738" s="509"/>
      <c r="USV738" s="509"/>
      <c r="USW738" s="509"/>
      <c r="USX738" s="509"/>
      <c r="USY738" s="509"/>
      <c r="USZ738" s="509"/>
      <c r="UTA738" s="509"/>
      <c r="UTB738" s="509"/>
      <c r="UTC738" s="509"/>
      <c r="UTD738" s="509"/>
      <c r="UTE738" s="509"/>
      <c r="UTF738" s="509"/>
      <c r="UTG738" s="509"/>
      <c r="UTH738" s="509"/>
      <c r="UTI738" s="509"/>
      <c r="UTJ738" s="509"/>
      <c r="UTK738" s="509"/>
      <c r="UTL738" s="509"/>
      <c r="UTM738" s="509"/>
      <c r="UTN738" s="509"/>
      <c r="UTO738" s="509"/>
      <c r="UTP738" s="509"/>
      <c r="UTQ738" s="509"/>
      <c r="UTR738" s="509"/>
      <c r="UTS738" s="509"/>
      <c r="UTT738" s="509"/>
      <c r="UTU738" s="509"/>
      <c r="UTV738" s="509"/>
      <c r="UTW738" s="509"/>
      <c r="UTX738" s="509"/>
      <c r="UTY738" s="509"/>
      <c r="UTZ738" s="509"/>
      <c r="UUA738" s="509"/>
      <c r="UUB738" s="509"/>
      <c r="UUC738" s="509"/>
      <c r="UUD738" s="509"/>
      <c r="UUE738" s="509"/>
      <c r="UUF738" s="509"/>
      <c r="UUG738" s="509"/>
      <c r="UUH738" s="509"/>
      <c r="UUI738" s="509"/>
      <c r="UUJ738" s="509"/>
      <c r="UUK738" s="509"/>
      <c r="UUL738" s="509"/>
      <c r="UUM738" s="509"/>
      <c r="UUN738" s="509"/>
      <c r="UUO738" s="509"/>
      <c r="UUP738" s="509"/>
      <c r="UUQ738" s="509"/>
      <c r="UUR738" s="509"/>
      <c r="UUS738" s="509"/>
      <c r="UUT738" s="509"/>
      <c r="UUU738" s="509"/>
      <c r="UUV738" s="509"/>
      <c r="UUW738" s="509"/>
      <c r="UUX738" s="509"/>
      <c r="UUY738" s="509"/>
      <c r="UUZ738" s="509"/>
      <c r="UVA738" s="509"/>
      <c r="UVB738" s="509"/>
      <c r="UVC738" s="509"/>
      <c r="UVD738" s="509"/>
      <c r="UVE738" s="509"/>
      <c r="UVF738" s="509"/>
      <c r="UVG738" s="509"/>
      <c r="UVH738" s="509"/>
      <c r="UVI738" s="509"/>
      <c r="UVJ738" s="509"/>
      <c r="UVK738" s="509"/>
      <c r="UVL738" s="509"/>
      <c r="UVM738" s="509"/>
      <c r="UVN738" s="509"/>
      <c r="UVO738" s="509"/>
      <c r="UVP738" s="509"/>
      <c r="UVQ738" s="509"/>
      <c r="UVR738" s="509"/>
      <c r="UVS738" s="509"/>
      <c r="UVT738" s="509"/>
      <c r="UVU738" s="509"/>
      <c r="UVV738" s="509"/>
      <c r="UVW738" s="509"/>
      <c r="UVX738" s="509"/>
      <c r="UVY738" s="509"/>
      <c r="UVZ738" s="509"/>
      <c r="UWA738" s="509"/>
      <c r="UWB738" s="509"/>
      <c r="UWC738" s="509"/>
      <c r="UWD738" s="509"/>
      <c r="UWE738" s="509"/>
      <c r="UWF738" s="509"/>
      <c r="UWG738" s="509"/>
      <c r="UWH738" s="509"/>
      <c r="UWI738" s="509"/>
      <c r="UWJ738" s="509"/>
      <c r="UWK738" s="509"/>
      <c r="UWL738" s="509"/>
      <c r="UWM738" s="509"/>
      <c r="UWN738" s="509"/>
      <c r="UWO738" s="509"/>
      <c r="UWP738" s="509"/>
      <c r="UWQ738" s="509"/>
      <c r="UWR738" s="509"/>
      <c r="UWS738" s="509"/>
      <c r="UWT738" s="509"/>
      <c r="UWU738" s="509"/>
      <c r="UWV738" s="509"/>
      <c r="UWW738" s="509"/>
      <c r="UWX738" s="509"/>
      <c r="UWY738" s="509"/>
      <c r="UWZ738" s="509"/>
      <c r="UXA738" s="509"/>
      <c r="UXB738" s="509"/>
      <c r="UXC738" s="509"/>
      <c r="UXD738" s="509"/>
      <c r="UXE738" s="509"/>
      <c r="UXF738" s="509"/>
      <c r="UXG738" s="509"/>
      <c r="UXH738" s="509"/>
      <c r="UXI738" s="509"/>
      <c r="UXJ738" s="509"/>
      <c r="UXK738" s="509"/>
      <c r="UXL738" s="509"/>
      <c r="UXM738" s="509"/>
      <c r="UXN738" s="509"/>
      <c r="UXO738" s="509"/>
      <c r="UXP738" s="509"/>
      <c r="UXQ738" s="509"/>
      <c r="UXR738" s="509"/>
      <c r="UXS738" s="509"/>
      <c r="UXT738" s="509"/>
      <c r="UXU738" s="509"/>
      <c r="UXV738" s="509"/>
      <c r="UXW738" s="509"/>
      <c r="UXX738" s="509"/>
      <c r="UXY738" s="509"/>
      <c r="UXZ738" s="509"/>
      <c r="UYA738" s="509"/>
      <c r="UYB738" s="509"/>
      <c r="UYC738" s="509"/>
      <c r="UYD738" s="509"/>
      <c r="UYE738" s="509"/>
      <c r="UYF738" s="509"/>
      <c r="UYG738" s="509"/>
      <c r="UYH738" s="509"/>
      <c r="UYI738" s="509"/>
      <c r="UYJ738" s="509"/>
      <c r="UYK738" s="509"/>
      <c r="UYL738" s="509"/>
      <c r="UYM738" s="509"/>
      <c r="UYN738" s="509"/>
      <c r="UYO738" s="509"/>
      <c r="UYP738" s="509"/>
      <c r="UYQ738" s="509"/>
      <c r="UYR738" s="509"/>
      <c r="UYS738" s="509"/>
      <c r="UYT738" s="509"/>
      <c r="UYU738" s="509"/>
      <c r="UYV738" s="509"/>
      <c r="UYW738" s="509"/>
      <c r="UYX738" s="509"/>
      <c r="UYY738" s="509"/>
      <c r="UYZ738" s="509"/>
      <c r="UZA738" s="509"/>
      <c r="UZB738" s="509"/>
      <c r="UZC738" s="509"/>
      <c r="UZD738" s="509"/>
      <c r="UZE738" s="509"/>
      <c r="UZF738" s="509"/>
      <c r="UZG738" s="509"/>
      <c r="UZH738" s="509"/>
      <c r="UZI738" s="509"/>
      <c r="UZJ738" s="509"/>
      <c r="UZK738" s="509"/>
      <c r="UZL738" s="509"/>
      <c r="UZM738" s="509"/>
      <c r="UZN738" s="509"/>
      <c r="UZO738" s="509"/>
      <c r="UZP738" s="509"/>
      <c r="UZQ738" s="509"/>
      <c r="UZR738" s="509"/>
      <c r="UZS738" s="509"/>
      <c r="UZT738" s="509"/>
      <c r="UZU738" s="509"/>
      <c r="UZV738" s="509"/>
      <c r="UZW738" s="509"/>
      <c r="UZX738" s="509"/>
      <c r="UZY738" s="509"/>
      <c r="UZZ738" s="509"/>
      <c r="VAA738" s="509"/>
      <c r="VAB738" s="509"/>
      <c r="VAC738" s="509"/>
      <c r="VAD738" s="509"/>
      <c r="VAE738" s="509"/>
      <c r="VAF738" s="509"/>
      <c r="VAG738" s="509"/>
      <c r="VAH738" s="509"/>
      <c r="VAI738" s="509"/>
      <c r="VAJ738" s="509"/>
      <c r="VAK738" s="509"/>
      <c r="VAL738" s="509"/>
      <c r="VAM738" s="509"/>
      <c r="VAN738" s="509"/>
      <c r="VAO738" s="509"/>
      <c r="VAP738" s="509"/>
      <c r="VAQ738" s="509"/>
      <c r="VAR738" s="509"/>
      <c r="VAS738" s="509"/>
      <c r="VAT738" s="509"/>
      <c r="VAU738" s="509"/>
      <c r="VAV738" s="509"/>
      <c r="VAW738" s="509"/>
      <c r="VAX738" s="509"/>
      <c r="VAY738" s="509"/>
      <c r="VAZ738" s="509"/>
      <c r="VBA738" s="509"/>
      <c r="VBB738" s="509"/>
      <c r="VBC738" s="509"/>
      <c r="VBD738" s="509"/>
      <c r="VBE738" s="509"/>
      <c r="VBF738" s="509"/>
      <c r="VBG738" s="509"/>
      <c r="VBH738" s="509"/>
      <c r="VBI738" s="509"/>
      <c r="VBJ738" s="509"/>
      <c r="VBK738" s="509"/>
      <c r="VBL738" s="509"/>
      <c r="VBM738" s="509"/>
      <c r="VBN738" s="509"/>
      <c r="VBO738" s="509"/>
      <c r="VBP738" s="509"/>
      <c r="VBQ738" s="509"/>
      <c r="VBR738" s="509"/>
      <c r="VBS738" s="509"/>
      <c r="VBT738" s="509"/>
      <c r="VBU738" s="509"/>
      <c r="VBV738" s="509"/>
      <c r="VBW738" s="509"/>
      <c r="VBX738" s="509"/>
      <c r="VBY738" s="509"/>
      <c r="VBZ738" s="509"/>
      <c r="VCA738" s="509"/>
      <c r="VCB738" s="509"/>
      <c r="VCC738" s="509"/>
      <c r="VCD738" s="509"/>
      <c r="VCE738" s="509"/>
      <c r="VCF738" s="509"/>
      <c r="VCG738" s="509"/>
      <c r="VCH738" s="509"/>
      <c r="VCI738" s="509"/>
      <c r="VCJ738" s="509"/>
      <c r="VCK738" s="509"/>
      <c r="VCL738" s="509"/>
      <c r="VCM738" s="509"/>
      <c r="VCN738" s="509"/>
      <c r="VCO738" s="509"/>
      <c r="VCP738" s="509"/>
      <c r="VCQ738" s="509"/>
      <c r="VCR738" s="509"/>
      <c r="VCS738" s="509"/>
      <c r="VCT738" s="509"/>
      <c r="VCU738" s="509"/>
      <c r="VCV738" s="509"/>
      <c r="VCW738" s="509"/>
      <c r="VCX738" s="509"/>
      <c r="VCY738" s="509"/>
      <c r="VCZ738" s="509"/>
      <c r="VDA738" s="509"/>
      <c r="VDB738" s="509"/>
      <c r="VDC738" s="509"/>
      <c r="VDD738" s="509"/>
      <c r="VDE738" s="509"/>
      <c r="VDF738" s="509"/>
      <c r="VDG738" s="509"/>
      <c r="VDH738" s="509"/>
      <c r="VDI738" s="509"/>
      <c r="VDJ738" s="509"/>
      <c r="VDK738" s="509"/>
      <c r="VDL738" s="509"/>
      <c r="VDM738" s="509"/>
      <c r="VDN738" s="509"/>
      <c r="VDO738" s="509"/>
      <c r="VDP738" s="509"/>
      <c r="VDQ738" s="509"/>
      <c r="VDR738" s="509"/>
      <c r="VDS738" s="509"/>
      <c r="VDT738" s="509"/>
      <c r="VDU738" s="509"/>
      <c r="VDV738" s="509"/>
      <c r="VDW738" s="509"/>
      <c r="VDX738" s="509"/>
      <c r="VDY738" s="509"/>
      <c r="VDZ738" s="509"/>
      <c r="VEA738" s="509"/>
      <c r="VEB738" s="509"/>
      <c r="VEC738" s="509"/>
      <c r="VED738" s="509"/>
      <c r="VEE738" s="509"/>
      <c r="VEF738" s="509"/>
      <c r="VEG738" s="509"/>
      <c r="VEH738" s="509"/>
      <c r="VEI738" s="509"/>
      <c r="VEJ738" s="509"/>
      <c r="VEK738" s="509"/>
      <c r="VEL738" s="509"/>
      <c r="VEM738" s="509"/>
      <c r="VEN738" s="509"/>
      <c r="VEO738" s="509"/>
      <c r="VEP738" s="509"/>
      <c r="VEQ738" s="509"/>
      <c r="VER738" s="509"/>
      <c r="VES738" s="509"/>
      <c r="VET738" s="509"/>
      <c r="VEU738" s="509"/>
      <c r="VEV738" s="509"/>
      <c r="VEW738" s="509"/>
      <c r="VEX738" s="509"/>
      <c r="VEY738" s="509"/>
      <c r="VEZ738" s="509"/>
      <c r="VFA738" s="509"/>
      <c r="VFB738" s="509"/>
      <c r="VFC738" s="509"/>
      <c r="VFD738" s="509"/>
      <c r="VFE738" s="509"/>
      <c r="VFF738" s="509"/>
      <c r="VFG738" s="509"/>
      <c r="VFH738" s="509"/>
      <c r="VFI738" s="509"/>
      <c r="VFJ738" s="509"/>
      <c r="VFK738" s="509"/>
      <c r="VFL738" s="509"/>
      <c r="VFM738" s="509"/>
      <c r="VFN738" s="509"/>
      <c r="VFO738" s="509"/>
      <c r="VFP738" s="509"/>
      <c r="VFQ738" s="509"/>
      <c r="VFR738" s="509"/>
      <c r="VFS738" s="509"/>
      <c r="VFT738" s="509"/>
      <c r="VFU738" s="509"/>
      <c r="VFV738" s="509"/>
      <c r="VFW738" s="509"/>
      <c r="VFX738" s="509"/>
      <c r="VFY738" s="509"/>
      <c r="VFZ738" s="509"/>
      <c r="VGA738" s="509"/>
      <c r="VGB738" s="509"/>
      <c r="VGC738" s="509"/>
      <c r="VGD738" s="509"/>
      <c r="VGE738" s="509"/>
      <c r="VGF738" s="509"/>
      <c r="VGG738" s="509"/>
      <c r="VGH738" s="509"/>
      <c r="VGI738" s="509"/>
      <c r="VGJ738" s="509"/>
      <c r="VGK738" s="509"/>
      <c r="VGL738" s="509"/>
      <c r="VGM738" s="509"/>
      <c r="VGN738" s="509"/>
      <c r="VGO738" s="509"/>
      <c r="VGP738" s="509"/>
      <c r="VGQ738" s="509"/>
      <c r="VGR738" s="509"/>
      <c r="VGS738" s="509"/>
      <c r="VGT738" s="509"/>
      <c r="VGU738" s="509"/>
      <c r="VGV738" s="509"/>
      <c r="VGW738" s="509"/>
      <c r="VGX738" s="509"/>
      <c r="VGY738" s="509"/>
      <c r="VGZ738" s="509"/>
      <c r="VHA738" s="509"/>
      <c r="VHB738" s="509"/>
      <c r="VHC738" s="509"/>
      <c r="VHD738" s="509"/>
      <c r="VHE738" s="509"/>
      <c r="VHF738" s="509"/>
      <c r="VHG738" s="509"/>
      <c r="VHH738" s="509"/>
      <c r="VHI738" s="509"/>
      <c r="VHJ738" s="509"/>
      <c r="VHK738" s="509"/>
      <c r="VHL738" s="509"/>
      <c r="VHM738" s="509"/>
      <c r="VHN738" s="509"/>
      <c r="VHO738" s="509"/>
      <c r="VHP738" s="509"/>
      <c r="VHQ738" s="509"/>
      <c r="VHR738" s="509"/>
      <c r="VHS738" s="509"/>
      <c r="VHT738" s="509"/>
      <c r="VHU738" s="509"/>
      <c r="VHV738" s="509"/>
      <c r="VHW738" s="509"/>
      <c r="VHX738" s="509"/>
      <c r="VHY738" s="509"/>
      <c r="VHZ738" s="509"/>
      <c r="VIA738" s="509"/>
      <c r="VIB738" s="509"/>
      <c r="VIC738" s="509"/>
      <c r="VID738" s="509"/>
      <c r="VIE738" s="509"/>
      <c r="VIF738" s="509"/>
      <c r="VIG738" s="509"/>
      <c r="VIH738" s="509"/>
      <c r="VII738" s="509"/>
      <c r="VIJ738" s="509"/>
      <c r="VIK738" s="509"/>
      <c r="VIL738" s="509"/>
      <c r="VIM738" s="509"/>
      <c r="VIN738" s="509"/>
      <c r="VIO738" s="509"/>
      <c r="VIP738" s="509"/>
      <c r="VIQ738" s="509"/>
      <c r="VIR738" s="509"/>
      <c r="VIS738" s="509"/>
      <c r="VIT738" s="509"/>
      <c r="VIU738" s="509"/>
      <c r="VIV738" s="509"/>
      <c r="VIW738" s="509"/>
      <c r="VIX738" s="509"/>
      <c r="VIY738" s="509"/>
      <c r="VIZ738" s="509"/>
      <c r="VJA738" s="509"/>
      <c r="VJB738" s="509"/>
      <c r="VJC738" s="509"/>
      <c r="VJD738" s="509"/>
      <c r="VJE738" s="509"/>
      <c r="VJF738" s="509"/>
      <c r="VJG738" s="509"/>
      <c r="VJH738" s="509"/>
      <c r="VJI738" s="509"/>
      <c r="VJJ738" s="509"/>
      <c r="VJK738" s="509"/>
      <c r="VJL738" s="509"/>
      <c r="VJM738" s="509"/>
      <c r="VJN738" s="509"/>
      <c r="VJO738" s="509"/>
      <c r="VJP738" s="509"/>
      <c r="VJQ738" s="509"/>
      <c r="VJR738" s="509"/>
      <c r="VJS738" s="509"/>
      <c r="VJT738" s="509"/>
      <c r="VJU738" s="509"/>
      <c r="VJV738" s="509"/>
      <c r="VJW738" s="509"/>
      <c r="VJX738" s="509"/>
      <c r="VJY738" s="509"/>
      <c r="VJZ738" s="509"/>
      <c r="VKA738" s="509"/>
      <c r="VKB738" s="509"/>
      <c r="VKC738" s="509"/>
      <c r="VKD738" s="509"/>
      <c r="VKE738" s="509"/>
      <c r="VKF738" s="509"/>
      <c r="VKG738" s="509"/>
      <c r="VKH738" s="509"/>
      <c r="VKI738" s="509"/>
      <c r="VKJ738" s="509"/>
      <c r="VKK738" s="509"/>
      <c r="VKL738" s="509"/>
      <c r="VKM738" s="509"/>
      <c r="VKN738" s="509"/>
      <c r="VKO738" s="509"/>
      <c r="VKP738" s="509"/>
      <c r="VKQ738" s="509"/>
      <c r="VKR738" s="509"/>
      <c r="VKS738" s="509"/>
      <c r="VKT738" s="509"/>
      <c r="VKU738" s="509"/>
      <c r="VKV738" s="509"/>
      <c r="VKW738" s="509"/>
      <c r="VKX738" s="509"/>
      <c r="VKY738" s="509"/>
      <c r="VKZ738" s="509"/>
      <c r="VLA738" s="509"/>
      <c r="VLB738" s="509"/>
      <c r="VLC738" s="509"/>
      <c r="VLD738" s="509"/>
      <c r="VLE738" s="509"/>
      <c r="VLF738" s="509"/>
      <c r="VLG738" s="509"/>
      <c r="VLH738" s="509"/>
      <c r="VLI738" s="509"/>
      <c r="VLJ738" s="509"/>
      <c r="VLK738" s="509"/>
      <c r="VLL738" s="509"/>
      <c r="VLM738" s="509"/>
      <c r="VLN738" s="509"/>
      <c r="VLO738" s="509"/>
      <c r="VLP738" s="509"/>
      <c r="VLQ738" s="509"/>
      <c r="VLR738" s="509"/>
      <c r="VLS738" s="509"/>
      <c r="VLT738" s="509"/>
      <c r="VLU738" s="509"/>
      <c r="VLV738" s="509"/>
      <c r="VLW738" s="509"/>
      <c r="VLX738" s="509"/>
      <c r="VLY738" s="509"/>
      <c r="VLZ738" s="509"/>
      <c r="VMA738" s="509"/>
      <c r="VMB738" s="509"/>
      <c r="VMC738" s="509"/>
      <c r="VMD738" s="509"/>
      <c r="VME738" s="509"/>
      <c r="VMF738" s="509"/>
      <c r="VMG738" s="509"/>
      <c r="VMH738" s="509"/>
      <c r="VMI738" s="509"/>
      <c r="VMJ738" s="509"/>
      <c r="VMK738" s="509"/>
      <c r="VML738" s="509"/>
      <c r="VMM738" s="509"/>
      <c r="VMN738" s="509"/>
      <c r="VMO738" s="509"/>
      <c r="VMP738" s="509"/>
      <c r="VMQ738" s="509"/>
      <c r="VMR738" s="509"/>
      <c r="VMS738" s="509"/>
      <c r="VMT738" s="509"/>
      <c r="VMU738" s="509"/>
      <c r="VMV738" s="509"/>
      <c r="VMW738" s="509"/>
      <c r="VMX738" s="509"/>
      <c r="VMY738" s="509"/>
      <c r="VMZ738" s="509"/>
      <c r="VNA738" s="509"/>
      <c r="VNB738" s="509"/>
      <c r="VNC738" s="509"/>
      <c r="VND738" s="509"/>
      <c r="VNE738" s="509"/>
      <c r="VNF738" s="509"/>
      <c r="VNG738" s="509"/>
      <c r="VNH738" s="509"/>
      <c r="VNI738" s="509"/>
      <c r="VNJ738" s="509"/>
      <c r="VNK738" s="509"/>
      <c r="VNL738" s="509"/>
      <c r="VNM738" s="509"/>
      <c r="VNN738" s="509"/>
      <c r="VNO738" s="509"/>
      <c r="VNP738" s="509"/>
      <c r="VNQ738" s="509"/>
      <c r="VNR738" s="509"/>
      <c r="VNS738" s="509"/>
      <c r="VNT738" s="509"/>
      <c r="VNU738" s="509"/>
      <c r="VNV738" s="509"/>
      <c r="VNW738" s="509"/>
      <c r="VNX738" s="509"/>
      <c r="VNY738" s="509"/>
      <c r="VNZ738" s="509"/>
      <c r="VOA738" s="509"/>
      <c r="VOB738" s="509"/>
      <c r="VOC738" s="509"/>
      <c r="VOD738" s="509"/>
      <c r="VOE738" s="509"/>
      <c r="VOF738" s="509"/>
      <c r="VOG738" s="509"/>
      <c r="VOH738" s="509"/>
      <c r="VOI738" s="509"/>
      <c r="VOJ738" s="509"/>
      <c r="VOK738" s="509"/>
      <c r="VOL738" s="509"/>
      <c r="VOM738" s="509"/>
      <c r="VON738" s="509"/>
      <c r="VOO738" s="509"/>
      <c r="VOP738" s="509"/>
      <c r="VOQ738" s="509"/>
      <c r="VOR738" s="509"/>
      <c r="VOS738" s="509"/>
      <c r="VOT738" s="509"/>
      <c r="VOU738" s="509"/>
      <c r="VOV738" s="509"/>
      <c r="VOW738" s="509"/>
      <c r="VOX738" s="509"/>
      <c r="VOY738" s="509"/>
      <c r="VOZ738" s="509"/>
      <c r="VPA738" s="509"/>
      <c r="VPB738" s="509"/>
      <c r="VPC738" s="509"/>
      <c r="VPD738" s="509"/>
      <c r="VPE738" s="509"/>
      <c r="VPF738" s="509"/>
      <c r="VPG738" s="509"/>
      <c r="VPH738" s="509"/>
      <c r="VPI738" s="509"/>
      <c r="VPJ738" s="509"/>
      <c r="VPK738" s="509"/>
      <c r="VPL738" s="509"/>
      <c r="VPM738" s="509"/>
      <c r="VPN738" s="509"/>
      <c r="VPO738" s="509"/>
      <c r="VPP738" s="509"/>
      <c r="VPQ738" s="509"/>
      <c r="VPR738" s="509"/>
      <c r="VPS738" s="509"/>
      <c r="VPT738" s="509"/>
      <c r="VPU738" s="509"/>
      <c r="VPV738" s="509"/>
      <c r="VPW738" s="509"/>
      <c r="VPX738" s="509"/>
      <c r="VPY738" s="509"/>
      <c r="VPZ738" s="509"/>
      <c r="VQA738" s="509"/>
      <c r="VQB738" s="509"/>
      <c r="VQC738" s="509"/>
      <c r="VQD738" s="509"/>
      <c r="VQE738" s="509"/>
      <c r="VQF738" s="509"/>
      <c r="VQG738" s="509"/>
      <c r="VQH738" s="509"/>
      <c r="VQI738" s="509"/>
      <c r="VQJ738" s="509"/>
      <c r="VQK738" s="509"/>
      <c r="VQL738" s="509"/>
      <c r="VQM738" s="509"/>
      <c r="VQN738" s="509"/>
      <c r="VQO738" s="509"/>
      <c r="VQP738" s="509"/>
      <c r="VQQ738" s="509"/>
      <c r="VQR738" s="509"/>
      <c r="VQS738" s="509"/>
      <c r="VQT738" s="509"/>
      <c r="VQU738" s="509"/>
      <c r="VQV738" s="509"/>
      <c r="VQW738" s="509"/>
      <c r="VQX738" s="509"/>
      <c r="VQY738" s="509"/>
      <c r="VQZ738" s="509"/>
      <c r="VRA738" s="509"/>
      <c r="VRB738" s="509"/>
      <c r="VRC738" s="509"/>
      <c r="VRD738" s="509"/>
      <c r="VRE738" s="509"/>
      <c r="VRF738" s="509"/>
      <c r="VRG738" s="509"/>
      <c r="VRH738" s="509"/>
      <c r="VRI738" s="509"/>
      <c r="VRJ738" s="509"/>
      <c r="VRK738" s="509"/>
      <c r="VRL738" s="509"/>
      <c r="VRM738" s="509"/>
      <c r="VRN738" s="509"/>
      <c r="VRO738" s="509"/>
      <c r="VRP738" s="509"/>
      <c r="VRQ738" s="509"/>
      <c r="VRR738" s="509"/>
      <c r="VRS738" s="509"/>
      <c r="VRT738" s="509"/>
      <c r="VRU738" s="509"/>
      <c r="VRV738" s="509"/>
      <c r="VRW738" s="509"/>
      <c r="VRX738" s="509"/>
      <c r="VRY738" s="509"/>
      <c r="VRZ738" s="509"/>
      <c r="VSA738" s="509"/>
      <c r="VSB738" s="509"/>
      <c r="VSC738" s="509"/>
      <c r="VSD738" s="509"/>
      <c r="VSE738" s="509"/>
      <c r="VSF738" s="509"/>
      <c r="VSG738" s="509"/>
      <c r="VSH738" s="509"/>
      <c r="VSI738" s="509"/>
      <c r="VSJ738" s="509"/>
      <c r="VSK738" s="509"/>
      <c r="VSL738" s="509"/>
      <c r="VSM738" s="509"/>
      <c r="VSN738" s="509"/>
      <c r="VSO738" s="509"/>
      <c r="VSP738" s="509"/>
      <c r="VSQ738" s="509"/>
      <c r="VSR738" s="509"/>
      <c r="VSS738" s="509"/>
      <c r="VST738" s="509"/>
      <c r="VSU738" s="509"/>
      <c r="VSV738" s="509"/>
      <c r="VSW738" s="509"/>
      <c r="VSX738" s="509"/>
      <c r="VSY738" s="509"/>
      <c r="VSZ738" s="509"/>
      <c r="VTA738" s="509"/>
      <c r="VTB738" s="509"/>
      <c r="VTC738" s="509"/>
      <c r="VTD738" s="509"/>
      <c r="VTE738" s="509"/>
      <c r="VTF738" s="509"/>
      <c r="VTG738" s="509"/>
      <c r="VTH738" s="509"/>
      <c r="VTI738" s="509"/>
      <c r="VTJ738" s="509"/>
      <c r="VTK738" s="509"/>
      <c r="VTL738" s="509"/>
      <c r="VTM738" s="509"/>
      <c r="VTN738" s="509"/>
      <c r="VTO738" s="509"/>
      <c r="VTP738" s="509"/>
      <c r="VTQ738" s="509"/>
      <c r="VTR738" s="509"/>
      <c r="VTS738" s="509"/>
      <c r="VTT738" s="509"/>
      <c r="VTU738" s="509"/>
      <c r="VTV738" s="509"/>
      <c r="VTW738" s="509"/>
      <c r="VTX738" s="509"/>
      <c r="VTY738" s="509"/>
      <c r="VTZ738" s="509"/>
      <c r="VUA738" s="509"/>
      <c r="VUB738" s="509"/>
      <c r="VUC738" s="509"/>
      <c r="VUD738" s="509"/>
      <c r="VUE738" s="509"/>
      <c r="VUF738" s="509"/>
      <c r="VUG738" s="509"/>
      <c r="VUH738" s="509"/>
      <c r="VUI738" s="509"/>
      <c r="VUJ738" s="509"/>
      <c r="VUK738" s="509"/>
      <c r="VUL738" s="509"/>
      <c r="VUM738" s="509"/>
      <c r="VUN738" s="509"/>
      <c r="VUO738" s="509"/>
      <c r="VUP738" s="509"/>
      <c r="VUQ738" s="509"/>
      <c r="VUR738" s="509"/>
      <c r="VUS738" s="509"/>
      <c r="VUT738" s="509"/>
      <c r="VUU738" s="509"/>
      <c r="VUV738" s="509"/>
      <c r="VUW738" s="509"/>
      <c r="VUX738" s="509"/>
      <c r="VUY738" s="509"/>
      <c r="VUZ738" s="509"/>
      <c r="VVA738" s="509"/>
      <c r="VVB738" s="509"/>
      <c r="VVC738" s="509"/>
      <c r="VVD738" s="509"/>
      <c r="VVE738" s="509"/>
      <c r="VVF738" s="509"/>
      <c r="VVG738" s="509"/>
      <c r="VVH738" s="509"/>
      <c r="VVI738" s="509"/>
      <c r="VVJ738" s="509"/>
      <c r="VVK738" s="509"/>
      <c r="VVL738" s="509"/>
      <c r="VVM738" s="509"/>
      <c r="VVN738" s="509"/>
      <c r="VVO738" s="509"/>
      <c r="VVP738" s="509"/>
      <c r="VVQ738" s="509"/>
      <c r="VVR738" s="509"/>
      <c r="VVS738" s="509"/>
      <c r="VVT738" s="509"/>
      <c r="VVU738" s="509"/>
      <c r="VVV738" s="509"/>
      <c r="VVW738" s="509"/>
      <c r="VVX738" s="509"/>
      <c r="VVY738" s="509"/>
      <c r="VVZ738" s="509"/>
      <c r="VWA738" s="509"/>
      <c r="VWB738" s="509"/>
      <c r="VWC738" s="509"/>
      <c r="VWD738" s="509"/>
      <c r="VWE738" s="509"/>
      <c r="VWF738" s="509"/>
      <c r="VWG738" s="509"/>
      <c r="VWH738" s="509"/>
      <c r="VWI738" s="509"/>
      <c r="VWJ738" s="509"/>
      <c r="VWK738" s="509"/>
      <c r="VWL738" s="509"/>
      <c r="VWM738" s="509"/>
      <c r="VWN738" s="509"/>
      <c r="VWO738" s="509"/>
      <c r="VWP738" s="509"/>
      <c r="VWQ738" s="509"/>
      <c r="VWR738" s="509"/>
      <c r="VWS738" s="509"/>
      <c r="VWT738" s="509"/>
      <c r="VWU738" s="509"/>
      <c r="VWV738" s="509"/>
      <c r="VWW738" s="509"/>
      <c r="VWX738" s="509"/>
      <c r="VWY738" s="509"/>
      <c r="VWZ738" s="509"/>
      <c r="VXA738" s="509"/>
      <c r="VXB738" s="509"/>
      <c r="VXC738" s="509"/>
      <c r="VXD738" s="509"/>
      <c r="VXE738" s="509"/>
      <c r="VXF738" s="509"/>
      <c r="VXG738" s="509"/>
      <c r="VXH738" s="509"/>
      <c r="VXI738" s="509"/>
      <c r="VXJ738" s="509"/>
      <c r="VXK738" s="509"/>
      <c r="VXL738" s="509"/>
      <c r="VXM738" s="509"/>
      <c r="VXN738" s="509"/>
      <c r="VXO738" s="509"/>
      <c r="VXP738" s="509"/>
      <c r="VXQ738" s="509"/>
      <c r="VXR738" s="509"/>
      <c r="VXS738" s="509"/>
      <c r="VXT738" s="509"/>
      <c r="VXU738" s="509"/>
      <c r="VXV738" s="509"/>
      <c r="VXW738" s="509"/>
      <c r="VXX738" s="509"/>
      <c r="VXY738" s="509"/>
      <c r="VXZ738" s="509"/>
      <c r="VYA738" s="509"/>
      <c r="VYB738" s="509"/>
      <c r="VYC738" s="509"/>
      <c r="VYD738" s="509"/>
      <c r="VYE738" s="509"/>
      <c r="VYF738" s="509"/>
      <c r="VYG738" s="509"/>
      <c r="VYH738" s="509"/>
      <c r="VYI738" s="509"/>
      <c r="VYJ738" s="509"/>
      <c r="VYK738" s="509"/>
      <c r="VYL738" s="509"/>
      <c r="VYM738" s="509"/>
      <c r="VYN738" s="509"/>
      <c r="VYO738" s="509"/>
      <c r="VYP738" s="509"/>
      <c r="VYQ738" s="509"/>
      <c r="VYR738" s="509"/>
      <c r="VYS738" s="509"/>
      <c r="VYT738" s="509"/>
      <c r="VYU738" s="509"/>
      <c r="VYV738" s="509"/>
      <c r="VYW738" s="509"/>
      <c r="VYX738" s="509"/>
      <c r="VYY738" s="509"/>
      <c r="VYZ738" s="509"/>
      <c r="VZA738" s="509"/>
      <c r="VZB738" s="509"/>
      <c r="VZC738" s="509"/>
      <c r="VZD738" s="509"/>
      <c r="VZE738" s="509"/>
      <c r="VZF738" s="509"/>
      <c r="VZG738" s="509"/>
      <c r="VZH738" s="509"/>
      <c r="VZI738" s="509"/>
      <c r="VZJ738" s="509"/>
      <c r="VZK738" s="509"/>
      <c r="VZL738" s="509"/>
      <c r="VZM738" s="509"/>
      <c r="VZN738" s="509"/>
      <c r="VZO738" s="509"/>
      <c r="VZP738" s="509"/>
      <c r="VZQ738" s="509"/>
      <c r="VZR738" s="509"/>
      <c r="VZS738" s="509"/>
      <c r="VZT738" s="509"/>
      <c r="VZU738" s="509"/>
      <c r="VZV738" s="509"/>
      <c r="VZW738" s="509"/>
      <c r="VZX738" s="509"/>
      <c r="VZY738" s="509"/>
      <c r="VZZ738" s="509"/>
      <c r="WAA738" s="509"/>
      <c r="WAB738" s="509"/>
      <c r="WAC738" s="509"/>
      <c r="WAD738" s="509"/>
      <c r="WAE738" s="509"/>
      <c r="WAF738" s="509"/>
      <c r="WAG738" s="509"/>
      <c r="WAH738" s="509"/>
      <c r="WAI738" s="509"/>
      <c r="WAJ738" s="509"/>
      <c r="WAK738" s="509"/>
      <c r="WAL738" s="509"/>
      <c r="WAM738" s="509"/>
      <c r="WAN738" s="509"/>
      <c r="WAO738" s="509"/>
      <c r="WAP738" s="509"/>
      <c r="WAQ738" s="509"/>
      <c r="WAR738" s="509"/>
      <c r="WAS738" s="509"/>
      <c r="WAT738" s="509"/>
      <c r="WAU738" s="509"/>
      <c r="WAV738" s="509"/>
      <c r="WAW738" s="509"/>
      <c r="WAX738" s="509"/>
      <c r="WAY738" s="509"/>
      <c r="WAZ738" s="509"/>
      <c r="WBA738" s="509"/>
      <c r="WBB738" s="509"/>
      <c r="WBC738" s="509"/>
      <c r="WBD738" s="509"/>
      <c r="WBE738" s="509"/>
      <c r="WBF738" s="509"/>
      <c r="WBG738" s="509"/>
      <c r="WBH738" s="509"/>
      <c r="WBI738" s="509"/>
      <c r="WBJ738" s="509"/>
      <c r="WBK738" s="509"/>
      <c r="WBL738" s="509"/>
      <c r="WBM738" s="509"/>
      <c r="WBN738" s="509"/>
      <c r="WBO738" s="509"/>
      <c r="WBP738" s="509"/>
      <c r="WBQ738" s="509"/>
      <c r="WBR738" s="509"/>
      <c r="WBS738" s="509"/>
      <c r="WBT738" s="509"/>
      <c r="WBU738" s="509"/>
      <c r="WBV738" s="509"/>
      <c r="WBW738" s="509"/>
      <c r="WBX738" s="509"/>
      <c r="WBY738" s="509"/>
      <c r="WBZ738" s="509"/>
      <c r="WCA738" s="509"/>
      <c r="WCB738" s="509"/>
      <c r="WCC738" s="509"/>
      <c r="WCD738" s="509"/>
      <c r="WCE738" s="509"/>
      <c r="WCF738" s="509"/>
      <c r="WCG738" s="509"/>
      <c r="WCH738" s="509"/>
      <c r="WCI738" s="509"/>
      <c r="WCJ738" s="509"/>
      <c r="WCK738" s="509"/>
      <c r="WCL738" s="509"/>
      <c r="WCM738" s="509"/>
      <c r="WCN738" s="509"/>
      <c r="WCO738" s="509"/>
      <c r="WCP738" s="509"/>
      <c r="WCQ738" s="509"/>
      <c r="WCR738" s="509"/>
      <c r="WCS738" s="509"/>
      <c r="WCT738" s="509"/>
      <c r="WCU738" s="509"/>
      <c r="WCV738" s="509"/>
      <c r="WCW738" s="509"/>
      <c r="WCX738" s="509"/>
      <c r="WCY738" s="509"/>
      <c r="WCZ738" s="509"/>
      <c r="WDA738" s="509"/>
      <c r="WDB738" s="509"/>
      <c r="WDC738" s="509"/>
      <c r="WDD738" s="509"/>
      <c r="WDE738" s="509"/>
      <c r="WDF738" s="509"/>
      <c r="WDG738" s="509"/>
      <c r="WDH738" s="509"/>
      <c r="WDI738" s="509"/>
      <c r="WDJ738" s="509"/>
      <c r="WDK738" s="509"/>
      <c r="WDL738" s="509"/>
      <c r="WDM738" s="509"/>
      <c r="WDN738" s="509"/>
      <c r="WDO738" s="509"/>
      <c r="WDP738" s="509"/>
      <c r="WDQ738" s="509"/>
      <c r="WDR738" s="509"/>
      <c r="WDS738" s="509"/>
      <c r="WDT738" s="509"/>
      <c r="WDU738" s="509"/>
      <c r="WDV738" s="509"/>
      <c r="WDW738" s="509"/>
      <c r="WDX738" s="509"/>
      <c r="WDY738" s="509"/>
      <c r="WDZ738" s="509"/>
      <c r="WEA738" s="509"/>
      <c r="WEB738" s="509"/>
      <c r="WEC738" s="509"/>
      <c r="WED738" s="509"/>
      <c r="WEE738" s="509"/>
      <c r="WEF738" s="509"/>
      <c r="WEG738" s="509"/>
      <c r="WEH738" s="509"/>
      <c r="WEI738" s="509"/>
      <c r="WEJ738" s="509"/>
      <c r="WEK738" s="509"/>
      <c r="WEL738" s="509"/>
      <c r="WEM738" s="509"/>
      <c r="WEN738" s="509"/>
      <c r="WEO738" s="509"/>
      <c r="WEP738" s="509"/>
      <c r="WEQ738" s="509"/>
      <c r="WER738" s="509"/>
      <c r="WES738" s="509"/>
      <c r="WET738" s="509"/>
      <c r="WEU738" s="509"/>
      <c r="WEV738" s="509"/>
      <c r="WEW738" s="509"/>
      <c r="WEX738" s="509"/>
      <c r="WEY738" s="509"/>
      <c r="WEZ738" s="509"/>
      <c r="WFA738" s="509"/>
      <c r="WFB738" s="509"/>
      <c r="WFC738" s="509"/>
      <c r="WFD738" s="509"/>
      <c r="WFE738" s="509"/>
      <c r="WFF738" s="509"/>
      <c r="WFG738" s="509"/>
      <c r="WFH738" s="509"/>
      <c r="WFI738" s="509"/>
      <c r="WFJ738" s="509"/>
      <c r="WFK738" s="509"/>
      <c r="WFL738" s="509"/>
      <c r="WFM738" s="509"/>
      <c r="WFN738" s="509"/>
      <c r="WFO738" s="509"/>
      <c r="WFP738" s="509"/>
      <c r="WFQ738" s="509"/>
      <c r="WFR738" s="509"/>
      <c r="WFS738" s="509"/>
      <c r="WFT738" s="509"/>
      <c r="WFU738" s="509"/>
      <c r="WFV738" s="509"/>
      <c r="WFW738" s="509"/>
      <c r="WFX738" s="509"/>
      <c r="WFY738" s="509"/>
      <c r="WFZ738" s="509"/>
      <c r="WGA738" s="509"/>
      <c r="WGB738" s="509"/>
      <c r="WGC738" s="509"/>
      <c r="WGD738" s="509"/>
      <c r="WGE738" s="509"/>
      <c r="WGF738" s="509"/>
      <c r="WGG738" s="509"/>
      <c r="WGH738" s="509"/>
      <c r="WGI738" s="509"/>
      <c r="WGJ738" s="509"/>
      <c r="WGK738" s="509"/>
      <c r="WGL738" s="509"/>
      <c r="WGM738" s="509"/>
      <c r="WGN738" s="509"/>
      <c r="WGO738" s="509"/>
      <c r="WGP738" s="509"/>
      <c r="WGQ738" s="509"/>
      <c r="WGR738" s="509"/>
      <c r="WGS738" s="509"/>
      <c r="WGT738" s="509"/>
      <c r="WGU738" s="509"/>
      <c r="WGV738" s="509"/>
      <c r="WGW738" s="509"/>
      <c r="WGX738" s="509"/>
      <c r="WGY738" s="509"/>
      <c r="WGZ738" s="509"/>
      <c r="WHA738" s="509"/>
      <c r="WHB738" s="509"/>
      <c r="WHC738" s="509"/>
      <c r="WHD738" s="509"/>
      <c r="WHE738" s="509"/>
      <c r="WHF738" s="509"/>
      <c r="WHG738" s="509"/>
      <c r="WHH738" s="509"/>
      <c r="WHI738" s="509"/>
      <c r="WHJ738" s="509"/>
      <c r="WHK738" s="509"/>
      <c r="WHL738" s="509"/>
      <c r="WHM738" s="509"/>
      <c r="WHN738" s="509"/>
      <c r="WHO738" s="509"/>
      <c r="WHP738" s="509"/>
      <c r="WHQ738" s="509"/>
      <c r="WHR738" s="509"/>
      <c r="WHS738" s="509"/>
      <c r="WHT738" s="509"/>
      <c r="WHU738" s="509"/>
      <c r="WHV738" s="509"/>
      <c r="WHW738" s="509"/>
      <c r="WHX738" s="509"/>
      <c r="WHY738" s="509"/>
      <c r="WHZ738" s="509"/>
      <c r="WIA738" s="509"/>
      <c r="WIB738" s="509"/>
      <c r="WIC738" s="509"/>
      <c r="WID738" s="509"/>
      <c r="WIE738" s="509"/>
      <c r="WIF738" s="509"/>
      <c r="WIG738" s="509"/>
      <c r="WIH738" s="509"/>
      <c r="WII738" s="509"/>
      <c r="WIJ738" s="509"/>
      <c r="WIK738" s="509"/>
      <c r="WIL738" s="509"/>
      <c r="WIM738" s="509"/>
      <c r="WIN738" s="509"/>
      <c r="WIO738" s="509"/>
      <c r="WIP738" s="509"/>
      <c r="WIQ738" s="509"/>
      <c r="WIR738" s="509"/>
      <c r="WIS738" s="509"/>
      <c r="WIT738" s="509"/>
      <c r="WIU738" s="509"/>
      <c r="WIV738" s="509"/>
      <c r="WIW738" s="509"/>
      <c r="WIX738" s="509"/>
      <c r="WIY738" s="509"/>
      <c r="WIZ738" s="509"/>
      <c r="WJA738" s="509"/>
      <c r="WJB738" s="509"/>
      <c r="WJC738" s="509"/>
      <c r="WJD738" s="509"/>
      <c r="WJE738" s="509"/>
      <c r="WJF738" s="509"/>
      <c r="WJG738" s="509"/>
      <c r="WJH738" s="509"/>
      <c r="WJI738" s="509"/>
      <c r="WJJ738" s="509"/>
      <c r="WJK738" s="509"/>
      <c r="WJL738" s="509"/>
      <c r="WJM738" s="509"/>
      <c r="WJN738" s="509"/>
      <c r="WJO738" s="509"/>
      <c r="WJP738" s="509"/>
      <c r="WJQ738" s="509"/>
      <c r="WJR738" s="509"/>
      <c r="WJS738" s="509"/>
      <c r="WJT738" s="509"/>
      <c r="WJU738" s="509"/>
      <c r="WJV738" s="509"/>
      <c r="WJW738" s="509"/>
      <c r="WJX738" s="509"/>
      <c r="WJY738" s="509"/>
      <c r="WJZ738" s="509"/>
      <c r="WKA738" s="509"/>
      <c r="WKB738" s="509"/>
      <c r="WKC738" s="509"/>
      <c r="WKD738" s="509"/>
      <c r="WKE738" s="509"/>
      <c r="WKF738" s="509"/>
      <c r="WKG738" s="509"/>
      <c r="WKH738" s="509"/>
      <c r="WKI738" s="509"/>
      <c r="WKJ738" s="509"/>
      <c r="WKK738" s="509"/>
      <c r="WKL738" s="509"/>
      <c r="WKM738" s="509"/>
      <c r="WKN738" s="509"/>
      <c r="WKO738" s="509"/>
      <c r="WKP738" s="509"/>
      <c r="WKQ738" s="509"/>
      <c r="WKR738" s="509"/>
      <c r="WKS738" s="509"/>
      <c r="WKT738" s="509"/>
      <c r="WKU738" s="509"/>
      <c r="WKV738" s="509"/>
      <c r="WKW738" s="509"/>
      <c r="WKX738" s="509"/>
      <c r="WKY738" s="509"/>
      <c r="WKZ738" s="509"/>
      <c r="WLA738" s="509"/>
      <c r="WLB738" s="509"/>
      <c r="WLC738" s="509"/>
      <c r="WLD738" s="509"/>
      <c r="WLE738" s="509"/>
      <c r="WLF738" s="509"/>
      <c r="WLG738" s="509"/>
      <c r="WLH738" s="509"/>
      <c r="WLI738" s="509"/>
      <c r="WLJ738" s="509"/>
      <c r="WLK738" s="509"/>
      <c r="WLL738" s="509"/>
      <c r="WLM738" s="509"/>
      <c r="WLN738" s="509"/>
      <c r="WLO738" s="509"/>
      <c r="WLP738" s="509"/>
      <c r="WLQ738" s="509"/>
      <c r="WLR738" s="509"/>
      <c r="WLS738" s="509"/>
      <c r="WLT738" s="509"/>
      <c r="WLU738" s="509"/>
      <c r="WLV738" s="509"/>
      <c r="WLW738" s="509"/>
      <c r="WLX738" s="509"/>
      <c r="WLY738" s="509"/>
      <c r="WLZ738" s="509"/>
      <c r="WMA738" s="509"/>
      <c r="WMB738" s="509"/>
      <c r="WMC738" s="509"/>
      <c r="WMD738" s="509"/>
      <c r="WME738" s="509"/>
      <c r="WMF738" s="509"/>
      <c r="WMG738" s="509"/>
      <c r="WMH738" s="509"/>
      <c r="WMI738" s="509"/>
      <c r="WMJ738" s="509"/>
      <c r="WMK738" s="509"/>
      <c r="WML738" s="509"/>
      <c r="WMM738" s="509"/>
      <c r="WMN738" s="509"/>
      <c r="WMO738" s="509"/>
      <c r="WMP738" s="509"/>
      <c r="WMQ738" s="509"/>
      <c r="WMR738" s="509"/>
      <c r="WMS738" s="509"/>
      <c r="WMT738" s="509"/>
      <c r="WMU738" s="509"/>
      <c r="WMV738" s="509"/>
      <c r="WMW738" s="509"/>
      <c r="WMX738" s="509"/>
      <c r="WMY738" s="509"/>
      <c r="WMZ738" s="509"/>
      <c r="WNA738" s="509"/>
      <c r="WNB738" s="509"/>
      <c r="WNC738" s="509"/>
      <c r="WND738" s="509"/>
      <c r="WNE738" s="509"/>
      <c r="WNF738" s="509"/>
      <c r="WNG738" s="509"/>
      <c r="WNH738" s="509"/>
      <c r="WNI738" s="509"/>
      <c r="WNJ738" s="509"/>
      <c r="WNK738" s="509"/>
      <c r="WNL738" s="509"/>
      <c r="WNM738" s="509"/>
      <c r="WNN738" s="509"/>
      <c r="WNO738" s="509"/>
      <c r="WNP738" s="509"/>
      <c r="WNQ738" s="509"/>
      <c r="WNR738" s="509"/>
      <c r="WNS738" s="509"/>
      <c r="WNT738" s="509"/>
      <c r="WNU738" s="509"/>
      <c r="WNV738" s="509"/>
      <c r="WNW738" s="509"/>
      <c r="WNX738" s="509"/>
      <c r="WNY738" s="509"/>
      <c r="WNZ738" s="509"/>
      <c r="WOA738" s="509"/>
      <c r="WOB738" s="509"/>
      <c r="WOC738" s="509"/>
      <c r="WOD738" s="509"/>
      <c r="WOE738" s="509"/>
      <c r="WOF738" s="509"/>
      <c r="WOG738" s="509"/>
      <c r="WOH738" s="509"/>
      <c r="WOI738" s="509"/>
      <c r="WOJ738" s="509"/>
      <c r="WOK738" s="509"/>
      <c r="WOL738" s="509"/>
      <c r="WOM738" s="509"/>
      <c r="WON738" s="509"/>
      <c r="WOO738" s="509"/>
      <c r="WOP738" s="509"/>
      <c r="WOQ738" s="509"/>
      <c r="WOR738" s="509"/>
      <c r="WOS738" s="509"/>
      <c r="WOT738" s="509"/>
      <c r="WOU738" s="509"/>
      <c r="WOV738" s="509"/>
      <c r="WOW738" s="509"/>
      <c r="WOX738" s="509"/>
      <c r="WOY738" s="509"/>
      <c r="WOZ738" s="509"/>
      <c r="WPA738" s="509"/>
      <c r="WPB738" s="509"/>
      <c r="WPC738" s="509"/>
      <c r="WPD738" s="509"/>
      <c r="WPE738" s="509"/>
      <c r="WPF738" s="509"/>
      <c r="WPG738" s="509"/>
      <c r="WPH738" s="509"/>
      <c r="WPI738" s="509"/>
      <c r="WPJ738" s="509"/>
      <c r="WPK738" s="509"/>
      <c r="WPL738" s="509"/>
      <c r="WPM738" s="509"/>
      <c r="WPN738" s="509"/>
      <c r="WPO738" s="509"/>
      <c r="WPP738" s="509"/>
      <c r="WPQ738" s="509"/>
      <c r="WPR738" s="509"/>
      <c r="WPS738" s="509"/>
      <c r="WPT738" s="509"/>
      <c r="WPU738" s="509"/>
      <c r="WPV738" s="509"/>
      <c r="WPW738" s="509"/>
      <c r="WPX738" s="509"/>
      <c r="WPY738" s="509"/>
      <c r="WPZ738" s="509"/>
      <c r="WQA738" s="509"/>
      <c r="WQB738" s="509"/>
      <c r="WQC738" s="509"/>
      <c r="WQD738" s="509"/>
      <c r="WQE738" s="509"/>
      <c r="WQF738" s="509"/>
      <c r="WQG738" s="509"/>
      <c r="WQH738" s="509"/>
      <c r="WQI738" s="509"/>
      <c r="WQJ738" s="509"/>
      <c r="WQK738" s="509"/>
      <c r="WQL738" s="509"/>
      <c r="WQM738" s="509"/>
      <c r="WQN738" s="509"/>
      <c r="WQO738" s="509"/>
      <c r="WQP738" s="509"/>
      <c r="WQQ738" s="509"/>
      <c r="WQR738" s="509"/>
      <c r="WQS738" s="509"/>
      <c r="WQT738" s="509"/>
      <c r="WQU738" s="509"/>
      <c r="WQV738" s="509"/>
      <c r="WQW738" s="509"/>
      <c r="WQX738" s="509"/>
      <c r="WQY738" s="509"/>
      <c r="WQZ738" s="509"/>
      <c r="WRA738" s="509"/>
      <c r="WRB738" s="509"/>
      <c r="WRC738" s="509"/>
      <c r="WRD738" s="509"/>
      <c r="WRE738" s="509"/>
      <c r="WRF738" s="509"/>
      <c r="WRG738" s="509"/>
      <c r="WRH738" s="509"/>
      <c r="WRI738" s="509"/>
      <c r="WRJ738" s="509"/>
      <c r="WRK738" s="509"/>
      <c r="WRL738" s="509"/>
      <c r="WRM738" s="509"/>
      <c r="WRN738" s="509"/>
      <c r="WRO738" s="509"/>
      <c r="WRP738" s="509"/>
      <c r="WRQ738" s="509"/>
      <c r="WRR738" s="509"/>
      <c r="WRS738" s="509"/>
      <c r="WRT738" s="509"/>
      <c r="WRU738" s="509"/>
      <c r="WRV738" s="509"/>
      <c r="WRW738" s="509"/>
      <c r="WRX738" s="509"/>
      <c r="WRY738" s="509"/>
      <c r="WRZ738" s="509"/>
      <c r="WSA738" s="509"/>
      <c r="WSB738" s="509"/>
      <c r="WSC738" s="509"/>
      <c r="WSD738" s="509"/>
      <c r="WSE738" s="509"/>
      <c r="WSF738" s="509"/>
      <c r="WSG738" s="509"/>
      <c r="WSH738" s="509"/>
      <c r="WSI738" s="509"/>
      <c r="WSJ738" s="509"/>
      <c r="WSK738" s="509"/>
      <c r="WSL738" s="509"/>
      <c r="WSM738" s="509"/>
      <c r="WSN738" s="509"/>
      <c r="WSO738" s="509"/>
      <c r="WSP738" s="509"/>
      <c r="WSQ738" s="509"/>
      <c r="WSR738" s="509"/>
      <c r="WSS738" s="509"/>
      <c r="WST738" s="509"/>
      <c r="WSU738" s="509"/>
      <c r="WSV738" s="509"/>
      <c r="WSW738" s="509"/>
      <c r="WSX738" s="509"/>
      <c r="WSY738" s="509"/>
      <c r="WSZ738" s="509"/>
      <c r="WTA738" s="509"/>
      <c r="WTB738" s="509"/>
      <c r="WTC738" s="509"/>
      <c r="WTD738" s="509"/>
      <c r="WTE738" s="509"/>
      <c r="WTF738" s="509"/>
      <c r="WTG738" s="509"/>
      <c r="WTH738" s="509"/>
      <c r="WTI738" s="509"/>
      <c r="WTJ738" s="509"/>
      <c r="WTK738" s="509"/>
      <c r="WTL738" s="509"/>
      <c r="WTM738" s="509"/>
      <c r="WTN738" s="509"/>
      <c r="WTO738" s="509"/>
      <c r="WTP738" s="509"/>
      <c r="WTQ738" s="509"/>
      <c r="WTR738" s="509"/>
      <c r="WTS738" s="509"/>
      <c r="WTT738" s="509"/>
      <c r="WTU738" s="509"/>
      <c r="WTV738" s="509"/>
      <c r="WTW738" s="509"/>
      <c r="WTX738" s="509"/>
      <c r="WTY738" s="509"/>
      <c r="WTZ738" s="509"/>
      <c r="WUA738" s="509"/>
      <c r="WUB738" s="509"/>
      <c r="WUC738" s="509"/>
      <c r="WUD738" s="509"/>
      <c r="WUE738" s="509"/>
      <c r="WUF738" s="509"/>
      <c r="WUG738" s="509"/>
      <c r="WUH738" s="509"/>
      <c r="WUI738" s="509"/>
      <c r="WUJ738" s="509"/>
      <c r="WUK738" s="509"/>
      <c r="WUL738" s="509"/>
      <c r="WUM738" s="509"/>
      <c r="WUN738" s="509"/>
      <c r="WUO738" s="509"/>
      <c r="WUP738" s="509"/>
      <c r="WUQ738" s="509"/>
      <c r="WUR738" s="509"/>
      <c r="WUS738" s="509"/>
      <c r="WUT738" s="509"/>
      <c r="WUU738" s="509"/>
      <c r="WUV738" s="509"/>
      <c r="WUW738" s="509"/>
      <c r="WUX738" s="509"/>
      <c r="WUY738" s="509"/>
      <c r="WUZ738" s="509"/>
      <c r="WVA738" s="509"/>
      <c r="WVB738" s="509"/>
      <c r="WVC738" s="509"/>
      <c r="WVD738" s="509"/>
      <c r="WVE738" s="509"/>
      <c r="WVF738" s="509"/>
      <c r="WVG738" s="509"/>
      <c r="WVH738" s="509"/>
      <c r="WVI738" s="509"/>
      <c r="WVJ738" s="509"/>
      <c r="WVK738" s="509"/>
      <c r="WVL738" s="509"/>
      <c r="WVM738" s="509"/>
      <c r="WVN738" s="509"/>
      <c r="WVO738" s="509"/>
      <c r="WVP738" s="509"/>
      <c r="WVQ738" s="509"/>
      <c r="WVR738" s="509"/>
      <c r="WVS738" s="509"/>
      <c r="WVT738" s="509"/>
      <c r="WVU738" s="509"/>
      <c r="WVV738" s="509"/>
      <c r="WVW738" s="509"/>
      <c r="WVX738" s="509"/>
      <c r="WVY738" s="509"/>
      <c r="WVZ738" s="509"/>
      <c r="WWA738" s="509"/>
      <c r="WWB738" s="509"/>
      <c r="WWC738" s="509"/>
      <c r="WWD738" s="509"/>
      <c r="WWE738" s="509"/>
      <c r="WWF738" s="509"/>
      <c r="WWG738" s="509"/>
      <c r="WWH738" s="509"/>
      <c r="WWI738" s="509"/>
      <c r="WWJ738" s="509"/>
      <c r="WWK738" s="509"/>
      <c r="WWL738" s="509"/>
      <c r="WWM738" s="509"/>
      <c r="WWN738" s="509"/>
      <c r="WWO738" s="509"/>
      <c r="WWP738" s="509"/>
      <c r="WWQ738" s="509"/>
      <c r="WWR738" s="509"/>
      <c r="WWS738" s="509"/>
      <c r="WWT738" s="509"/>
      <c r="WWU738" s="509"/>
      <c r="WWV738" s="509"/>
      <c r="WWW738" s="509"/>
      <c r="WWX738" s="509"/>
      <c r="WWY738" s="509"/>
      <c r="WWZ738" s="509"/>
      <c r="WXA738" s="509"/>
      <c r="WXB738" s="509"/>
      <c r="WXC738" s="509"/>
      <c r="WXD738" s="509"/>
      <c r="WXE738" s="509"/>
      <c r="WXF738" s="509"/>
      <c r="WXG738" s="509"/>
      <c r="WXH738" s="509"/>
      <c r="WXI738" s="509"/>
      <c r="WXJ738" s="509"/>
      <c r="WXK738" s="509"/>
      <c r="WXL738" s="509"/>
      <c r="WXM738" s="509"/>
      <c r="WXN738" s="509"/>
      <c r="WXO738" s="509"/>
      <c r="WXP738" s="509"/>
      <c r="WXQ738" s="509"/>
      <c r="WXR738" s="509"/>
      <c r="WXS738" s="509"/>
      <c r="WXT738" s="509"/>
      <c r="WXU738" s="509"/>
      <c r="WXV738" s="509"/>
      <c r="WXW738" s="509"/>
      <c r="WXX738" s="509"/>
      <c r="WXY738" s="509"/>
      <c r="WXZ738" s="509"/>
      <c r="WYA738" s="509"/>
      <c r="WYB738" s="509"/>
      <c r="WYC738" s="509"/>
      <c r="WYD738" s="509"/>
      <c r="WYE738" s="509"/>
      <c r="WYF738" s="509"/>
      <c r="WYG738" s="509"/>
      <c r="WYH738" s="509"/>
      <c r="WYI738" s="509"/>
      <c r="WYJ738" s="509"/>
      <c r="WYK738" s="509"/>
      <c r="WYL738" s="509"/>
      <c r="WYM738" s="509"/>
      <c r="WYN738" s="509"/>
      <c r="WYO738" s="509"/>
      <c r="WYP738" s="509"/>
      <c r="WYQ738" s="509"/>
      <c r="WYR738" s="509"/>
      <c r="WYS738" s="509"/>
      <c r="WYT738" s="509"/>
      <c r="WYU738" s="509"/>
      <c r="WYV738" s="509"/>
      <c r="WYW738" s="509"/>
      <c r="WYX738" s="509"/>
      <c r="WYY738" s="509"/>
      <c r="WYZ738" s="509"/>
      <c r="WZA738" s="509"/>
      <c r="WZB738" s="509"/>
      <c r="WZC738" s="509"/>
      <c r="WZD738" s="509"/>
      <c r="WZE738" s="509"/>
      <c r="WZF738" s="509"/>
      <c r="WZG738" s="509"/>
      <c r="WZH738" s="509"/>
      <c r="WZI738" s="509"/>
      <c r="WZJ738" s="509"/>
      <c r="WZK738" s="509"/>
      <c r="WZL738" s="509"/>
      <c r="WZM738" s="509"/>
      <c r="WZN738" s="509"/>
      <c r="WZO738" s="509"/>
      <c r="WZP738" s="509"/>
      <c r="WZQ738" s="509"/>
      <c r="WZR738" s="509"/>
      <c r="WZS738" s="509"/>
      <c r="WZT738" s="509"/>
      <c r="WZU738" s="509"/>
      <c r="WZV738" s="509"/>
      <c r="WZW738" s="509"/>
      <c r="WZX738" s="509"/>
      <c r="WZY738" s="509"/>
      <c r="WZZ738" s="509"/>
      <c r="XAA738" s="509"/>
      <c r="XAB738" s="509"/>
      <c r="XAC738" s="509"/>
      <c r="XAD738" s="509"/>
      <c r="XAE738" s="509"/>
      <c r="XAF738" s="509"/>
      <c r="XAG738" s="509"/>
      <c r="XAH738" s="509"/>
      <c r="XAI738" s="509"/>
      <c r="XAJ738" s="509"/>
      <c r="XAK738" s="509"/>
      <c r="XAL738" s="509"/>
      <c r="XAM738" s="509"/>
      <c r="XAN738" s="509"/>
      <c r="XAO738" s="509"/>
      <c r="XAP738" s="509"/>
      <c r="XAQ738" s="509"/>
      <c r="XAR738" s="509"/>
      <c r="XAS738" s="509"/>
      <c r="XAT738" s="509"/>
      <c r="XAU738" s="509"/>
      <c r="XAV738" s="509"/>
      <c r="XAW738" s="509"/>
      <c r="XAX738" s="509"/>
      <c r="XAY738" s="509"/>
      <c r="XAZ738" s="509"/>
      <c r="XBA738" s="509"/>
      <c r="XBB738" s="509"/>
      <c r="XBC738" s="509"/>
      <c r="XBD738" s="509"/>
      <c r="XBE738" s="509"/>
      <c r="XBF738" s="509"/>
      <c r="XBG738" s="509"/>
      <c r="XBH738" s="509"/>
      <c r="XBI738" s="509"/>
      <c r="XBJ738" s="509"/>
      <c r="XBK738" s="509"/>
      <c r="XBL738" s="509"/>
      <c r="XBM738" s="509"/>
      <c r="XBN738" s="509"/>
      <c r="XBO738" s="509"/>
      <c r="XBP738" s="509"/>
      <c r="XBQ738" s="509"/>
      <c r="XBR738" s="509"/>
      <c r="XBS738" s="509"/>
      <c r="XBT738" s="509"/>
      <c r="XBU738" s="509"/>
      <c r="XBV738" s="509"/>
      <c r="XBW738" s="509"/>
      <c r="XBX738" s="509"/>
      <c r="XBY738" s="509"/>
      <c r="XBZ738" s="509"/>
      <c r="XCA738" s="509"/>
      <c r="XCB738" s="509"/>
      <c r="XCC738" s="509"/>
      <c r="XCD738" s="509"/>
      <c r="XCE738" s="509"/>
      <c r="XCF738" s="509"/>
      <c r="XCG738" s="509"/>
      <c r="XCH738" s="509"/>
      <c r="XCI738" s="509"/>
      <c r="XCJ738" s="509"/>
      <c r="XCK738" s="509"/>
      <c r="XCL738" s="509"/>
      <c r="XCM738" s="509"/>
      <c r="XCN738" s="509"/>
      <c r="XCO738" s="509"/>
      <c r="XCP738" s="509"/>
      <c r="XCQ738" s="509"/>
      <c r="XCR738" s="509"/>
      <c r="XCS738" s="509"/>
      <c r="XCT738" s="509"/>
      <c r="XCU738" s="509"/>
      <c r="XCV738" s="509"/>
      <c r="XCW738" s="509"/>
      <c r="XCX738" s="509"/>
      <c r="XCY738" s="509"/>
      <c r="XCZ738" s="509"/>
      <c r="XDA738" s="509"/>
      <c r="XDB738" s="509"/>
      <c r="XDC738" s="509"/>
      <c r="XDD738" s="509"/>
      <c r="XDE738" s="509"/>
      <c r="XDF738" s="509"/>
      <c r="XDG738" s="509"/>
      <c r="XDH738" s="509"/>
      <c r="XDI738" s="509"/>
      <c r="XDJ738" s="509"/>
      <c r="XDK738" s="509"/>
      <c r="XDL738" s="509"/>
      <c r="XDM738" s="509"/>
      <c r="XDN738" s="509"/>
      <c r="XDO738" s="509"/>
      <c r="XDP738" s="509"/>
      <c r="XDQ738" s="509"/>
      <c r="XDR738" s="509"/>
      <c r="XDS738" s="509"/>
      <c r="XDT738" s="509"/>
      <c r="XDU738" s="509"/>
      <c r="XDV738" s="509"/>
      <c r="XDW738" s="509"/>
      <c r="XDX738" s="509"/>
      <c r="XDY738" s="509"/>
      <c r="XDZ738" s="509"/>
      <c r="XEA738" s="509"/>
      <c r="XEB738" s="509"/>
      <c r="XEC738" s="509"/>
      <c r="XED738" s="509"/>
      <c r="XEE738" s="509"/>
      <c r="XEF738" s="509"/>
      <c r="XEG738" s="509"/>
      <c r="XEH738" s="509"/>
      <c r="XEI738" s="509"/>
      <c r="XEJ738" s="509"/>
      <c r="XEK738" s="509"/>
      <c r="XEL738" s="509"/>
      <c r="XEM738" s="509"/>
      <c r="XEN738" s="509"/>
      <c r="XEO738" s="509"/>
      <c r="XEP738" s="509"/>
      <c r="XEQ738" s="509"/>
      <c r="XER738" s="509"/>
      <c r="XES738" s="509"/>
      <c r="XET738" s="509"/>
      <c r="XEU738" s="509"/>
      <c r="XEV738" s="509"/>
      <c r="XEW738" s="509"/>
      <c r="XEX738" s="509"/>
      <c r="XEY738" s="509"/>
      <c r="XEZ738" s="509"/>
      <c r="XFA738" s="509"/>
      <c r="XFB738" s="509"/>
      <c r="XFC738" s="509"/>
      <c r="XFD738" s="509"/>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1116</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1117</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3"/>
      <c r="B744" s="91"/>
      <c r="C744" s="92" t="s">
        <v>1119</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3"/>
      <c r="B745" s="91"/>
      <c r="C745" s="92" t="s">
        <v>1118</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1086</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1087</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1088</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7" t="s">
        <v>420</v>
      </c>
      <c r="K750" s="1108"/>
      <c r="L750" s="1108"/>
      <c r="M750" s="1108"/>
      <c r="N750" s="1109"/>
      <c r="O750" s="1231" t="s">
        <v>301</v>
      </c>
      <c r="P750" s="1231"/>
      <c r="Q750" s="1231"/>
      <c r="R750" s="1231"/>
      <c r="S750" s="1231"/>
      <c r="T750" s="1231" t="s">
        <v>490</v>
      </c>
      <c r="U750" s="1231"/>
      <c r="V750" s="1231"/>
      <c r="W750" s="1231"/>
      <c r="X750" s="1231"/>
      <c r="Y750" s="1231" t="s">
        <v>302</v>
      </c>
      <c r="Z750" s="1231"/>
      <c r="AA750" s="1231"/>
      <c r="AB750" s="1231"/>
      <c r="AC750" s="123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0"/>
      <c r="K751" s="1111"/>
      <c r="L751" s="1111"/>
      <c r="M751" s="1111"/>
      <c r="N751" s="1112"/>
      <c r="O751" s="1231"/>
      <c r="P751" s="1231"/>
      <c r="Q751" s="1231"/>
      <c r="R751" s="1231"/>
      <c r="S751" s="1231"/>
      <c r="T751" s="1231"/>
      <c r="U751" s="1231"/>
      <c r="V751" s="1231"/>
      <c r="W751" s="1231"/>
      <c r="X751" s="1231"/>
      <c r="Y751" s="1231"/>
      <c r="Z751" s="1231"/>
      <c r="AA751" s="1231"/>
      <c r="AB751" s="1231"/>
      <c r="AC751" s="123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0"/>
      <c r="K752" s="1111"/>
      <c r="L752" s="1111"/>
      <c r="M752" s="1111"/>
      <c r="N752" s="1112"/>
      <c r="O752" s="1231"/>
      <c r="P752" s="1231"/>
      <c r="Q752" s="1231"/>
      <c r="R752" s="1231"/>
      <c r="S752" s="1231"/>
      <c r="T752" s="1231"/>
      <c r="U752" s="1231"/>
      <c r="V752" s="1231"/>
      <c r="W752" s="1231"/>
      <c r="X752" s="1231"/>
      <c r="Y752" s="1231"/>
      <c r="Z752" s="1231"/>
      <c r="AA752" s="1231"/>
      <c r="AB752" s="1231"/>
      <c r="AC752" s="123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3"/>
      <c r="K753" s="1114"/>
      <c r="L753" s="1114"/>
      <c r="M753" s="1114"/>
      <c r="N753" s="1115"/>
      <c r="O753" s="1231"/>
      <c r="P753" s="1231"/>
      <c r="Q753" s="1231"/>
      <c r="R753" s="1231"/>
      <c r="S753" s="1231"/>
      <c r="T753" s="1231"/>
      <c r="U753" s="1231"/>
      <c r="V753" s="1231"/>
      <c r="W753" s="1231"/>
      <c r="X753" s="1231"/>
      <c r="Y753" s="1231"/>
      <c r="Z753" s="1231"/>
      <c r="AA753" s="1231"/>
      <c r="AB753" s="1231"/>
      <c r="AC753" s="123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1" t="s">
        <v>170</v>
      </c>
      <c r="K754" s="1172"/>
      <c r="L754" s="1172"/>
      <c r="M754" s="1172"/>
      <c r="N754" s="1173"/>
      <c r="O754" s="1174">
        <v>1</v>
      </c>
      <c r="P754" s="1174"/>
      <c r="Q754" s="1174"/>
      <c r="R754" s="1174"/>
      <c r="S754" s="1174"/>
      <c r="T754" s="1185"/>
      <c r="U754" s="1185"/>
      <c r="V754" s="1185"/>
      <c r="W754" s="1185"/>
      <c r="X754" s="1185"/>
      <c r="Y754" s="1126">
        <f>T754*O754</f>
        <v>0</v>
      </c>
      <c r="Z754" s="1126"/>
      <c r="AA754" s="1126"/>
      <c r="AB754" s="1126"/>
      <c r="AC754" s="112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1"/>
      <c r="K755" s="1172"/>
      <c r="L755" s="1172"/>
      <c r="M755" s="1172"/>
      <c r="N755" s="1173"/>
      <c r="O755" s="1174"/>
      <c r="P755" s="1174"/>
      <c r="Q755" s="1174"/>
      <c r="R755" s="1174"/>
      <c r="S755" s="1174"/>
      <c r="T755" s="1185"/>
      <c r="U755" s="1185"/>
      <c r="V755" s="1185"/>
      <c r="W755" s="1185"/>
      <c r="X755" s="1185"/>
      <c r="Y755" s="1126">
        <f>T755*O755</f>
        <v>0</v>
      </c>
      <c r="Z755" s="1126"/>
      <c r="AA755" s="1126"/>
      <c r="AB755" s="1126"/>
      <c r="AC755" s="112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1"/>
      <c r="K756" s="1172"/>
      <c r="L756" s="1172"/>
      <c r="M756" s="1172"/>
      <c r="N756" s="1173"/>
      <c r="O756" s="1174"/>
      <c r="P756" s="1174"/>
      <c r="Q756" s="1174"/>
      <c r="R756" s="1174"/>
      <c r="S756" s="1174"/>
      <c r="T756" s="1185"/>
      <c r="U756" s="1185"/>
      <c r="V756" s="1185"/>
      <c r="W756" s="1185"/>
      <c r="X756" s="1185"/>
      <c r="Y756" s="1126">
        <f>T756*O756</f>
        <v>0</v>
      </c>
      <c r="Z756" s="1126"/>
      <c r="AA756" s="1126"/>
      <c r="AB756" s="1126"/>
      <c r="AC756" s="112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1"/>
      <c r="K757" s="1172"/>
      <c r="L757" s="1172"/>
      <c r="M757" s="1172"/>
      <c r="N757" s="1173"/>
      <c r="O757" s="1174"/>
      <c r="P757" s="1174"/>
      <c r="Q757" s="1174"/>
      <c r="R757" s="1174"/>
      <c r="S757" s="1174"/>
      <c r="T757" s="1185"/>
      <c r="U757" s="1185"/>
      <c r="V757" s="1185"/>
      <c r="W757" s="1185"/>
      <c r="X757" s="1185"/>
      <c r="Y757" s="1126">
        <f>T757*O757</f>
        <v>0</v>
      </c>
      <c r="Z757" s="1126"/>
      <c r="AA757" s="1126"/>
      <c r="AB757" s="1126"/>
      <c r="AC757" s="112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8" t="s">
        <v>132</v>
      </c>
      <c r="K758" s="1169"/>
      <c r="L758" s="1169"/>
      <c r="M758" s="1169"/>
      <c r="N758" s="1170"/>
      <c r="O758" s="1423">
        <f>SUM(O754:S757)</f>
        <v>1</v>
      </c>
      <c r="P758" s="1424"/>
      <c r="Q758" s="1424"/>
      <c r="R758" s="1424"/>
      <c r="S758" s="1425"/>
      <c r="T758" s="1417" t="s">
        <v>131</v>
      </c>
      <c r="U758" s="1418"/>
      <c r="V758" s="1418"/>
      <c r="W758" s="1418"/>
      <c r="X758" s="1419"/>
      <c r="Y758" s="1157">
        <f>SUM(Y754:AC757)</f>
        <v>0</v>
      </c>
      <c r="Z758" s="1426"/>
      <c r="AA758" s="1426"/>
      <c r="AB758" s="1426"/>
      <c r="AC758" s="142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2" t="s">
        <v>721</v>
      </c>
      <c r="K760" s="1422"/>
      <c r="L760" s="91"/>
      <c r="M760" s="62" t="s">
        <v>1084</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1085</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7" t="s">
        <v>420</v>
      </c>
      <c r="K764" s="1108"/>
      <c r="L764" s="1108"/>
      <c r="M764" s="1108"/>
      <c r="N764" s="1109"/>
      <c r="O764" s="1231" t="s">
        <v>301</v>
      </c>
      <c r="P764" s="1231"/>
      <c r="Q764" s="1231"/>
      <c r="R764" s="1231"/>
      <c r="S764" s="1231"/>
      <c r="T764" s="1231" t="s">
        <v>490</v>
      </c>
      <c r="U764" s="1231"/>
      <c r="V764" s="1231"/>
      <c r="W764" s="1231"/>
      <c r="X764" s="1231"/>
      <c r="Y764" s="1231" t="s">
        <v>302</v>
      </c>
      <c r="Z764" s="1231"/>
      <c r="AA764" s="1231"/>
      <c r="AB764" s="1231"/>
      <c r="AC764" s="123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0"/>
      <c r="K765" s="1111"/>
      <c r="L765" s="1111"/>
      <c r="M765" s="1111"/>
      <c r="N765" s="1112"/>
      <c r="O765" s="1231"/>
      <c r="P765" s="1231"/>
      <c r="Q765" s="1231"/>
      <c r="R765" s="1231"/>
      <c r="S765" s="1231"/>
      <c r="T765" s="1231"/>
      <c r="U765" s="1231"/>
      <c r="V765" s="1231"/>
      <c r="W765" s="1231"/>
      <c r="X765" s="1231"/>
      <c r="Y765" s="1231"/>
      <c r="Z765" s="1231"/>
      <c r="AA765" s="1231"/>
      <c r="AB765" s="1231"/>
      <c r="AC765" s="123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0"/>
      <c r="K766" s="1111"/>
      <c r="L766" s="1111"/>
      <c r="M766" s="1111"/>
      <c r="N766" s="1112"/>
      <c r="O766" s="1231"/>
      <c r="P766" s="1231"/>
      <c r="Q766" s="1231"/>
      <c r="R766" s="1231"/>
      <c r="S766" s="1231"/>
      <c r="T766" s="1231"/>
      <c r="U766" s="1231"/>
      <c r="V766" s="1231"/>
      <c r="W766" s="1231"/>
      <c r="X766" s="1231"/>
      <c r="Y766" s="1231"/>
      <c r="Z766" s="1231"/>
      <c r="AA766" s="1231"/>
      <c r="AB766" s="1231"/>
      <c r="AC766" s="123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3"/>
      <c r="K767" s="1114"/>
      <c r="L767" s="1114"/>
      <c r="M767" s="1114"/>
      <c r="N767" s="1115"/>
      <c r="O767" s="1231"/>
      <c r="P767" s="1231"/>
      <c r="Q767" s="1231"/>
      <c r="R767" s="1231"/>
      <c r="S767" s="1231"/>
      <c r="T767" s="1231"/>
      <c r="U767" s="1231"/>
      <c r="V767" s="1231"/>
      <c r="W767" s="1231"/>
      <c r="X767" s="1231"/>
      <c r="Y767" s="1231"/>
      <c r="Z767" s="1231"/>
      <c r="AA767" s="1231"/>
      <c r="AB767" s="1231"/>
      <c r="AC767" s="123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1"/>
      <c r="K768" s="1172"/>
      <c r="L768" s="1172"/>
      <c r="M768" s="1172"/>
      <c r="N768" s="1173"/>
      <c r="O768" s="1174"/>
      <c r="P768" s="1174"/>
      <c r="Q768" s="1174"/>
      <c r="R768" s="1174"/>
      <c r="S768" s="1174"/>
      <c r="T768" s="1185"/>
      <c r="U768" s="1185"/>
      <c r="V768" s="1185"/>
      <c r="W768" s="1185"/>
      <c r="X768" s="1185"/>
      <c r="Y768" s="1126">
        <f>T768*O768</f>
        <v>0</v>
      </c>
      <c r="Z768" s="1126"/>
      <c r="AA768" s="1126"/>
      <c r="AB768" s="1126"/>
      <c r="AC768" s="112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1"/>
      <c r="K769" s="1172"/>
      <c r="L769" s="1172"/>
      <c r="M769" s="1172"/>
      <c r="N769" s="1173"/>
      <c r="O769" s="1174"/>
      <c r="P769" s="1174"/>
      <c r="Q769" s="1174"/>
      <c r="R769" s="1174"/>
      <c r="S769" s="1174"/>
      <c r="T769" s="1185"/>
      <c r="U769" s="1185"/>
      <c r="V769" s="1185"/>
      <c r="W769" s="1185"/>
      <c r="X769" s="1185"/>
      <c r="Y769" s="1126">
        <f t="shared" ref="Y769:Y777" si="61">T769*O769</f>
        <v>0</v>
      </c>
      <c r="Z769" s="1126"/>
      <c r="AA769" s="1126"/>
      <c r="AB769" s="1126"/>
      <c r="AC769" s="112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1"/>
      <c r="K770" s="1172"/>
      <c r="L770" s="1172"/>
      <c r="M770" s="1172"/>
      <c r="N770" s="1173"/>
      <c r="O770" s="1174"/>
      <c r="P770" s="1174"/>
      <c r="Q770" s="1174"/>
      <c r="R770" s="1174"/>
      <c r="S770" s="1174"/>
      <c r="T770" s="1185"/>
      <c r="U770" s="1185"/>
      <c r="V770" s="1185"/>
      <c r="W770" s="1185"/>
      <c r="X770" s="1185"/>
      <c r="Y770" s="1126">
        <f t="shared" si="61"/>
        <v>0</v>
      </c>
      <c r="Z770" s="1126"/>
      <c r="AA770" s="1126"/>
      <c r="AB770" s="1126"/>
      <c r="AC770" s="112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1"/>
      <c r="K771" s="1172"/>
      <c r="L771" s="1172"/>
      <c r="M771" s="1172"/>
      <c r="N771" s="1173"/>
      <c r="O771" s="1174"/>
      <c r="P771" s="1174"/>
      <c r="Q771" s="1174"/>
      <c r="R771" s="1174"/>
      <c r="S771" s="1174"/>
      <c r="T771" s="1185"/>
      <c r="U771" s="1185"/>
      <c r="V771" s="1185"/>
      <c r="W771" s="1185"/>
      <c r="X771" s="1185"/>
      <c r="Y771" s="1126">
        <f t="shared" si="61"/>
        <v>0</v>
      </c>
      <c r="Z771" s="1126"/>
      <c r="AA771" s="1126"/>
      <c r="AB771" s="1126"/>
      <c r="AC771" s="112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1"/>
      <c r="K772" s="1172"/>
      <c r="L772" s="1172"/>
      <c r="M772" s="1172"/>
      <c r="N772" s="1173"/>
      <c r="O772" s="1174"/>
      <c r="P772" s="1174"/>
      <c r="Q772" s="1174"/>
      <c r="R772" s="1174"/>
      <c r="S772" s="1174"/>
      <c r="T772" s="1185"/>
      <c r="U772" s="1185"/>
      <c r="V772" s="1185"/>
      <c r="W772" s="1185"/>
      <c r="X772" s="1185"/>
      <c r="Y772" s="1126">
        <f t="shared" si="61"/>
        <v>0</v>
      </c>
      <c r="Z772" s="1126"/>
      <c r="AA772" s="1126"/>
      <c r="AB772" s="1126"/>
      <c r="AC772" s="112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1"/>
      <c r="K773" s="1172"/>
      <c r="L773" s="1172"/>
      <c r="M773" s="1172"/>
      <c r="N773" s="1173"/>
      <c r="O773" s="1174"/>
      <c r="P773" s="1174"/>
      <c r="Q773" s="1174"/>
      <c r="R773" s="1174"/>
      <c r="S773" s="1174"/>
      <c r="T773" s="1185"/>
      <c r="U773" s="1185"/>
      <c r="V773" s="1185"/>
      <c r="W773" s="1185"/>
      <c r="X773" s="1185"/>
      <c r="Y773" s="1126">
        <f t="shared" si="61"/>
        <v>0</v>
      </c>
      <c r="Z773" s="1126"/>
      <c r="AA773" s="1126"/>
      <c r="AB773" s="1126"/>
      <c r="AC773" s="112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1"/>
      <c r="K774" s="1172"/>
      <c r="L774" s="1172"/>
      <c r="M774" s="1172"/>
      <c r="N774" s="1173"/>
      <c r="O774" s="1174"/>
      <c r="P774" s="1174"/>
      <c r="Q774" s="1174"/>
      <c r="R774" s="1174"/>
      <c r="S774" s="1174"/>
      <c r="T774" s="1185"/>
      <c r="U774" s="1185"/>
      <c r="V774" s="1185"/>
      <c r="W774" s="1185"/>
      <c r="X774" s="1185"/>
      <c r="Y774" s="1126">
        <f t="shared" si="61"/>
        <v>0</v>
      </c>
      <c r="Z774" s="1126"/>
      <c r="AA774" s="1126"/>
      <c r="AB774" s="1126"/>
      <c r="AC774" s="112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1"/>
      <c r="K775" s="1172"/>
      <c r="L775" s="1172"/>
      <c r="M775" s="1172"/>
      <c r="N775" s="1173"/>
      <c r="O775" s="1174"/>
      <c r="P775" s="1174"/>
      <c r="Q775" s="1174"/>
      <c r="R775" s="1174"/>
      <c r="S775" s="1174"/>
      <c r="T775" s="1185"/>
      <c r="U775" s="1185"/>
      <c r="V775" s="1185"/>
      <c r="W775" s="1185"/>
      <c r="X775" s="1185"/>
      <c r="Y775" s="1126">
        <f t="shared" si="61"/>
        <v>0</v>
      </c>
      <c r="Z775" s="1126"/>
      <c r="AA775" s="1126"/>
      <c r="AB775" s="1126"/>
      <c r="AC775" s="112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1"/>
      <c r="K776" s="1172"/>
      <c r="L776" s="1172"/>
      <c r="M776" s="1172"/>
      <c r="N776" s="1173"/>
      <c r="O776" s="1174"/>
      <c r="P776" s="1174"/>
      <c r="Q776" s="1174"/>
      <c r="R776" s="1174"/>
      <c r="S776" s="1174"/>
      <c r="T776" s="1185"/>
      <c r="U776" s="1185"/>
      <c r="V776" s="1185"/>
      <c r="W776" s="1185"/>
      <c r="X776" s="1185"/>
      <c r="Y776" s="1126">
        <f t="shared" si="61"/>
        <v>0</v>
      </c>
      <c r="Z776" s="1126"/>
      <c r="AA776" s="1126"/>
      <c r="AB776" s="1126"/>
      <c r="AC776" s="112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1"/>
      <c r="K777" s="1172"/>
      <c r="L777" s="1172"/>
      <c r="M777" s="1172"/>
      <c r="N777" s="1173"/>
      <c r="O777" s="1174"/>
      <c r="P777" s="1174"/>
      <c r="Q777" s="1174"/>
      <c r="R777" s="1174"/>
      <c r="S777" s="1174"/>
      <c r="T777" s="1185"/>
      <c r="U777" s="1185"/>
      <c r="V777" s="1185"/>
      <c r="W777" s="1185"/>
      <c r="X777" s="1185"/>
      <c r="Y777" s="1126">
        <f t="shared" si="61"/>
        <v>0</v>
      </c>
      <c r="Z777" s="1126"/>
      <c r="AA777" s="1126"/>
      <c r="AB777" s="1126"/>
      <c r="AC777" s="112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8" t="s">
        <v>132</v>
      </c>
      <c r="K778" s="1169"/>
      <c r="L778" s="1169"/>
      <c r="M778" s="1169"/>
      <c r="N778" s="1170"/>
      <c r="O778" s="1416">
        <f>SUM(O768:S777)</f>
        <v>0</v>
      </c>
      <c r="P778" s="1416"/>
      <c r="Q778" s="1416"/>
      <c r="R778" s="1416"/>
      <c r="S778" s="1416"/>
      <c r="T778" s="1417" t="s">
        <v>131</v>
      </c>
      <c r="U778" s="1418"/>
      <c r="V778" s="1418"/>
      <c r="W778" s="1418"/>
      <c r="X778" s="1419"/>
      <c r="Y778" s="1157">
        <f>SUM(Y768:AC777)</f>
        <v>0</v>
      </c>
      <c r="Z778" s="1120"/>
      <c r="AA778" s="1120"/>
      <c r="AB778" s="1120"/>
      <c r="AC778" s="11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238" t="s">
        <v>514</v>
      </c>
      <c r="BB779" s="1239"/>
      <c r="BC779" s="58"/>
      <c r="BD779" s="58"/>
      <c r="BE779" s="58"/>
      <c r="BF779" s="51" t="s">
        <v>683</v>
      </c>
      <c r="BG779" s="51"/>
      <c r="BH779" s="51"/>
      <c r="BI779" s="51"/>
      <c r="BJ779" s="51"/>
      <c r="BK779" s="51"/>
      <c r="BL779" s="51"/>
      <c r="BM779" s="51"/>
      <c r="BN779" s="51"/>
      <c r="BO779" s="1235" t="str">
        <f>T191</f>
        <v>Stanislaus</v>
      </c>
      <c r="BP779" s="1236"/>
      <c r="BQ779" s="1236"/>
      <c r="BR779" s="1236"/>
      <c r="BS779" s="1236"/>
      <c r="BT779" s="1236"/>
      <c r="BU779" s="123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2">
        <f>P734+Y758+Y778</f>
        <v>53595</v>
      </c>
      <c r="Z780" s="1192"/>
      <c r="AA780" s="1192"/>
      <c r="AB780" s="1192"/>
      <c r="AC780" s="119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2">
        <f>(P734+Y758+Y778)*12</f>
        <v>643140</v>
      </c>
      <c r="Z781" s="1192"/>
      <c r="AA781" s="1192"/>
      <c r="AB781" s="1192"/>
      <c r="AC781" s="1192"/>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1479</v>
      </c>
      <c r="BC782" s="54"/>
      <c r="BD782" s="54"/>
      <c r="BE782" s="54"/>
      <c r="BF782" s="54"/>
      <c r="BG782" s="54"/>
      <c r="BI782" s="53" t="s">
        <v>1484</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1017</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6"/>
      <c r="AA786" s="1147"/>
      <c r="AB786" s="1147"/>
      <c r="AC786" s="1147"/>
      <c r="AD786" s="1147"/>
      <c r="AE786" s="11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49"/>
      <c r="AA787" s="1147"/>
      <c r="AB787" s="1147"/>
      <c r="AC787" s="1147"/>
      <c r="AD787" s="1147"/>
      <c r="AE787" s="11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0">
        <v>0</v>
      </c>
      <c r="AA788" s="1271"/>
      <c r="AB788" s="1271"/>
      <c r="AC788" s="1271"/>
      <c r="AD788" s="1271"/>
      <c r="AE788" s="1272"/>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0">
        <f>'Subsidy Contract Calculation'!I30</f>
        <v>0</v>
      </c>
      <c r="AA789" s="1211"/>
      <c r="AB789" s="1211"/>
      <c r="AC789" s="1211"/>
      <c r="AD789" s="1211"/>
      <c r="AE789" s="1212"/>
      <c r="AF789" s="12"/>
      <c r="AG789" s="12"/>
      <c r="AH789" s="12"/>
      <c r="AI789" s="12"/>
      <c r="AJ789" s="12"/>
      <c r="AK789" s="12"/>
      <c r="AL789" s="12"/>
      <c r="AR789" s="21"/>
      <c r="AS789" s="21"/>
      <c r="AT789" s="56"/>
      <c r="AU789" s="56"/>
      <c r="AV789" s="56"/>
      <c r="AW789" s="56"/>
      <c r="AX789" s="56"/>
      <c r="AY789" s="56"/>
      <c r="AZ789" s="56"/>
      <c r="BA789" s="56"/>
      <c r="BB789" s="36" t="s">
        <v>685</v>
      </c>
      <c r="BC789" s="531">
        <v>353748</v>
      </c>
      <c r="BD789" s="531">
        <v>407868</v>
      </c>
      <c r="BE789" s="531">
        <v>492000</v>
      </c>
      <c r="BF789" s="531">
        <v>629760</v>
      </c>
      <c r="BG789" s="531">
        <v>701592</v>
      </c>
      <c r="BH789" s="56"/>
      <c r="BI789" s="36" t="s">
        <v>685</v>
      </c>
      <c r="BJ789" s="531">
        <v>307732</v>
      </c>
      <c r="BK789" s="531">
        <v>354812</v>
      </c>
      <c r="BL789" s="531">
        <v>428000</v>
      </c>
      <c r="BM789" s="531">
        <v>547840</v>
      </c>
      <c r="BN789" s="531">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29">
        <v>261141</v>
      </c>
      <c r="BD790" s="529">
        <v>301093</v>
      </c>
      <c r="BE790" s="529">
        <v>363200</v>
      </c>
      <c r="BF790" s="529">
        <v>464896</v>
      </c>
      <c r="BG790" s="529">
        <v>517923</v>
      </c>
      <c r="BH790" s="56"/>
      <c r="BI790" s="36" t="s">
        <v>686</v>
      </c>
      <c r="BJ790" s="529">
        <v>230655</v>
      </c>
      <c r="BK790" s="529">
        <v>265943</v>
      </c>
      <c r="BL790" s="529">
        <v>320800</v>
      </c>
      <c r="BM790" s="529">
        <v>410624</v>
      </c>
      <c r="BN790" s="529">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1">
        <v>261141</v>
      </c>
      <c r="BD791" s="531">
        <v>301093</v>
      </c>
      <c r="BE791" s="531">
        <v>363200</v>
      </c>
      <c r="BF791" s="531">
        <v>464896</v>
      </c>
      <c r="BG791" s="531">
        <v>517923</v>
      </c>
      <c r="BH791" s="56"/>
      <c r="BI791" s="36" t="s">
        <v>362</v>
      </c>
      <c r="BJ791" s="531">
        <v>230655</v>
      </c>
      <c r="BK791" s="531">
        <v>265943</v>
      </c>
      <c r="BL791" s="531">
        <v>320800</v>
      </c>
      <c r="BM791" s="531">
        <v>410624</v>
      </c>
      <c r="BN791" s="531">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29">
        <v>281848</v>
      </c>
      <c r="BD792" s="529">
        <v>324968</v>
      </c>
      <c r="BE792" s="529">
        <v>392000</v>
      </c>
      <c r="BF792" s="529">
        <v>501760</v>
      </c>
      <c r="BG792" s="529">
        <v>558992</v>
      </c>
      <c r="BH792" s="56"/>
      <c r="BI792" s="36" t="s">
        <v>712</v>
      </c>
      <c r="BJ792" s="529">
        <v>238708</v>
      </c>
      <c r="BK792" s="529">
        <v>275228</v>
      </c>
      <c r="BL792" s="529">
        <v>332000</v>
      </c>
      <c r="BM792" s="529">
        <v>424960</v>
      </c>
      <c r="BN792" s="529">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3">
        <v>8880</v>
      </c>
      <c r="AA793" s="1144"/>
      <c r="AB793" s="1144"/>
      <c r="AC793" s="1144"/>
      <c r="AD793" s="1144"/>
      <c r="AE793" s="1145"/>
      <c r="AF793" s="12"/>
      <c r="AG793" s="12"/>
      <c r="AH793" s="12"/>
      <c r="AI793" s="12"/>
      <c r="AJ793" s="12"/>
      <c r="AK793" s="12"/>
      <c r="AL793" s="12"/>
      <c r="AR793" s="21"/>
      <c r="AS793" s="21"/>
      <c r="AT793" s="56"/>
      <c r="AU793" s="56"/>
      <c r="AV793" s="56"/>
      <c r="AW793" s="56"/>
      <c r="AX793" s="56"/>
      <c r="AY793" s="56"/>
      <c r="AZ793" s="56"/>
      <c r="BA793" s="56"/>
      <c r="BB793" s="36" t="s">
        <v>713</v>
      </c>
      <c r="BC793" s="531">
        <v>261141</v>
      </c>
      <c r="BD793" s="531">
        <v>301093</v>
      </c>
      <c r="BE793" s="531">
        <v>363200</v>
      </c>
      <c r="BF793" s="531">
        <v>464896</v>
      </c>
      <c r="BG793" s="531">
        <v>517923</v>
      </c>
      <c r="BH793" s="56"/>
      <c r="BI793" s="36" t="s">
        <v>713</v>
      </c>
      <c r="BJ793" s="531">
        <v>230655</v>
      </c>
      <c r="BK793" s="531">
        <v>265943</v>
      </c>
      <c r="BL793" s="531">
        <v>320800</v>
      </c>
      <c r="BM793" s="531">
        <v>410624</v>
      </c>
      <c r="BN793" s="531">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3"/>
      <c r="AA794" s="1144"/>
      <c r="AB794" s="1144"/>
      <c r="AC794" s="1144"/>
      <c r="AD794" s="1144"/>
      <c r="AE794" s="1145"/>
      <c r="AF794" s="12"/>
      <c r="AG794" s="12"/>
      <c r="AH794" s="12"/>
      <c r="AI794" s="12"/>
      <c r="AJ794" s="12"/>
      <c r="AK794" s="12"/>
      <c r="AL794" s="12"/>
      <c r="AR794" s="21"/>
      <c r="AS794" s="21"/>
      <c r="AT794" s="56"/>
      <c r="AU794" s="56"/>
      <c r="AV794" s="56"/>
      <c r="AW794" s="56"/>
      <c r="AX794" s="56"/>
      <c r="AY794" s="56"/>
      <c r="AZ794" s="56"/>
      <c r="BA794" s="56"/>
      <c r="BB794" s="36" t="s">
        <v>714</v>
      </c>
      <c r="BC794" s="529">
        <v>261141</v>
      </c>
      <c r="BD794" s="529">
        <v>301093</v>
      </c>
      <c r="BE794" s="529">
        <v>363200</v>
      </c>
      <c r="BF794" s="529">
        <v>464896</v>
      </c>
      <c r="BG794" s="529">
        <v>517923</v>
      </c>
      <c r="BH794" s="56"/>
      <c r="BI794" s="36" t="s">
        <v>714</v>
      </c>
      <c r="BJ794" s="529">
        <v>230655</v>
      </c>
      <c r="BK794" s="529">
        <v>265943</v>
      </c>
      <c r="BL794" s="529">
        <v>320800</v>
      </c>
      <c r="BM794" s="529">
        <v>410624</v>
      </c>
      <c r="BN794" s="529">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3"/>
      <c r="AA795" s="1144"/>
      <c r="AB795" s="1144"/>
      <c r="AC795" s="1144"/>
      <c r="AD795" s="1144"/>
      <c r="AE795" s="1145"/>
      <c r="AF795" s="12"/>
      <c r="AG795" s="12"/>
      <c r="AH795" s="12"/>
      <c r="AI795" s="12"/>
      <c r="AJ795" s="12"/>
      <c r="AK795" s="12"/>
      <c r="AL795" s="12"/>
      <c r="AR795" s="21"/>
      <c r="AS795" s="21"/>
      <c r="AT795" s="56"/>
      <c r="AU795" s="56"/>
      <c r="AV795" s="56"/>
      <c r="AW795" s="56"/>
      <c r="AX795" s="56"/>
      <c r="AY795" s="56"/>
      <c r="AZ795" s="56"/>
      <c r="BA795" s="56"/>
      <c r="BB795" s="36" t="s">
        <v>715</v>
      </c>
      <c r="BC795" s="531">
        <v>337642</v>
      </c>
      <c r="BD795" s="531">
        <v>389298</v>
      </c>
      <c r="BE795" s="531">
        <v>469600</v>
      </c>
      <c r="BF795" s="531">
        <v>601088</v>
      </c>
      <c r="BG795" s="531">
        <v>669650</v>
      </c>
      <c r="BH795" s="56"/>
      <c r="BI795" s="36" t="s">
        <v>715</v>
      </c>
      <c r="BJ795" s="531">
        <v>292202</v>
      </c>
      <c r="BK795" s="531">
        <v>336906</v>
      </c>
      <c r="BL795" s="531">
        <v>406400</v>
      </c>
      <c r="BM795" s="531">
        <v>520192</v>
      </c>
      <c r="BN795" s="531">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4" t="s">
        <v>356</v>
      </c>
      <c r="Q796" s="1155"/>
      <c r="R796" s="1155"/>
      <c r="S796" s="1155"/>
      <c r="T796" s="1155"/>
      <c r="U796" s="1155"/>
      <c r="V796" s="1155"/>
      <c r="W796" s="1155"/>
      <c r="X796" s="1155"/>
      <c r="Y796" s="1156"/>
      <c r="Z796" s="1143"/>
      <c r="AA796" s="1144"/>
      <c r="AB796" s="1144"/>
      <c r="AC796" s="1144"/>
      <c r="AD796" s="1144"/>
      <c r="AE796" s="1145"/>
      <c r="AF796" s="12"/>
      <c r="AG796" s="12"/>
      <c r="AH796" s="12"/>
      <c r="AI796" s="12"/>
      <c r="AJ796" s="12"/>
      <c r="AK796" s="12"/>
      <c r="AL796" s="12"/>
      <c r="AS796" s="21"/>
      <c r="AT796" s="56"/>
      <c r="AU796" s="56"/>
      <c r="AV796" s="56"/>
      <c r="AW796" s="56"/>
      <c r="AX796" s="56"/>
      <c r="AY796" s="56"/>
      <c r="AZ796" s="56"/>
      <c r="BA796" s="56"/>
      <c r="BB796" s="36" t="s">
        <v>716</v>
      </c>
      <c r="BC796" s="529">
        <v>261141</v>
      </c>
      <c r="BD796" s="529">
        <v>301093</v>
      </c>
      <c r="BE796" s="529">
        <v>363200</v>
      </c>
      <c r="BF796" s="529">
        <v>464896</v>
      </c>
      <c r="BG796" s="529">
        <v>517923</v>
      </c>
      <c r="BH796" s="56"/>
      <c r="BI796" s="36" t="s">
        <v>716</v>
      </c>
      <c r="BJ796" s="529">
        <v>230655</v>
      </c>
      <c r="BK796" s="529">
        <v>265943</v>
      </c>
      <c r="BL796" s="529">
        <v>320800</v>
      </c>
      <c r="BM796" s="529">
        <v>410624</v>
      </c>
      <c r="BN796" s="529">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0">
        <f>SUM(Z793:AE796)</f>
        <v>8880</v>
      </c>
      <c r="AA797" s="1211"/>
      <c r="AB797" s="1211"/>
      <c r="AC797" s="1211"/>
      <c r="AD797" s="1211"/>
      <c r="AE797" s="121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1">
        <v>261141</v>
      </c>
      <c r="BD797" s="531">
        <v>301093</v>
      </c>
      <c r="BE797" s="531">
        <v>363200</v>
      </c>
      <c r="BF797" s="531">
        <v>464896</v>
      </c>
      <c r="BG797" s="531">
        <v>517923</v>
      </c>
      <c r="BH797" s="56"/>
      <c r="BI797" s="36" t="s">
        <v>717</v>
      </c>
      <c r="BJ797" s="531">
        <v>230655</v>
      </c>
      <c r="BK797" s="531">
        <v>265943</v>
      </c>
      <c r="BL797" s="531">
        <v>320800</v>
      </c>
      <c r="BM797" s="531">
        <v>410624</v>
      </c>
      <c r="BN797" s="531">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0">
        <f>Z797+Y781+Z789</f>
        <v>652020</v>
      </c>
      <c r="AA798" s="1211"/>
      <c r="AB798" s="1211"/>
      <c r="AC798" s="1211"/>
      <c r="AD798" s="1211"/>
      <c r="AE798" s="121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29">
        <v>261141</v>
      </c>
      <c r="BD798" s="529">
        <v>301093</v>
      </c>
      <c r="BE798" s="529">
        <v>363200</v>
      </c>
      <c r="BF798" s="529">
        <v>464896</v>
      </c>
      <c r="BG798" s="529">
        <v>517923</v>
      </c>
      <c r="BH798" s="56"/>
      <c r="BI798" s="36" t="s">
        <v>719</v>
      </c>
      <c r="BJ798" s="529">
        <v>230655</v>
      </c>
      <c r="BK798" s="529">
        <v>265943</v>
      </c>
      <c r="BL798" s="529">
        <v>320800</v>
      </c>
      <c r="BM798" s="529">
        <v>410624</v>
      </c>
      <c r="BN798" s="529">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1">
        <v>261141</v>
      </c>
      <c r="BD799" s="531">
        <v>301093</v>
      </c>
      <c r="BE799" s="531">
        <v>363200</v>
      </c>
      <c r="BF799" s="531">
        <v>464896</v>
      </c>
      <c r="BG799" s="531">
        <v>517923</v>
      </c>
      <c r="BH799" s="56"/>
      <c r="BI799" s="36" t="s">
        <v>722</v>
      </c>
      <c r="BJ799" s="531">
        <v>230655</v>
      </c>
      <c r="BK799" s="531">
        <v>265943</v>
      </c>
      <c r="BL799" s="531">
        <v>320800</v>
      </c>
      <c r="BM799" s="531">
        <v>410624</v>
      </c>
      <c r="BN799" s="531">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29">
        <v>261141</v>
      </c>
      <c r="BD800" s="529">
        <v>301093</v>
      </c>
      <c r="BE800" s="529">
        <v>363200</v>
      </c>
      <c r="BF800" s="529">
        <v>464896</v>
      </c>
      <c r="BG800" s="529">
        <v>517923</v>
      </c>
      <c r="BH800" s="56"/>
      <c r="BI800" s="36" t="s">
        <v>723</v>
      </c>
      <c r="BJ800" s="529">
        <v>230655</v>
      </c>
      <c r="BK800" s="529">
        <v>265943</v>
      </c>
      <c r="BL800" s="529">
        <v>320800</v>
      </c>
      <c r="BM800" s="529">
        <v>410624</v>
      </c>
      <c r="BN800" s="529">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1">
        <v>261141</v>
      </c>
      <c r="BD801" s="531">
        <v>301093</v>
      </c>
      <c r="BE801" s="531">
        <v>363200</v>
      </c>
      <c r="BF801" s="531">
        <v>464896</v>
      </c>
      <c r="BG801" s="531">
        <v>517923</v>
      </c>
      <c r="BH801" s="56"/>
      <c r="BI801" s="36" t="s">
        <v>725</v>
      </c>
      <c r="BJ801" s="531">
        <v>230655</v>
      </c>
      <c r="BK801" s="531">
        <v>265943</v>
      </c>
      <c r="BL801" s="531">
        <v>320800</v>
      </c>
      <c r="BM801" s="531">
        <v>410624</v>
      </c>
      <c r="BN801" s="531">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29">
        <v>261141</v>
      </c>
      <c r="BD802" s="529">
        <v>301093</v>
      </c>
      <c r="BE802" s="529">
        <v>363200</v>
      </c>
      <c r="BF802" s="529">
        <v>464896</v>
      </c>
      <c r="BG802" s="529">
        <v>517923</v>
      </c>
      <c r="BH802" s="56"/>
      <c r="BI802" s="36" t="s">
        <v>726</v>
      </c>
      <c r="BJ802" s="529">
        <v>230655</v>
      </c>
      <c r="BK802" s="529">
        <v>265943</v>
      </c>
      <c r="BL802" s="529">
        <v>320800</v>
      </c>
      <c r="BM802" s="529">
        <v>410624</v>
      </c>
      <c r="BN802" s="529">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7" t="s">
        <v>133</v>
      </c>
      <c r="N803" s="1197"/>
      <c r="O803" s="1197"/>
      <c r="P803" s="1198"/>
      <c r="Q803" s="1152" t="s">
        <v>308</v>
      </c>
      <c r="R803" s="1152"/>
      <c r="S803" s="1152"/>
      <c r="T803" s="1152"/>
      <c r="U803" s="1152" t="s">
        <v>309</v>
      </c>
      <c r="V803" s="1152"/>
      <c r="W803" s="1152"/>
      <c r="X803" s="1152"/>
      <c r="Y803" s="1152" t="s">
        <v>310</v>
      </c>
      <c r="Z803" s="1152"/>
      <c r="AA803" s="1152"/>
      <c r="AB803" s="1152"/>
      <c r="AC803" s="1152" t="s">
        <v>384</v>
      </c>
      <c r="AD803" s="1152"/>
      <c r="AE803" s="1152"/>
      <c r="AF803" s="1152"/>
      <c r="AG803" s="1383" t="s">
        <v>357</v>
      </c>
      <c r="AH803" s="1383"/>
      <c r="AI803" s="1383"/>
      <c r="AJ803" s="1383"/>
      <c r="AK803" s="12"/>
      <c r="AL803" s="58"/>
      <c r="AM803" s="52"/>
      <c r="AN803" s="52"/>
      <c r="AO803" s="21"/>
      <c r="AP803" s="21"/>
      <c r="AQ803" s="21"/>
      <c r="AR803" s="21"/>
      <c r="AS803" s="21"/>
      <c r="AT803" s="56"/>
      <c r="AU803" s="56"/>
      <c r="AV803" s="56"/>
      <c r="AW803" s="56"/>
      <c r="AX803" s="56"/>
      <c r="AY803" s="56"/>
      <c r="AZ803" s="56"/>
      <c r="BA803" s="56"/>
      <c r="BB803" s="36" t="s">
        <v>225</v>
      </c>
      <c r="BC803" s="531">
        <v>261141</v>
      </c>
      <c r="BD803" s="531">
        <v>301093</v>
      </c>
      <c r="BE803" s="531">
        <v>363200</v>
      </c>
      <c r="BF803" s="531">
        <v>464896</v>
      </c>
      <c r="BG803" s="531">
        <v>517923</v>
      </c>
      <c r="BH803" s="56"/>
      <c r="BI803" s="36" t="s">
        <v>225</v>
      </c>
      <c r="BJ803" s="531">
        <v>230655</v>
      </c>
      <c r="BK803" s="531">
        <v>265943</v>
      </c>
      <c r="BL803" s="531">
        <v>320800</v>
      </c>
      <c r="BM803" s="531">
        <v>410624</v>
      </c>
      <c r="BN803" s="531">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9"/>
      <c r="N804" s="1199"/>
      <c r="O804" s="1199"/>
      <c r="P804" s="1200"/>
      <c r="Q804" s="1152"/>
      <c r="R804" s="1152"/>
      <c r="S804" s="1152"/>
      <c r="T804" s="1152"/>
      <c r="U804" s="1152"/>
      <c r="V804" s="1152"/>
      <c r="W804" s="1152"/>
      <c r="X804" s="1152"/>
      <c r="Y804" s="1152"/>
      <c r="Z804" s="1152"/>
      <c r="AA804" s="1152"/>
      <c r="AB804" s="1152"/>
      <c r="AC804" s="1152"/>
      <c r="AD804" s="1152"/>
      <c r="AE804" s="1152"/>
      <c r="AF804" s="1152"/>
      <c r="AG804" s="1383"/>
      <c r="AH804" s="1383"/>
      <c r="AI804" s="1383"/>
      <c r="AJ804" s="1383"/>
      <c r="AK804" s="12"/>
      <c r="AL804" s="58"/>
      <c r="AM804" s="52"/>
      <c r="AN804" s="52"/>
      <c r="AO804" s="21"/>
      <c r="AP804" s="21"/>
      <c r="AQ804" s="21"/>
      <c r="AR804" s="21"/>
      <c r="AS804" s="21"/>
      <c r="AT804" s="56"/>
      <c r="AU804" s="56"/>
      <c r="AV804" s="56"/>
      <c r="AW804" s="56"/>
      <c r="AX804" s="56"/>
      <c r="AY804" s="56"/>
      <c r="AZ804" s="56"/>
      <c r="BA804" s="56"/>
      <c r="BB804" s="36" t="s">
        <v>227</v>
      </c>
      <c r="BC804" s="529">
        <v>261141</v>
      </c>
      <c r="BD804" s="529">
        <v>301093</v>
      </c>
      <c r="BE804" s="529">
        <v>363200</v>
      </c>
      <c r="BF804" s="529">
        <v>464896</v>
      </c>
      <c r="BG804" s="529">
        <v>517923</v>
      </c>
      <c r="BH804" s="56"/>
      <c r="BI804" s="36" t="s">
        <v>227</v>
      </c>
      <c r="BJ804" s="529">
        <v>230655</v>
      </c>
      <c r="BK804" s="529">
        <v>265943</v>
      </c>
      <c r="BL804" s="529">
        <v>320800</v>
      </c>
      <c r="BM804" s="529">
        <v>410624</v>
      </c>
      <c r="BN804" s="529">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1" t="s">
        <v>45</v>
      </c>
      <c r="D805" s="1302"/>
      <c r="E805" s="1302"/>
      <c r="F805" s="1302"/>
      <c r="G805" s="1302"/>
      <c r="H805" s="1302"/>
      <c r="I805" s="80"/>
      <c r="J805" s="80"/>
      <c r="K805" s="80"/>
      <c r="L805" s="81"/>
      <c r="M805" s="1162"/>
      <c r="N805" s="1162"/>
      <c r="O805" s="1162"/>
      <c r="P805" s="1162"/>
      <c r="Q805" s="1162">
        <v>15</v>
      </c>
      <c r="R805" s="1162"/>
      <c r="S805" s="1162"/>
      <c r="T805" s="1162"/>
      <c r="U805" s="1162">
        <v>17</v>
      </c>
      <c r="V805" s="1162"/>
      <c r="W805" s="1162"/>
      <c r="X805" s="1162"/>
      <c r="Y805" s="1162">
        <v>19</v>
      </c>
      <c r="Z805" s="1162"/>
      <c r="AA805" s="1162"/>
      <c r="AB805" s="1162"/>
      <c r="AC805" s="1193"/>
      <c r="AD805" s="1194"/>
      <c r="AE805" s="1194"/>
      <c r="AF805" s="1195"/>
      <c r="AG805" s="1193"/>
      <c r="AH805" s="1194"/>
      <c r="AI805" s="1194"/>
      <c r="AJ805" s="1195"/>
      <c r="AK805" s="12"/>
      <c r="AL805" s="58"/>
      <c r="AM805" s="52"/>
      <c r="AN805" s="52"/>
      <c r="AO805" s="21"/>
      <c r="AP805" s="21"/>
      <c r="AQ805" s="21"/>
      <c r="AR805" s="21"/>
      <c r="AS805" s="21"/>
      <c r="AT805" s="56"/>
      <c r="AU805" s="56"/>
      <c r="AV805" s="56"/>
      <c r="AW805" s="56"/>
      <c r="AX805" s="56"/>
      <c r="AY805" s="56"/>
      <c r="AZ805" s="56"/>
      <c r="BA805" s="56"/>
      <c r="BB805" s="36" t="s">
        <v>228</v>
      </c>
      <c r="BC805" s="531">
        <v>261141</v>
      </c>
      <c r="BD805" s="531">
        <v>301093</v>
      </c>
      <c r="BE805" s="531">
        <v>363200</v>
      </c>
      <c r="BF805" s="531">
        <v>464896</v>
      </c>
      <c r="BG805" s="531">
        <v>517923</v>
      </c>
      <c r="BH805" s="56"/>
      <c r="BI805" s="36" t="s">
        <v>228</v>
      </c>
      <c r="BJ805" s="531">
        <v>230655</v>
      </c>
      <c r="BK805" s="531">
        <v>265943</v>
      </c>
      <c r="BL805" s="531">
        <v>320800</v>
      </c>
      <c r="BM805" s="531">
        <v>410624</v>
      </c>
      <c r="BN805" s="531">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64"/>
      <c r="E806" s="1164"/>
      <c r="F806" s="1164"/>
      <c r="G806" s="1164"/>
      <c r="H806" s="1164"/>
      <c r="I806" s="77"/>
      <c r="J806" s="77"/>
      <c r="K806" s="77"/>
      <c r="L806" s="78"/>
      <c r="M806" s="1162"/>
      <c r="N806" s="1162"/>
      <c r="O806" s="1162"/>
      <c r="P806" s="1162"/>
      <c r="Q806" s="1162">
        <v>8</v>
      </c>
      <c r="R806" s="1162"/>
      <c r="S806" s="1162"/>
      <c r="T806" s="1162"/>
      <c r="U806" s="1162">
        <v>11</v>
      </c>
      <c r="V806" s="1162"/>
      <c r="W806" s="1162"/>
      <c r="X806" s="1162"/>
      <c r="Y806" s="1162">
        <v>14</v>
      </c>
      <c r="Z806" s="1162"/>
      <c r="AA806" s="1162"/>
      <c r="AB806" s="1162"/>
      <c r="AC806" s="1193"/>
      <c r="AD806" s="1194"/>
      <c r="AE806" s="1194"/>
      <c r="AF806" s="1195"/>
      <c r="AG806" s="1193"/>
      <c r="AH806" s="1194"/>
      <c r="AI806" s="1194"/>
      <c r="AJ806" s="1195"/>
      <c r="AK806" s="12"/>
      <c r="AL806" s="58"/>
      <c r="AM806" s="52"/>
      <c r="AN806" s="52"/>
      <c r="AO806" s="21"/>
      <c r="AP806" s="21"/>
      <c r="AQ806" s="21"/>
      <c r="AR806" s="21"/>
      <c r="AS806" s="21"/>
      <c r="AT806" s="56"/>
      <c r="AU806" s="56"/>
      <c r="AV806" s="56"/>
      <c r="AW806" s="56"/>
      <c r="AX806" s="56"/>
      <c r="AY806" s="56"/>
      <c r="AZ806" s="56"/>
      <c r="BA806" s="56"/>
      <c r="BB806" s="36" t="s">
        <v>230</v>
      </c>
      <c r="BC806" s="529">
        <v>261141</v>
      </c>
      <c r="BD806" s="529">
        <v>301093</v>
      </c>
      <c r="BE806" s="529">
        <v>363200</v>
      </c>
      <c r="BF806" s="529">
        <v>464896</v>
      </c>
      <c r="BG806" s="529">
        <v>517923</v>
      </c>
      <c r="BH806" s="56"/>
      <c r="BI806" s="36" t="s">
        <v>230</v>
      </c>
      <c r="BJ806" s="529">
        <v>230655</v>
      </c>
      <c r="BK806" s="529">
        <v>265943</v>
      </c>
      <c r="BL806" s="529">
        <v>320800</v>
      </c>
      <c r="BM806" s="529">
        <v>410624</v>
      </c>
      <c r="BN806" s="529">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64"/>
      <c r="E807" s="1164"/>
      <c r="F807" s="1164"/>
      <c r="G807" s="1164"/>
      <c r="H807" s="1164"/>
      <c r="I807" s="96"/>
      <c r="J807" s="96"/>
      <c r="K807" s="96"/>
      <c r="L807" s="97"/>
      <c r="M807" s="1162"/>
      <c r="N807" s="1162"/>
      <c r="O807" s="1162"/>
      <c r="P807" s="1162"/>
      <c r="Q807" s="1162">
        <v>3</v>
      </c>
      <c r="R807" s="1162"/>
      <c r="S807" s="1162"/>
      <c r="T807" s="1162"/>
      <c r="U807" s="1162">
        <v>5</v>
      </c>
      <c r="V807" s="1162"/>
      <c r="W807" s="1162"/>
      <c r="X807" s="1162"/>
      <c r="Y807" s="1162">
        <v>6</v>
      </c>
      <c r="Z807" s="1162"/>
      <c r="AA807" s="1162"/>
      <c r="AB807" s="1162"/>
      <c r="AC807" s="1193"/>
      <c r="AD807" s="1194"/>
      <c r="AE807" s="1194"/>
      <c r="AF807" s="1195"/>
      <c r="AG807" s="1193"/>
      <c r="AH807" s="1194"/>
      <c r="AI807" s="1194"/>
      <c r="AJ807" s="1195"/>
      <c r="AK807" s="12"/>
      <c r="AL807" s="58"/>
      <c r="AM807" s="52"/>
      <c r="AN807" s="52"/>
      <c r="AO807" s="21"/>
      <c r="AP807" s="21"/>
      <c r="AQ807" s="21"/>
      <c r="AR807" s="21"/>
      <c r="AS807" s="21"/>
      <c r="AT807" s="56"/>
      <c r="AU807" s="56"/>
      <c r="AV807" s="56"/>
      <c r="AW807" s="56"/>
      <c r="AX807" s="56"/>
      <c r="AY807" s="56"/>
      <c r="AZ807" s="56"/>
      <c r="BA807" s="56"/>
      <c r="BB807" s="36" t="s">
        <v>231</v>
      </c>
      <c r="BC807" s="531">
        <v>293352</v>
      </c>
      <c r="BD807" s="531">
        <v>338232</v>
      </c>
      <c r="BE807" s="531">
        <v>408000</v>
      </c>
      <c r="BF807" s="531">
        <v>522240</v>
      </c>
      <c r="BG807" s="531">
        <v>581808</v>
      </c>
      <c r="BH807" s="56"/>
      <c r="BI807" s="36" t="s">
        <v>231</v>
      </c>
      <c r="BJ807" s="531">
        <v>254238</v>
      </c>
      <c r="BK807" s="531">
        <v>293134</v>
      </c>
      <c r="BL807" s="531">
        <v>353600</v>
      </c>
      <c r="BM807" s="531">
        <v>452608</v>
      </c>
      <c r="BN807" s="531">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839</v>
      </c>
      <c r="D808" s="1164"/>
      <c r="E808" s="1164"/>
      <c r="F808" s="1164"/>
      <c r="G808" s="1164"/>
      <c r="H808" s="1164"/>
      <c r="I808" s="96"/>
      <c r="J808" s="96"/>
      <c r="K808" s="96"/>
      <c r="L808" s="97"/>
      <c r="M808" s="1162"/>
      <c r="N808" s="1162"/>
      <c r="O808" s="1162"/>
      <c r="P808" s="1162"/>
      <c r="Q808" s="1162"/>
      <c r="R808" s="1162"/>
      <c r="S808" s="1162"/>
      <c r="T808" s="1162"/>
      <c r="U808" s="1162"/>
      <c r="V808" s="1162"/>
      <c r="W808" s="1162"/>
      <c r="X808" s="1162"/>
      <c r="Y808" s="1162"/>
      <c r="Z808" s="1162"/>
      <c r="AA808" s="1162"/>
      <c r="AB808" s="1162"/>
      <c r="AC808" s="1193"/>
      <c r="AD808" s="1194"/>
      <c r="AE808" s="1194"/>
      <c r="AF808" s="1195"/>
      <c r="AG808" s="1193"/>
      <c r="AH808" s="1194"/>
      <c r="AI808" s="1194"/>
      <c r="AJ808" s="1195"/>
      <c r="AK808" s="12"/>
      <c r="AL808" s="58"/>
      <c r="AM808" s="52"/>
      <c r="AN808" s="52"/>
      <c r="AO808" s="21"/>
      <c r="AP808" s="21"/>
      <c r="AQ808" s="21"/>
      <c r="AR808" s="21"/>
      <c r="AS808" s="21"/>
      <c r="AT808" s="56"/>
      <c r="AU808" s="56"/>
      <c r="AV808" s="56"/>
      <c r="AW808" s="56"/>
      <c r="AX808" s="56"/>
      <c r="AY808" s="56"/>
      <c r="AZ808" s="56"/>
      <c r="BA808" s="56"/>
      <c r="BB808" s="36" t="s">
        <v>233</v>
      </c>
      <c r="BC808" s="529">
        <v>261141</v>
      </c>
      <c r="BD808" s="529">
        <v>301093</v>
      </c>
      <c r="BE808" s="529">
        <v>363200</v>
      </c>
      <c r="BF808" s="529">
        <v>464896</v>
      </c>
      <c r="BG808" s="529">
        <v>517923</v>
      </c>
      <c r="BH808" s="56"/>
      <c r="BI808" s="36" t="s">
        <v>233</v>
      </c>
      <c r="BJ808" s="529">
        <v>230655</v>
      </c>
      <c r="BK808" s="529">
        <v>265943</v>
      </c>
      <c r="BL808" s="529">
        <v>320800</v>
      </c>
      <c r="BM808" s="529">
        <v>410624</v>
      </c>
      <c r="BN808" s="529">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504</v>
      </c>
      <c r="D809" s="1164"/>
      <c r="E809" s="1164"/>
      <c r="F809" s="1164"/>
      <c r="G809" s="1164"/>
      <c r="H809" s="1164"/>
      <c r="I809" s="96"/>
      <c r="J809" s="96"/>
      <c r="K809" s="96"/>
      <c r="L809" s="97"/>
      <c r="M809" s="1162"/>
      <c r="N809" s="1162"/>
      <c r="O809" s="1162"/>
      <c r="P809" s="1162"/>
      <c r="Q809" s="1162">
        <v>21</v>
      </c>
      <c r="R809" s="1162"/>
      <c r="S809" s="1162"/>
      <c r="T809" s="1162"/>
      <c r="U809" s="1162">
        <v>30</v>
      </c>
      <c r="V809" s="1162"/>
      <c r="W809" s="1162"/>
      <c r="X809" s="1162"/>
      <c r="Y809" s="1162">
        <v>39</v>
      </c>
      <c r="Z809" s="1162"/>
      <c r="AA809" s="1162"/>
      <c r="AB809" s="1162"/>
      <c r="AC809" s="1193"/>
      <c r="AD809" s="1194"/>
      <c r="AE809" s="1194"/>
      <c r="AF809" s="1195"/>
      <c r="AG809" s="1193"/>
      <c r="AH809" s="1194"/>
      <c r="AI809" s="1194"/>
      <c r="AJ809" s="1195"/>
      <c r="AK809" s="12"/>
      <c r="AL809" s="58"/>
      <c r="AM809" s="52"/>
      <c r="AN809" s="52"/>
      <c r="AO809" s="21"/>
      <c r="AP809" s="21"/>
      <c r="AQ809" s="21"/>
      <c r="AR809" s="21"/>
      <c r="AS809" s="21"/>
      <c r="AT809" s="56"/>
      <c r="AU809" s="56"/>
      <c r="AV809" s="56"/>
      <c r="AW809" s="56"/>
      <c r="AX809" s="56"/>
      <c r="AY809" s="56"/>
      <c r="AZ809" s="56"/>
      <c r="BA809" s="56"/>
      <c r="BB809" s="36" t="s">
        <v>234</v>
      </c>
      <c r="BC809" s="531">
        <v>293352</v>
      </c>
      <c r="BD809" s="531">
        <v>338232</v>
      </c>
      <c r="BE809" s="531">
        <v>408000</v>
      </c>
      <c r="BF809" s="531">
        <v>522240</v>
      </c>
      <c r="BG809" s="531">
        <v>581808</v>
      </c>
      <c r="BH809" s="56"/>
      <c r="BI809" s="36" t="s">
        <v>234</v>
      </c>
      <c r="BJ809" s="531">
        <v>253663</v>
      </c>
      <c r="BK809" s="531">
        <v>292471</v>
      </c>
      <c r="BL809" s="531">
        <v>352800</v>
      </c>
      <c r="BM809" s="531">
        <v>451584</v>
      </c>
      <c r="BN809" s="531">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1" t="s">
        <v>863</v>
      </c>
      <c r="D810" s="1164"/>
      <c r="E810" s="1164"/>
      <c r="F810" s="1164"/>
      <c r="G810" s="1164"/>
      <c r="H810" s="1164"/>
      <c r="I810" s="96"/>
      <c r="J810" s="96"/>
      <c r="K810" s="96"/>
      <c r="L810" s="97"/>
      <c r="M810" s="1162"/>
      <c r="N810" s="1162"/>
      <c r="O810" s="1162"/>
      <c r="P810" s="1162"/>
      <c r="Q810" s="1162"/>
      <c r="R810" s="1162"/>
      <c r="S810" s="1162"/>
      <c r="T810" s="1162"/>
      <c r="U810" s="1162"/>
      <c r="V810" s="1162"/>
      <c r="W810" s="1162"/>
      <c r="X810" s="1162"/>
      <c r="Y810" s="1162"/>
      <c r="Z810" s="1162"/>
      <c r="AA810" s="1162"/>
      <c r="AB810" s="1162"/>
      <c r="AC810" s="1193"/>
      <c r="AD810" s="1194"/>
      <c r="AE810" s="1194"/>
      <c r="AF810" s="1195"/>
      <c r="AG810" s="1193"/>
      <c r="AH810" s="1194"/>
      <c r="AI810" s="1194"/>
      <c r="AJ810" s="1195"/>
      <c r="AK810" s="12"/>
      <c r="AL810" s="58"/>
      <c r="AM810" s="52"/>
      <c r="AN810" s="52"/>
      <c r="AO810" s="21"/>
      <c r="AP810" s="21"/>
      <c r="AQ810" s="21"/>
      <c r="AR810" s="21"/>
      <c r="AS810" s="21"/>
      <c r="AT810" s="56"/>
      <c r="AU810" s="56"/>
      <c r="AV810" s="56"/>
      <c r="AW810" s="56"/>
      <c r="AX810" s="56"/>
      <c r="AY810" s="56"/>
      <c r="AZ810" s="56"/>
      <c r="BA810" s="56"/>
      <c r="BB810" s="36" t="s">
        <v>235</v>
      </c>
      <c r="BC810" s="529">
        <v>261141</v>
      </c>
      <c r="BD810" s="529">
        <v>301093</v>
      </c>
      <c r="BE810" s="529">
        <v>363200</v>
      </c>
      <c r="BF810" s="529">
        <v>464896</v>
      </c>
      <c r="BG810" s="529">
        <v>517923</v>
      </c>
      <c r="BH810" s="56"/>
      <c r="BI810" s="36" t="s">
        <v>235</v>
      </c>
      <c r="BJ810" s="529">
        <v>230655</v>
      </c>
      <c r="BK810" s="529">
        <v>265943</v>
      </c>
      <c r="BL810" s="529">
        <v>320800</v>
      </c>
      <c r="BM810" s="529">
        <v>410624</v>
      </c>
      <c r="BN810" s="529">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5" t="s">
        <v>1659</v>
      </c>
      <c r="G811" s="1166"/>
      <c r="H811" s="1166"/>
      <c r="I811" s="1166"/>
      <c r="J811" s="1166"/>
      <c r="K811" s="1166"/>
      <c r="L811" s="1167"/>
      <c r="M811" s="1162"/>
      <c r="N811" s="1162"/>
      <c r="O811" s="1162"/>
      <c r="P811" s="1162"/>
      <c r="Q811" s="1162">
        <v>10</v>
      </c>
      <c r="R811" s="1162"/>
      <c r="S811" s="1162"/>
      <c r="T811" s="1162"/>
      <c r="U811" s="1162">
        <v>14</v>
      </c>
      <c r="V811" s="1162"/>
      <c r="W811" s="1162"/>
      <c r="X811" s="1162"/>
      <c r="Y811" s="1162">
        <v>18</v>
      </c>
      <c r="Z811" s="1162"/>
      <c r="AA811" s="1162"/>
      <c r="AB811" s="1162"/>
      <c r="AC811" s="1193"/>
      <c r="AD811" s="1194"/>
      <c r="AE811" s="1194"/>
      <c r="AF811" s="1195"/>
      <c r="AG811" s="1193"/>
      <c r="AH811" s="1194"/>
      <c r="AI811" s="1194"/>
      <c r="AJ811" s="1195"/>
      <c r="AK811" s="12"/>
      <c r="AL811" s="58"/>
      <c r="AM811" s="52"/>
      <c r="AN811" s="52"/>
      <c r="AO811" s="21"/>
      <c r="AP811" s="21"/>
      <c r="AQ811" s="21"/>
      <c r="AR811" s="21"/>
      <c r="AS811" s="21"/>
      <c r="AT811" s="56"/>
      <c r="AU811" s="56"/>
      <c r="AV811" s="56"/>
      <c r="AW811" s="56"/>
      <c r="AX811" s="56"/>
      <c r="AY811" s="56"/>
      <c r="AZ811" s="56"/>
      <c r="BA811" s="56"/>
      <c r="BB811" s="36" t="s">
        <v>236</v>
      </c>
      <c r="BC811" s="531">
        <v>261141</v>
      </c>
      <c r="BD811" s="531">
        <v>301093</v>
      </c>
      <c r="BE811" s="531">
        <v>363200</v>
      </c>
      <c r="BF811" s="531">
        <v>464896</v>
      </c>
      <c r="BG811" s="531">
        <v>517923</v>
      </c>
      <c r="BH811" s="56"/>
      <c r="BI811" s="36" t="s">
        <v>236</v>
      </c>
      <c r="BJ811" s="531">
        <v>230655</v>
      </c>
      <c r="BK811" s="531">
        <v>265943</v>
      </c>
      <c r="BL811" s="531">
        <v>320800</v>
      </c>
      <c r="BM811" s="531">
        <v>410624</v>
      </c>
      <c r="BN811" s="531">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8" t="s">
        <v>131</v>
      </c>
      <c r="D812" s="1169"/>
      <c r="E812" s="1169"/>
      <c r="F812" s="1169"/>
      <c r="G812" s="1169"/>
      <c r="H812" s="1169"/>
      <c r="I812" s="1169"/>
      <c r="J812" s="1169"/>
      <c r="K812" s="1169"/>
      <c r="L812" s="1170"/>
      <c r="M812" s="1196">
        <f>SUM(M805:P811)</f>
        <v>0</v>
      </c>
      <c r="N812" s="1196"/>
      <c r="O812" s="1196"/>
      <c r="P812" s="1196"/>
      <c r="Q812" s="1196">
        <f>SUM(Q805:T811)</f>
        <v>57</v>
      </c>
      <c r="R812" s="1196"/>
      <c r="S812" s="1196"/>
      <c r="T812" s="1196"/>
      <c r="U812" s="1196">
        <f>SUM(U805:X811)</f>
        <v>77</v>
      </c>
      <c r="V812" s="1196"/>
      <c r="W812" s="1196"/>
      <c r="X812" s="1196"/>
      <c r="Y812" s="1196">
        <f>SUM(Y805:AB811)</f>
        <v>96</v>
      </c>
      <c r="Z812" s="1196"/>
      <c r="AA812" s="1196"/>
      <c r="AB812" s="1196"/>
      <c r="AC812" s="1196">
        <f>SUM(AC805:AF811)</f>
        <v>0</v>
      </c>
      <c r="AD812" s="1196"/>
      <c r="AE812" s="1196"/>
      <c r="AF812" s="1196"/>
      <c r="AG812" s="1196">
        <f>SUM(AG805:AJ811)</f>
        <v>0</v>
      </c>
      <c r="AH812" s="1196"/>
      <c r="AI812" s="1196"/>
      <c r="AJ812" s="1196"/>
      <c r="AK812" s="12"/>
      <c r="AL812" s="58"/>
      <c r="AM812" s="52"/>
      <c r="AN812" s="52"/>
      <c r="AO812" s="21"/>
      <c r="AP812" s="21"/>
      <c r="AQ812" s="21"/>
      <c r="AR812" s="21"/>
      <c r="AS812" s="21"/>
      <c r="AT812" s="56"/>
      <c r="AU812" s="56"/>
      <c r="AV812" s="56"/>
      <c r="AW812" s="56"/>
      <c r="AX812" s="56"/>
      <c r="AY812" s="56"/>
      <c r="AZ812" s="56"/>
      <c r="BA812" s="56"/>
      <c r="BB812" s="36" t="s">
        <v>238</v>
      </c>
      <c r="BC812" s="529">
        <v>261141</v>
      </c>
      <c r="BD812" s="529">
        <v>301093</v>
      </c>
      <c r="BE812" s="529">
        <v>363200</v>
      </c>
      <c r="BF812" s="529">
        <v>464896</v>
      </c>
      <c r="BG812" s="529">
        <v>517923</v>
      </c>
      <c r="BH812" s="56"/>
      <c r="BI812" s="36" t="s">
        <v>238</v>
      </c>
      <c r="BJ812" s="529">
        <v>230655</v>
      </c>
      <c r="BK812" s="529">
        <v>265943</v>
      </c>
      <c r="BL812" s="529">
        <v>320800</v>
      </c>
      <c r="BM812" s="529">
        <v>410624</v>
      </c>
      <c r="BN812" s="529">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1">
        <v>261141</v>
      </c>
      <c r="BD813" s="531">
        <v>301093</v>
      </c>
      <c r="BE813" s="531">
        <v>363200</v>
      </c>
      <c r="BF813" s="531">
        <v>464896</v>
      </c>
      <c r="BG813" s="531">
        <v>517923</v>
      </c>
      <c r="BH813" s="56"/>
      <c r="BI813" s="36" t="s">
        <v>239</v>
      </c>
      <c r="BJ813" s="531">
        <v>230655</v>
      </c>
      <c r="BK813" s="531">
        <v>265943</v>
      </c>
      <c r="BL813" s="531">
        <v>320800</v>
      </c>
      <c r="BM813" s="531">
        <v>410624</v>
      </c>
      <c r="BN813" s="531">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29">
        <v>261141</v>
      </c>
      <c r="BD814" s="529">
        <v>301093</v>
      </c>
      <c r="BE814" s="529">
        <v>363200</v>
      </c>
      <c r="BF814" s="529">
        <v>464896</v>
      </c>
      <c r="BG814" s="529">
        <v>517923</v>
      </c>
      <c r="BH814" s="56"/>
      <c r="BI814" s="36" t="s">
        <v>240</v>
      </c>
      <c r="BJ814" s="529">
        <v>230655</v>
      </c>
      <c r="BK814" s="529">
        <v>265943</v>
      </c>
      <c r="BL814" s="529">
        <v>320800</v>
      </c>
      <c r="BM814" s="529">
        <v>410624</v>
      </c>
      <c r="BN814" s="529">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1">
        <v>285299</v>
      </c>
      <c r="BD815" s="531">
        <v>328947</v>
      </c>
      <c r="BE815" s="531">
        <v>396800</v>
      </c>
      <c r="BF815" s="531">
        <v>507904</v>
      </c>
      <c r="BG815" s="531">
        <v>565837</v>
      </c>
      <c r="BH815" s="56"/>
      <c r="BI815" s="36" t="s">
        <v>242</v>
      </c>
      <c r="BJ815" s="531">
        <v>255964</v>
      </c>
      <c r="BK815" s="531">
        <v>295124</v>
      </c>
      <c r="BL815" s="531">
        <v>356000</v>
      </c>
      <c r="BM815" s="531">
        <v>455680</v>
      </c>
      <c r="BN815" s="531">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29">
        <v>293352</v>
      </c>
      <c r="BD816" s="529">
        <v>338232</v>
      </c>
      <c r="BE816" s="529">
        <v>408000</v>
      </c>
      <c r="BF816" s="529">
        <v>522240</v>
      </c>
      <c r="BG816" s="529">
        <v>581808</v>
      </c>
      <c r="BH816" s="56"/>
      <c r="BI816" s="36" t="s">
        <v>244</v>
      </c>
      <c r="BJ816" s="529">
        <v>253663</v>
      </c>
      <c r="BK816" s="529">
        <v>292471</v>
      </c>
      <c r="BL816" s="529">
        <v>352800</v>
      </c>
      <c r="BM816" s="529">
        <v>451584</v>
      </c>
      <c r="BN816" s="529">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4" t="s">
        <v>1660</v>
      </c>
      <c r="D817" s="1325"/>
      <c r="E817" s="1325"/>
      <c r="F817" s="1325"/>
      <c r="G817" s="1325"/>
      <c r="H817" s="1325"/>
      <c r="I817" s="1325"/>
      <c r="J817" s="1325"/>
      <c r="K817" s="1325"/>
      <c r="L817" s="1325"/>
      <c r="M817" s="1325"/>
      <c r="N817" s="1325"/>
      <c r="O817" s="1325"/>
      <c r="P817" s="1325"/>
      <c r="Q817" s="1325"/>
      <c r="R817" s="1325"/>
      <c r="S817" s="1325"/>
      <c r="T817" s="1325"/>
      <c r="U817" s="1325"/>
      <c r="V817" s="1325"/>
      <c r="W817" s="1325"/>
      <c r="X817" s="1325"/>
      <c r="Y817" s="1325"/>
      <c r="Z817" s="1325"/>
      <c r="AA817" s="1325"/>
      <c r="AB817" s="1325"/>
      <c r="AC817" s="1325"/>
      <c r="AD817" s="1325"/>
      <c r="AE817" s="1325"/>
      <c r="AF817" s="1325"/>
      <c r="AG817" s="1325"/>
      <c r="AH817" s="1325"/>
      <c r="AI817" s="1325"/>
      <c r="AJ817" s="1326"/>
      <c r="AK817" s="12"/>
      <c r="AL817" s="58"/>
      <c r="AM817" s="52"/>
      <c r="AN817" s="52"/>
      <c r="AO817" s="21"/>
      <c r="AP817" s="21"/>
      <c r="AQ817" s="21"/>
      <c r="AR817" s="21"/>
      <c r="AS817" s="21"/>
      <c r="AT817" s="56"/>
      <c r="AU817" s="56"/>
      <c r="AV817" s="56"/>
      <c r="AW817" s="56"/>
      <c r="AX817" s="56"/>
      <c r="AY817" s="56"/>
      <c r="AZ817" s="56"/>
      <c r="BA817" s="56"/>
      <c r="BB817" s="36" t="s">
        <v>245</v>
      </c>
      <c r="BC817" s="531">
        <v>261141</v>
      </c>
      <c r="BD817" s="531">
        <v>301093</v>
      </c>
      <c r="BE817" s="531">
        <v>363200</v>
      </c>
      <c r="BF817" s="531">
        <v>464896</v>
      </c>
      <c r="BG817" s="531">
        <v>517923</v>
      </c>
      <c r="BH817" s="56"/>
      <c r="BI817" s="36" t="s">
        <v>245</v>
      </c>
      <c r="BJ817" s="531">
        <v>230655</v>
      </c>
      <c r="BK817" s="531">
        <v>265943</v>
      </c>
      <c r="BL817" s="531">
        <v>320800</v>
      </c>
      <c r="BM817" s="531">
        <v>410624</v>
      </c>
      <c r="BN817" s="531">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5"/>
      <c r="C818" s="183" t="s">
        <v>1388</v>
      </c>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c r="AH818" s="395"/>
      <c r="AI818" s="395"/>
      <c r="AJ818" s="395"/>
      <c r="AK818" s="12"/>
      <c r="AL818" s="58"/>
      <c r="AM818" s="52"/>
      <c r="AN818" s="52"/>
      <c r="AO818" s="21"/>
      <c r="AP818" s="21"/>
      <c r="AQ818" s="21"/>
      <c r="AR818" s="21"/>
      <c r="AS818" s="21"/>
      <c r="AT818" s="56"/>
      <c r="AU818" s="56"/>
      <c r="AV818" s="56"/>
      <c r="AW818" s="56"/>
      <c r="AX818" s="56"/>
      <c r="AY818" s="56"/>
      <c r="AZ818" s="56"/>
      <c r="BA818" s="56"/>
      <c r="BB818" s="36" t="s">
        <v>246</v>
      </c>
      <c r="BC818" s="529">
        <v>261141</v>
      </c>
      <c r="BD818" s="529">
        <v>301093</v>
      </c>
      <c r="BE818" s="529">
        <v>363200</v>
      </c>
      <c r="BF818" s="529">
        <v>464896</v>
      </c>
      <c r="BG818" s="529">
        <v>517923</v>
      </c>
      <c r="BH818" s="56"/>
      <c r="BI818" s="36" t="s">
        <v>246</v>
      </c>
      <c r="BJ818" s="529">
        <v>230655</v>
      </c>
      <c r="BK818" s="529">
        <v>265943</v>
      </c>
      <c r="BL818" s="529">
        <v>320800</v>
      </c>
      <c r="BM818" s="529">
        <v>410624</v>
      </c>
      <c r="BN818" s="529">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1">
        <v>261141</v>
      </c>
      <c r="BD819" s="531">
        <v>301093</v>
      </c>
      <c r="BE819" s="531">
        <v>363200</v>
      </c>
      <c r="BF819" s="531">
        <v>464896</v>
      </c>
      <c r="BG819" s="531">
        <v>517923</v>
      </c>
      <c r="BH819" s="56"/>
      <c r="BI819" s="36" t="s">
        <v>247</v>
      </c>
      <c r="BJ819" s="531">
        <v>230655</v>
      </c>
      <c r="BK819" s="531">
        <v>265943</v>
      </c>
      <c r="BL819" s="531">
        <v>320800</v>
      </c>
      <c r="BM819" s="531">
        <v>410624</v>
      </c>
      <c r="BN819" s="531">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29">
        <v>261141</v>
      </c>
      <c r="BD820" s="529">
        <v>301093</v>
      </c>
      <c r="BE820" s="529">
        <v>363200</v>
      </c>
      <c r="BF820" s="529">
        <v>464896</v>
      </c>
      <c r="BG820" s="529">
        <v>517923</v>
      </c>
      <c r="BH820" s="56"/>
      <c r="BI820" s="36" t="s">
        <v>249</v>
      </c>
      <c r="BJ820" s="529">
        <v>230655</v>
      </c>
      <c r="BK820" s="529">
        <v>265943</v>
      </c>
      <c r="BL820" s="529">
        <v>320800</v>
      </c>
      <c r="BM820" s="529">
        <v>410624</v>
      </c>
      <c r="BN820" s="529">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1">
        <v>261141</v>
      </c>
      <c r="BD821" s="531">
        <v>301093</v>
      </c>
      <c r="BE821" s="531">
        <v>363200</v>
      </c>
      <c r="BF821" s="531">
        <v>464896</v>
      </c>
      <c r="BG821" s="531">
        <v>517923</v>
      </c>
      <c r="BH821" s="56"/>
      <c r="BI821" s="36" t="s">
        <v>250</v>
      </c>
      <c r="BJ821" s="531">
        <v>230655</v>
      </c>
      <c r="BK821" s="531">
        <v>265943</v>
      </c>
      <c r="BL821" s="531">
        <v>320800</v>
      </c>
      <c r="BM821" s="531">
        <v>410624</v>
      </c>
      <c r="BN821" s="531">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30">
        <v>84</v>
      </c>
      <c r="X822" s="1230"/>
      <c r="Y822" s="1230"/>
      <c r="Z822" s="1230"/>
      <c r="AA822" s="1230"/>
      <c r="AB822" s="1230"/>
      <c r="AC822" s="1230"/>
      <c r="AD822" s="12"/>
      <c r="AE822" s="12"/>
      <c r="AF822" s="12"/>
      <c r="AG822" s="12"/>
      <c r="AH822" s="12"/>
      <c r="AI822" s="12"/>
      <c r="AJ822" s="12"/>
      <c r="AK822" s="12"/>
      <c r="AL822" s="12"/>
      <c r="AS822" s="21"/>
      <c r="AT822" s="56"/>
      <c r="AU822" s="56"/>
      <c r="AV822" s="56"/>
      <c r="AW822" s="56"/>
      <c r="AX822" s="56"/>
      <c r="AY822" s="56"/>
      <c r="AZ822" s="56"/>
      <c r="BA822" s="56"/>
      <c r="BB822" s="36" t="s">
        <v>684</v>
      </c>
      <c r="BC822" s="529">
        <v>261141</v>
      </c>
      <c r="BD822" s="529">
        <v>301093</v>
      </c>
      <c r="BE822" s="529">
        <v>363200</v>
      </c>
      <c r="BF822" s="529">
        <v>464896</v>
      </c>
      <c r="BG822" s="529">
        <v>517923</v>
      </c>
      <c r="BH822" s="56"/>
      <c r="BI822" s="36" t="s">
        <v>684</v>
      </c>
      <c r="BJ822" s="529">
        <v>230655</v>
      </c>
      <c r="BK822" s="529">
        <v>265943</v>
      </c>
      <c r="BL822" s="529">
        <v>320800</v>
      </c>
      <c r="BM822" s="529">
        <v>410624</v>
      </c>
      <c r="BN822" s="529">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30">
        <v>2792</v>
      </c>
      <c r="X823" s="1230"/>
      <c r="Y823" s="1230"/>
      <c r="Z823" s="1230"/>
      <c r="AA823" s="1230"/>
      <c r="AB823" s="1230"/>
      <c r="AC823" s="1230"/>
      <c r="AD823" s="12"/>
      <c r="AE823" s="12"/>
      <c r="AF823" s="12"/>
      <c r="AG823" s="12"/>
      <c r="AH823" s="12"/>
      <c r="AI823" s="12"/>
      <c r="AJ823" s="12"/>
      <c r="AK823" s="12"/>
      <c r="AL823" s="12"/>
      <c r="AS823" s="21"/>
      <c r="AT823" s="56"/>
      <c r="AZ823" s="56"/>
      <c r="BA823" s="56"/>
      <c r="BB823" s="36" t="s">
        <v>741</v>
      </c>
      <c r="BC823" s="531">
        <v>261141</v>
      </c>
      <c r="BD823" s="531">
        <v>301093</v>
      </c>
      <c r="BE823" s="531">
        <v>363200</v>
      </c>
      <c r="BF823" s="531">
        <v>464896</v>
      </c>
      <c r="BG823" s="531">
        <v>517923</v>
      </c>
      <c r="BH823" s="56"/>
      <c r="BI823" s="36" t="s">
        <v>741</v>
      </c>
      <c r="BJ823" s="531">
        <v>230655</v>
      </c>
      <c r="BK823" s="531">
        <v>265943</v>
      </c>
      <c r="BL823" s="531">
        <v>320800</v>
      </c>
      <c r="BM823" s="531">
        <v>410624</v>
      </c>
      <c r="BN823" s="531">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30">
        <v>18436</v>
      </c>
      <c r="X824" s="1230"/>
      <c r="Y824" s="1230"/>
      <c r="Z824" s="1230"/>
      <c r="AA824" s="1230"/>
      <c r="AB824" s="1230"/>
      <c r="AC824" s="1230"/>
      <c r="AD824" s="12"/>
      <c r="AE824" s="12"/>
      <c r="AF824" s="12"/>
      <c r="AG824" s="12"/>
      <c r="AH824" s="12"/>
      <c r="AI824" s="12"/>
      <c r="AJ824" s="12"/>
      <c r="AK824" s="12"/>
      <c r="AL824" s="12"/>
      <c r="AS824" s="21"/>
      <c r="AT824" s="56"/>
      <c r="AV824" s="1151">
        <f>ROUNDDOWN(AP908*2,2)</f>
        <v>0</v>
      </c>
      <c r="AW824" s="1151"/>
      <c r="AX824" s="1151"/>
      <c r="AY824" s="1151"/>
      <c r="AZ824" s="56"/>
      <c r="BA824" s="56"/>
      <c r="BB824" s="36" t="s">
        <v>742</v>
      </c>
      <c r="BC824" s="529">
        <v>261141</v>
      </c>
      <c r="BD824" s="529">
        <v>301093</v>
      </c>
      <c r="BE824" s="529">
        <v>363200</v>
      </c>
      <c r="BF824" s="529">
        <v>464896</v>
      </c>
      <c r="BG824" s="529">
        <v>517923</v>
      </c>
      <c r="BH824" s="56"/>
      <c r="BI824" s="36" t="s">
        <v>742</v>
      </c>
      <c r="BJ824" s="529">
        <v>230655</v>
      </c>
      <c r="BK824" s="529">
        <v>265943</v>
      </c>
      <c r="BL824" s="529">
        <v>320800</v>
      </c>
      <c r="BM824" s="529">
        <v>410624</v>
      </c>
      <c r="BN824" s="529">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30">
        <v>11426</v>
      </c>
      <c r="X825" s="1230"/>
      <c r="Y825" s="1230"/>
      <c r="Z825" s="1230"/>
      <c r="AA825" s="1230"/>
      <c r="AB825" s="1230"/>
      <c r="AC825" s="123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1">
        <v>255964</v>
      </c>
      <c r="BD825" s="531">
        <v>295124</v>
      </c>
      <c r="BE825" s="531">
        <v>356000</v>
      </c>
      <c r="BF825" s="531">
        <v>455680</v>
      </c>
      <c r="BG825" s="531">
        <v>507656</v>
      </c>
      <c r="BH825" s="56"/>
      <c r="BI825" s="36" t="s">
        <v>743</v>
      </c>
      <c r="BJ825" s="531">
        <v>230655</v>
      </c>
      <c r="BK825" s="531">
        <v>265943</v>
      </c>
      <c r="BL825" s="531">
        <v>320800</v>
      </c>
      <c r="BM825" s="531">
        <v>410624</v>
      </c>
      <c r="BN825" s="531">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65" t="s">
        <v>1796</v>
      </c>
      <c r="N826" s="1166"/>
      <c r="O826" s="1166"/>
      <c r="P826" s="1166"/>
      <c r="Q826" s="1166"/>
      <c r="R826" s="1166"/>
      <c r="S826" s="1166"/>
      <c r="T826" s="1166"/>
      <c r="U826" s="1166"/>
      <c r="V826" s="1167"/>
      <c r="W826" s="1230">
        <f>36509+251</f>
        <v>36760</v>
      </c>
      <c r="X826" s="1230"/>
      <c r="Y826" s="1230"/>
      <c r="Z826" s="1230"/>
      <c r="AA826" s="1230"/>
      <c r="AB826" s="1230"/>
      <c r="AC826" s="123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744</v>
      </c>
      <c r="BC826" s="529">
        <v>440603</v>
      </c>
      <c r="BD826" s="529">
        <v>508011</v>
      </c>
      <c r="BE826" s="529">
        <v>612800</v>
      </c>
      <c r="BF826" s="529">
        <v>784384</v>
      </c>
      <c r="BG826" s="529">
        <v>873853</v>
      </c>
      <c r="BH826" s="56"/>
      <c r="BI826" s="36" t="s">
        <v>744</v>
      </c>
      <c r="BJ826" s="529">
        <v>390561</v>
      </c>
      <c r="BK826" s="529">
        <v>450313</v>
      </c>
      <c r="BL826" s="529">
        <v>543200</v>
      </c>
      <c r="BM826" s="529">
        <v>695296</v>
      </c>
      <c r="BN826" s="529">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0">
        <f>SUM(W822:AC826)</f>
        <v>69498</v>
      </c>
      <c r="X827" s="1211"/>
      <c r="Y827" s="1211"/>
      <c r="Z827" s="1211"/>
      <c r="AA827" s="1211"/>
      <c r="AB827" s="1211"/>
      <c r="AC827" s="121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1">
        <v>261141</v>
      </c>
      <c r="BD827" s="531">
        <v>301093</v>
      </c>
      <c r="BE827" s="531">
        <v>363200</v>
      </c>
      <c r="BF827" s="531">
        <v>464896</v>
      </c>
      <c r="BG827" s="531">
        <v>517923</v>
      </c>
      <c r="BH827" s="56"/>
      <c r="BI827" s="36" t="s">
        <v>256</v>
      </c>
      <c r="BJ827" s="531">
        <v>230655</v>
      </c>
      <c r="BK827" s="531">
        <v>265943</v>
      </c>
      <c r="BL827" s="531">
        <v>320800</v>
      </c>
      <c r="BM827" s="531">
        <v>410624</v>
      </c>
      <c r="BN827" s="531">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29">
        <v>261141</v>
      </c>
      <c r="BD828" s="529">
        <v>301093</v>
      </c>
      <c r="BE828" s="529">
        <v>363200</v>
      </c>
      <c r="BF828" s="529">
        <v>464896</v>
      </c>
      <c r="BG828" s="529">
        <v>517923</v>
      </c>
      <c r="BH828" s="56"/>
      <c r="BI828" s="36" t="s">
        <v>257</v>
      </c>
      <c r="BJ828" s="529">
        <v>230655</v>
      </c>
      <c r="BK828" s="529">
        <v>265943</v>
      </c>
      <c r="BL828" s="529">
        <v>320800</v>
      </c>
      <c r="BM828" s="529">
        <v>410624</v>
      </c>
      <c r="BN828" s="529">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68" t="s">
        <v>368</v>
      </c>
      <c r="K829" s="1169"/>
      <c r="L829" s="1169"/>
      <c r="M829" s="1169"/>
      <c r="N829" s="1169"/>
      <c r="O829" s="1169"/>
      <c r="P829" s="1169"/>
      <c r="Q829" s="1169"/>
      <c r="R829" s="1169"/>
      <c r="S829" s="1169"/>
      <c r="T829" s="1169"/>
      <c r="U829" s="1169"/>
      <c r="V829" s="1170"/>
      <c r="W829" s="1143">
        <v>36601</v>
      </c>
      <c r="X829" s="1144"/>
      <c r="Y829" s="1144"/>
      <c r="Z829" s="1144"/>
      <c r="AA829" s="1144"/>
      <c r="AB829" s="1144"/>
      <c r="AC829" s="1145"/>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258</v>
      </c>
      <c r="BC829" s="530">
        <v>341669</v>
      </c>
      <c r="BD829" s="530">
        <v>393941</v>
      </c>
      <c r="BE829" s="531">
        <v>475200</v>
      </c>
      <c r="BF829" s="530">
        <v>608256</v>
      </c>
      <c r="BG829" s="530">
        <v>677635</v>
      </c>
      <c r="BH829" s="56"/>
      <c r="BI829" s="36" t="s">
        <v>258</v>
      </c>
      <c r="BJ829" s="530">
        <v>289326</v>
      </c>
      <c r="BK829" s="530">
        <v>333590</v>
      </c>
      <c r="BL829" s="530">
        <v>402400</v>
      </c>
      <c r="BM829" s="530">
        <v>515072</v>
      </c>
      <c r="BN829" s="530">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29">
        <v>259415</v>
      </c>
      <c r="BD830" s="529">
        <v>299103</v>
      </c>
      <c r="BE830" s="529">
        <v>360800</v>
      </c>
      <c r="BF830" s="529">
        <v>461824</v>
      </c>
      <c r="BG830" s="529">
        <v>514501</v>
      </c>
      <c r="BH830" s="56"/>
      <c r="BI830" s="36" t="s">
        <v>755</v>
      </c>
      <c r="BJ830" s="529">
        <v>231806</v>
      </c>
      <c r="BK830" s="529">
        <v>267270</v>
      </c>
      <c r="BL830" s="529">
        <v>322400</v>
      </c>
      <c r="BM830" s="529">
        <v>412672</v>
      </c>
      <c r="BN830" s="529">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387"/>
      <c r="X831" s="1387"/>
      <c r="Y831" s="1387"/>
      <c r="Z831" s="1387"/>
      <c r="AA831" s="1387"/>
      <c r="AB831" s="1387"/>
      <c r="AC831" s="1387"/>
      <c r="AD831" s="12"/>
      <c r="AE831" s="12"/>
      <c r="AF831" s="12"/>
      <c r="AG831" s="12"/>
      <c r="AH831" s="12"/>
      <c r="AI831" s="12"/>
      <c r="AJ831" s="12"/>
      <c r="AK831" s="12"/>
      <c r="AL831" s="12"/>
      <c r="AM831" s="130"/>
      <c r="AN831" s="130"/>
      <c r="AO831" s="21"/>
      <c r="AP831" s="21"/>
      <c r="AQ831" s="21"/>
      <c r="AR831" s="21"/>
      <c r="AS831" s="21"/>
      <c r="AT831" s="1150"/>
      <c r="AU831" s="1150"/>
      <c r="AV831" s="1150"/>
      <c r="AW831" s="1150"/>
      <c r="AX831" s="1150"/>
      <c r="AY831" s="1150"/>
      <c r="AZ831" s="56"/>
      <c r="BA831" s="56"/>
      <c r="BB831" s="36" t="s">
        <v>756</v>
      </c>
      <c r="BC831" s="530">
        <v>319811</v>
      </c>
      <c r="BD831" s="530">
        <v>368739</v>
      </c>
      <c r="BE831" s="530">
        <v>444800</v>
      </c>
      <c r="BF831" s="530">
        <v>569344</v>
      </c>
      <c r="BG831" s="530">
        <v>634285</v>
      </c>
      <c r="BH831" s="56"/>
      <c r="BI831" s="36" t="s">
        <v>756</v>
      </c>
      <c r="BJ831" s="530">
        <v>267468</v>
      </c>
      <c r="BK831" s="530">
        <v>308388</v>
      </c>
      <c r="BL831" s="530">
        <v>372000</v>
      </c>
      <c r="BM831" s="530">
        <v>476160</v>
      </c>
      <c r="BN831" s="530">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87"/>
      <c r="X832" s="1387"/>
      <c r="Y832" s="1387"/>
      <c r="Z832" s="1387"/>
      <c r="AA832" s="1387"/>
      <c r="AB832" s="1387"/>
      <c r="AC832" s="138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29">
        <v>261141</v>
      </c>
      <c r="BD832" s="529">
        <v>301093</v>
      </c>
      <c r="BE832" s="529">
        <v>363200</v>
      </c>
      <c r="BF832" s="529">
        <v>464896</v>
      </c>
      <c r="BG832" s="529">
        <v>517923</v>
      </c>
      <c r="BH832" s="56"/>
      <c r="BI832" s="36" t="s">
        <v>757</v>
      </c>
      <c r="BJ832" s="529">
        <v>230655</v>
      </c>
      <c r="BK832" s="529">
        <v>265943</v>
      </c>
      <c r="BL832" s="529">
        <v>320800</v>
      </c>
      <c r="BM832" s="529">
        <v>410624</v>
      </c>
      <c r="BN832" s="529">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387">
        <v>2368</v>
      </c>
      <c r="X833" s="1387"/>
      <c r="Y833" s="1387"/>
      <c r="Z833" s="1387"/>
      <c r="AA833" s="1387"/>
      <c r="AB833" s="1387"/>
      <c r="AC833" s="138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1">
        <v>281848</v>
      </c>
      <c r="BD833" s="531">
        <v>324968</v>
      </c>
      <c r="BE833" s="531">
        <v>392000</v>
      </c>
      <c r="BF833" s="531">
        <v>501760</v>
      </c>
      <c r="BG833" s="531">
        <v>558992</v>
      </c>
      <c r="BH833" s="56"/>
      <c r="BI833" s="36" t="s">
        <v>758</v>
      </c>
      <c r="BJ833" s="531">
        <v>238708</v>
      </c>
      <c r="BK833" s="531">
        <v>275228</v>
      </c>
      <c r="BL833" s="531">
        <v>332000</v>
      </c>
      <c r="BM833" s="531">
        <v>424960</v>
      </c>
      <c r="BN833" s="531">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387">
        <v>30491</v>
      </c>
      <c r="X834" s="1387"/>
      <c r="Y834" s="1387"/>
      <c r="Z834" s="1387"/>
      <c r="AA834" s="1387"/>
      <c r="AB834" s="1387"/>
      <c r="AC834" s="1387"/>
      <c r="AD834" s="12"/>
      <c r="AE834" s="12"/>
      <c r="AF834" s="12"/>
      <c r="AG834" s="12"/>
      <c r="AH834" s="12"/>
      <c r="AI834" s="12"/>
      <c r="AJ834" s="12"/>
      <c r="AK834" s="12"/>
      <c r="AL834" s="12"/>
      <c r="AM834" s="1415">
        <f>SUM(AM801:AM829)</f>
        <v>0</v>
      </c>
      <c r="AN834" s="1415"/>
      <c r="AO834" s="21"/>
      <c r="AP834" s="21"/>
      <c r="AQ834" s="21"/>
      <c r="BB834" s="36" t="s">
        <v>759</v>
      </c>
      <c r="BC834" s="529">
        <v>261141</v>
      </c>
      <c r="BD834" s="529">
        <v>301093</v>
      </c>
      <c r="BE834" s="529">
        <v>363200</v>
      </c>
      <c r="BF834" s="529">
        <v>464896</v>
      </c>
      <c r="BG834" s="529">
        <v>517923</v>
      </c>
      <c r="BH834" s="56"/>
      <c r="BI834" s="36" t="s">
        <v>759</v>
      </c>
      <c r="BJ834" s="529">
        <v>230655</v>
      </c>
      <c r="BK834" s="529">
        <v>265943</v>
      </c>
      <c r="BL834" s="529">
        <v>320800</v>
      </c>
      <c r="BM834" s="529">
        <v>410624</v>
      </c>
      <c r="BN834" s="529">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13">
        <f>SUM(W831:AC834)</f>
        <v>32859</v>
      </c>
      <c r="X835" s="1413"/>
      <c r="Y835" s="1413"/>
      <c r="Z835" s="1413"/>
      <c r="AA835" s="1413"/>
      <c r="AB835" s="1413"/>
      <c r="AC835" s="1413"/>
      <c r="AD835" s="12"/>
      <c r="AE835" s="12"/>
      <c r="AF835" s="12"/>
      <c r="AG835" s="12"/>
      <c r="AH835" s="12"/>
      <c r="AI835" s="12"/>
      <c r="AJ835" s="12"/>
      <c r="AK835" s="12"/>
      <c r="AL835" s="12"/>
      <c r="AM835" s="52"/>
      <c r="AN835" s="52"/>
      <c r="AO835" s="21"/>
      <c r="AP835" s="21"/>
      <c r="AQ835" s="21"/>
      <c r="BB835" s="36" t="s">
        <v>760</v>
      </c>
      <c r="BC835" s="531">
        <v>261141</v>
      </c>
      <c r="BD835" s="531">
        <v>301093</v>
      </c>
      <c r="BE835" s="531">
        <v>363200</v>
      </c>
      <c r="BF835" s="531">
        <v>464896</v>
      </c>
      <c r="BG835" s="531">
        <v>517923</v>
      </c>
      <c r="BH835" s="56"/>
      <c r="BI835" s="36" t="s">
        <v>760</v>
      </c>
      <c r="BJ835" s="531">
        <v>230655</v>
      </c>
      <c r="BK835" s="531">
        <v>265943</v>
      </c>
      <c r="BL835" s="531">
        <v>320800</v>
      </c>
      <c r="BM835" s="531">
        <v>410624</v>
      </c>
      <c r="BN835" s="531">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29">
        <v>293352</v>
      </c>
      <c r="BD836" s="529">
        <v>338232</v>
      </c>
      <c r="BE836" s="529">
        <v>408000</v>
      </c>
      <c r="BF836" s="529">
        <v>522240</v>
      </c>
      <c r="BG836" s="529">
        <v>581808</v>
      </c>
      <c r="BH836" s="56"/>
      <c r="BI836" s="36" t="s">
        <v>761</v>
      </c>
      <c r="BJ836" s="529">
        <v>253663</v>
      </c>
      <c r="BK836" s="529">
        <v>292471</v>
      </c>
      <c r="BL836" s="529">
        <v>352800</v>
      </c>
      <c r="BM836" s="529">
        <v>451584</v>
      </c>
      <c r="BN836" s="529">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388">
        <v>46678</v>
      </c>
      <c r="X837" s="1389"/>
      <c r="Y837" s="1389"/>
      <c r="Z837" s="1389"/>
      <c r="AA837" s="1389"/>
      <c r="AB837" s="1389"/>
      <c r="AC837" s="1390"/>
      <c r="AM837" s="61"/>
      <c r="AN837" s="61"/>
      <c r="AO837" s="61"/>
      <c r="AP837" s="61"/>
      <c r="AQ837" s="61"/>
      <c r="AR837" s="61"/>
      <c r="AS837" s="61"/>
      <c r="AT837" s="61"/>
      <c r="AU837" s="61"/>
      <c r="AV837" s="61"/>
      <c r="AW837" s="61"/>
      <c r="AX837" s="61"/>
      <c r="AY837" s="61"/>
      <c r="AZ837" s="61"/>
      <c r="BA837" s="61"/>
      <c r="BB837" s="36" t="s">
        <v>116</v>
      </c>
      <c r="BC837" s="531">
        <v>312334</v>
      </c>
      <c r="BD837" s="531">
        <v>360118</v>
      </c>
      <c r="BE837" s="531">
        <v>434400</v>
      </c>
      <c r="BF837" s="531">
        <v>556032</v>
      </c>
      <c r="BG837" s="531">
        <v>619454</v>
      </c>
      <c r="BH837" s="56"/>
      <c r="BI837" s="36" t="s">
        <v>116</v>
      </c>
      <c r="BJ837" s="531">
        <v>268043</v>
      </c>
      <c r="BK837" s="531">
        <v>309051</v>
      </c>
      <c r="BL837" s="531">
        <v>372800</v>
      </c>
      <c r="BM837" s="531">
        <v>477184</v>
      </c>
      <c r="BN837" s="531">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388">
        <v>22273</v>
      </c>
      <c r="X838" s="1389"/>
      <c r="Y838" s="1389"/>
      <c r="Z838" s="1389"/>
      <c r="AA838" s="1389"/>
      <c r="AB838" s="1389"/>
      <c r="AC838" s="1390"/>
      <c r="AM838" s="61"/>
      <c r="AN838" s="61"/>
      <c r="AO838" s="61"/>
      <c r="AP838" s="61"/>
      <c r="AQ838" s="61"/>
      <c r="AR838" s="61"/>
      <c r="AS838" s="61"/>
      <c r="AT838" s="61"/>
      <c r="AU838" s="61"/>
      <c r="AV838" s="61"/>
      <c r="AW838" s="61"/>
      <c r="AX838" s="61"/>
      <c r="AY838" s="61"/>
      <c r="AZ838" s="61"/>
      <c r="BA838" s="61"/>
      <c r="BB838" s="36" t="s">
        <v>117</v>
      </c>
      <c r="BC838" s="529">
        <v>261141</v>
      </c>
      <c r="BD838" s="529">
        <v>301093</v>
      </c>
      <c r="BE838" s="529">
        <v>363200</v>
      </c>
      <c r="BF838" s="529">
        <v>464896</v>
      </c>
      <c r="BG838" s="529">
        <v>517923</v>
      </c>
      <c r="BH838" s="56"/>
      <c r="BI838" s="36" t="s">
        <v>117</v>
      </c>
      <c r="BJ838" s="529">
        <v>230655</v>
      </c>
      <c r="BK838" s="529">
        <v>265943</v>
      </c>
      <c r="BL838" s="529">
        <v>320800</v>
      </c>
      <c r="BM838" s="529">
        <v>410624</v>
      </c>
      <c r="BN838" s="529">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65" t="s">
        <v>1797</v>
      </c>
      <c r="N839" s="1166"/>
      <c r="O839" s="1166"/>
      <c r="P839" s="1166"/>
      <c r="Q839" s="1166"/>
      <c r="R839" s="1166"/>
      <c r="S839" s="1166"/>
      <c r="T839" s="1166"/>
      <c r="U839" s="1166"/>
      <c r="V839" s="1167"/>
      <c r="W839" s="1388">
        <v>41961</v>
      </c>
      <c r="X839" s="1389"/>
      <c r="Y839" s="1389"/>
      <c r="Z839" s="1389"/>
      <c r="AA839" s="1389"/>
      <c r="AB839" s="1389"/>
      <c r="AC839" s="1390"/>
      <c r="AM839" s="61"/>
      <c r="AN839" s="61"/>
      <c r="AO839" s="61"/>
      <c r="AP839" s="61"/>
      <c r="AQ839" s="61"/>
      <c r="AR839" s="61"/>
      <c r="AS839" s="61"/>
      <c r="AT839" s="61"/>
      <c r="AU839" s="61"/>
      <c r="AV839" s="61"/>
      <c r="AW839" s="61"/>
      <c r="AX839" s="61"/>
      <c r="AY839" s="61"/>
      <c r="AZ839" s="61"/>
      <c r="BA839" s="61"/>
      <c r="BB839" s="36" t="s">
        <v>50</v>
      </c>
      <c r="BC839" s="531">
        <v>261141</v>
      </c>
      <c r="BD839" s="531">
        <v>301093</v>
      </c>
      <c r="BE839" s="531">
        <v>363200</v>
      </c>
      <c r="BF839" s="531">
        <v>464896</v>
      </c>
      <c r="BG839" s="531">
        <v>517923</v>
      </c>
      <c r="BH839" s="56"/>
      <c r="BI839" s="36" t="s">
        <v>50</v>
      </c>
      <c r="BJ839" s="531">
        <v>230655</v>
      </c>
      <c r="BK839" s="531">
        <v>265943</v>
      </c>
      <c r="BL839" s="531">
        <v>320800</v>
      </c>
      <c r="BM839" s="531">
        <v>410624</v>
      </c>
      <c r="BN839" s="531">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96">
        <f>SUM(W837:AC839)</f>
        <v>110912</v>
      </c>
      <c r="X840" s="1397"/>
      <c r="Y840" s="1397"/>
      <c r="Z840" s="1397"/>
      <c r="AA840" s="1397"/>
      <c r="AB840" s="1397"/>
      <c r="AC840" s="1398"/>
      <c r="AM840" s="61"/>
      <c r="AN840" s="61"/>
      <c r="AO840" s="61"/>
      <c r="AP840" s="61"/>
      <c r="AQ840" s="61"/>
      <c r="AR840" s="61"/>
      <c r="AS840" s="61"/>
      <c r="AT840" s="61"/>
      <c r="AU840" s="61"/>
      <c r="AV840" s="61"/>
      <c r="AW840" s="61"/>
      <c r="AX840" s="61"/>
      <c r="AY840" s="61"/>
      <c r="AZ840" s="61"/>
      <c r="BA840" s="61"/>
      <c r="BB840" s="36" t="s">
        <v>51</v>
      </c>
      <c r="BC840" s="529">
        <v>261141</v>
      </c>
      <c r="BD840" s="529">
        <v>301093</v>
      </c>
      <c r="BE840" s="529">
        <v>363200</v>
      </c>
      <c r="BF840" s="529">
        <v>464896</v>
      </c>
      <c r="BG840" s="529">
        <v>517923</v>
      </c>
      <c r="BH840" s="56"/>
      <c r="BI840" s="36" t="s">
        <v>51</v>
      </c>
      <c r="BJ840" s="529">
        <v>230655</v>
      </c>
      <c r="BK840" s="529">
        <v>265943</v>
      </c>
      <c r="BL840" s="529">
        <v>320800</v>
      </c>
      <c r="BM840" s="529">
        <v>410624</v>
      </c>
      <c r="BN840" s="529">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88">
        <v>47343</v>
      </c>
      <c r="X841" s="1389"/>
      <c r="Y841" s="1389"/>
      <c r="Z841" s="1389"/>
      <c r="AA841" s="1389"/>
      <c r="AB841" s="1389"/>
      <c r="AC841" s="1390"/>
      <c r="AM841" s="61"/>
      <c r="AN841" s="61"/>
      <c r="AO841" s="61"/>
      <c r="AP841" s="61"/>
      <c r="AQ841" s="61"/>
      <c r="AR841" s="61"/>
      <c r="AS841" s="61"/>
      <c r="AT841" s="61"/>
      <c r="AU841" s="61"/>
      <c r="AV841" s="61"/>
      <c r="AW841" s="61"/>
      <c r="AX841" s="61"/>
      <c r="AY841" s="61"/>
      <c r="AZ841" s="61"/>
      <c r="BA841" s="61"/>
      <c r="BB841" s="36" t="s">
        <v>52</v>
      </c>
      <c r="BC841" s="531">
        <v>261141</v>
      </c>
      <c r="BD841" s="531">
        <v>301093</v>
      </c>
      <c r="BE841" s="531">
        <v>363200</v>
      </c>
      <c r="BF841" s="531">
        <v>464896</v>
      </c>
      <c r="BG841" s="531">
        <v>517923</v>
      </c>
      <c r="BH841" s="56"/>
      <c r="BI841" s="36" t="s">
        <v>52</v>
      </c>
      <c r="BJ841" s="531">
        <v>230655</v>
      </c>
      <c r="BK841" s="531">
        <v>265943</v>
      </c>
      <c r="BL841" s="531">
        <v>320800</v>
      </c>
      <c r="BM841" s="531">
        <v>410624</v>
      </c>
      <c r="BN841" s="531">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29">
        <v>261141</v>
      </c>
      <c r="BD842" s="529">
        <v>301093</v>
      </c>
      <c r="BE842" s="529">
        <v>363200</v>
      </c>
      <c r="BF842" s="529">
        <v>464896</v>
      </c>
      <c r="BG842" s="529">
        <v>517923</v>
      </c>
      <c r="BH842" s="56"/>
      <c r="BI842" s="36" t="s">
        <v>53</v>
      </c>
      <c r="BJ842" s="529">
        <v>230655</v>
      </c>
      <c r="BK842" s="529">
        <v>265943</v>
      </c>
      <c r="BL842" s="529">
        <v>320800</v>
      </c>
      <c r="BM842" s="529">
        <v>410624</v>
      </c>
      <c r="BN842" s="529">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230">
        <v>1276</v>
      </c>
      <c r="X843" s="1230"/>
      <c r="Y843" s="1230"/>
      <c r="Z843" s="1230"/>
      <c r="AA843" s="1230"/>
      <c r="AB843" s="1230"/>
      <c r="AC843" s="1230"/>
      <c r="AM843" s="61"/>
      <c r="AN843" s="61"/>
      <c r="AO843" s="61"/>
      <c r="AP843" s="61"/>
      <c r="AQ843" s="61"/>
      <c r="AR843" s="61"/>
      <c r="AS843" s="61"/>
      <c r="AT843" s="61"/>
      <c r="AU843" s="61"/>
      <c r="AV843" s="61"/>
      <c r="AW843" s="61"/>
      <c r="AX843" s="61"/>
      <c r="AY843" s="61"/>
      <c r="AZ843" s="61"/>
      <c r="BA843" s="61"/>
      <c r="BB843" s="36" t="s">
        <v>136</v>
      </c>
      <c r="BC843" s="531">
        <v>261141</v>
      </c>
      <c r="BD843" s="531">
        <v>301093</v>
      </c>
      <c r="BE843" s="531">
        <v>363200</v>
      </c>
      <c r="BF843" s="531">
        <v>464896</v>
      </c>
      <c r="BG843" s="531">
        <v>517923</v>
      </c>
      <c r="BH843" s="56"/>
      <c r="BI843" s="36" t="s">
        <v>136</v>
      </c>
      <c r="BJ843" s="531">
        <v>230655</v>
      </c>
      <c r="BK843" s="531">
        <v>265943</v>
      </c>
      <c r="BL843" s="531">
        <v>320800</v>
      </c>
      <c r="BM843" s="531">
        <v>410624</v>
      </c>
      <c r="BN843" s="531">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230">
        <v>42682</v>
      </c>
      <c r="X844" s="1230"/>
      <c r="Y844" s="1230"/>
      <c r="Z844" s="1230"/>
      <c r="AA844" s="1230"/>
      <c r="AB844" s="1230"/>
      <c r="AC844" s="1230"/>
      <c r="AM844" s="61"/>
      <c r="AN844" s="61"/>
      <c r="AO844" s="61"/>
      <c r="AP844" s="61"/>
      <c r="AQ844" s="61"/>
      <c r="AR844" s="61"/>
      <c r="AS844" s="61"/>
      <c r="AT844" s="61"/>
      <c r="AU844" s="61"/>
      <c r="AV844" s="61"/>
      <c r="AW844" s="61"/>
      <c r="AX844" s="61"/>
      <c r="AY844" s="61"/>
      <c r="AZ844" s="61"/>
      <c r="BA844" s="61"/>
      <c r="BB844" s="36" t="s">
        <v>54</v>
      </c>
      <c r="BC844" s="529">
        <v>261141</v>
      </c>
      <c r="BD844" s="529">
        <v>301093</v>
      </c>
      <c r="BE844" s="529">
        <v>363200</v>
      </c>
      <c r="BF844" s="529">
        <v>464896</v>
      </c>
      <c r="BG844" s="529">
        <v>517923</v>
      </c>
      <c r="BH844" s="56"/>
      <c r="BI844" s="36" t="s">
        <v>54</v>
      </c>
      <c r="BJ844" s="529">
        <v>230655</v>
      </c>
      <c r="BK844" s="529">
        <v>265943</v>
      </c>
      <c r="BL844" s="529">
        <v>320800</v>
      </c>
      <c r="BM844" s="529">
        <v>410624</v>
      </c>
      <c r="BN844" s="529">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230">
        <v>31370</v>
      </c>
      <c r="X845" s="1230"/>
      <c r="Y845" s="1230"/>
      <c r="Z845" s="1230"/>
      <c r="AA845" s="1230"/>
      <c r="AB845" s="1230"/>
      <c r="AC845" s="1230"/>
      <c r="AM845" s="61"/>
      <c r="AN845" s="61"/>
      <c r="AO845" s="61"/>
      <c r="AP845" s="61"/>
      <c r="AQ845" s="61"/>
      <c r="AR845" s="61"/>
      <c r="AS845" s="61"/>
      <c r="AT845" s="61"/>
      <c r="AU845" s="61"/>
      <c r="AV845" s="61"/>
      <c r="AW845" s="61"/>
      <c r="AX845" s="61"/>
      <c r="AY845" s="61"/>
      <c r="AZ845" s="61"/>
      <c r="BA845" s="61"/>
      <c r="BB845" s="36" t="s">
        <v>55</v>
      </c>
      <c r="BC845" s="531">
        <v>263442</v>
      </c>
      <c r="BD845" s="531">
        <v>303746</v>
      </c>
      <c r="BE845" s="531">
        <v>366400</v>
      </c>
      <c r="BF845" s="531">
        <v>468992</v>
      </c>
      <c r="BG845" s="531">
        <v>522486</v>
      </c>
      <c r="BH845" s="56"/>
      <c r="BI845" s="36" t="s">
        <v>55</v>
      </c>
      <c r="BJ845" s="531">
        <v>234682</v>
      </c>
      <c r="BK845" s="531">
        <v>270586</v>
      </c>
      <c r="BL845" s="531">
        <v>326400</v>
      </c>
      <c r="BM845" s="531">
        <v>417792</v>
      </c>
      <c r="BN845" s="531">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230">
        <v>4257</v>
      </c>
      <c r="X846" s="1230"/>
      <c r="Y846" s="1230"/>
      <c r="Z846" s="1230"/>
      <c r="AA846" s="1230"/>
      <c r="AB846" s="1230"/>
      <c r="AC846" s="1230"/>
      <c r="AM846" s="61"/>
      <c r="AN846" s="61"/>
      <c r="AO846" s="61"/>
      <c r="AP846" s="61"/>
      <c r="AQ846" s="61"/>
      <c r="AR846" s="61"/>
      <c r="AS846" s="61"/>
      <c r="AT846" s="61"/>
      <c r="AU846" s="61"/>
      <c r="AV846" s="61"/>
      <c r="AW846" s="61"/>
      <c r="AX846" s="61"/>
      <c r="AY846" s="61"/>
      <c r="AZ846" s="61"/>
      <c r="BA846" s="61"/>
      <c r="BB846" s="36" t="s">
        <v>348</v>
      </c>
      <c r="BC846" s="529">
        <v>261141</v>
      </c>
      <c r="BD846" s="529">
        <v>301093</v>
      </c>
      <c r="BE846" s="529">
        <v>363200</v>
      </c>
      <c r="BF846" s="529">
        <v>464896</v>
      </c>
      <c r="BG846" s="529">
        <v>517923</v>
      </c>
      <c r="BH846" s="56"/>
      <c r="BI846" s="36" t="s">
        <v>348</v>
      </c>
      <c r="BJ846" s="529">
        <v>230655</v>
      </c>
      <c r="BK846" s="529">
        <v>265943</v>
      </c>
      <c r="BL846" s="529">
        <v>320800</v>
      </c>
      <c r="BM846" s="529">
        <v>410624</v>
      </c>
      <c r="BN846" s="529">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230">
        <v>16563</v>
      </c>
      <c r="X847" s="1230"/>
      <c r="Y847" s="1230"/>
      <c r="Z847" s="1230"/>
      <c r="AA847" s="1230"/>
      <c r="AB847" s="1230"/>
      <c r="AC847" s="123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230"/>
      <c r="X848" s="1230"/>
      <c r="Y848" s="1230"/>
      <c r="Z848" s="1230"/>
      <c r="AA848" s="1230"/>
      <c r="AB848" s="1230"/>
      <c r="AC848" s="123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65" t="s">
        <v>1798</v>
      </c>
      <c r="N849" s="1166"/>
      <c r="O849" s="1166"/>
      <c r="P849" s="1166"/>
      <c r="Q849" s="1166"/>
      <c r="R849" s="1166"/>
      <c r="S849" s="1166"/>
      <c r="T849" s="1166"/>
      <c r="U849" s="1166"/>
      <c r="V849" s="1167"/>
      <c r="W849" s="1230">
        <v>3065</v>
      </c>
      <c r="X849" s="1230"/>
      <c r="Y849" s="1230"/>
      <c r="Z849" s="1230"/>
      <c r="AA849" s="1230"/>
      <c r="AB849" s="1230"/>
      <c r="AC849" s="123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92">
        <f>SUM(W843:AC849)</f>
        <v>99213</v>
      </c>
      <c r="X850" s="1192"/>
      <c r="Y850" s="1192"/>
      <c r="Z850" s="1192"/>
      <c r="AA850" s="1192"/>
      <c r="AB850" s="1192"/>
      <c r="AC850" s="119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1512</v>
      </c>
      <c r="J852" s="76" t="s">
        <v>176</v>
      </c>
      <c r="K852" s="77"/>
      <c r="L852" s="77"/>
      <c r="M852" s="1165" t="s">
        <v>1799</v>
      </c>
      <c r="N852" s="1166"/>
      <c r="O852" s="1166"/>
      <c r="P852" s="1166"/>
      <c r="Q852" s="1166"/>
      <c r="R852" s="1166"/>
      <c r="S852" s="1166"/>
      <c r="T852" s="1166"/>
      <c r="U852" s="1166"/>
      <c r="V852" s="1167"/>
      <c r="W852" s="1143">
        <v>800</v>
      </c>
      <c r="X852" s="1144"/>
      <c r="Y852" s="1144"/>
      <c r="Z852" s="1144"/>
      <c r="AA852" s="1144"/>
      <c r="AB852" s="1144"/>
      <c r="AC852" s="114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1513</v>
      </c>
      <c r="J853" s="76" t="s">
        <v>176</v>
      </c>
      <c r="K853" s="77"/>
      <c r="L853" s="77"/>
      <c r="M853" s="1411" t="s">
        <v>356</v>
      </c>
      <c r="N853" s="1166"/>
      <c r="O853" s="1166"/>
      <c r="P853" s="1166"/>
      <c r="Q853" s="1166"/>
      <c r="R853" s="1166"/>
      <c r="S853" s="1166"/>
      <c r="T853" s="1166"/>
      <c r="U853" s="1166"/>
      <c r="V853" s="1167"/>
      <c r="W853" s="1143"/>
      <c r="X853" s="1144"/>
      <c r="Y853" s="1144"/>
      <c r="Z853" s="1144"/>
      <c r="AA853" s="1144"/>
      <c r="AB853" s="1144"/>
      <c r="AC853" s="114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1" t="s">
        <v>356</v>
      </c>
      <c r="N854" s="1166"/>
      <c r="O854" s="1166"/>
      <c r="P854" s="1166"/>
      <c r="Q854" s="1166"/>
      <c r="R854" s="1166"/>
      <c r="S854" s="1166"/>
      <c r="T854" s="1166"/>
      <c r="U854" s="1166"/>
      <c r="V854" s="1167"/>
      <c r="W854" s="1143"/>
      <c r="X854" s="1144"/>
      <c r="Y854" s="1144"/>
      <c r="Z854" s="1144"/>
      <c r="AA854" s="1144"/>
      <c r="AB854" s="1144"/>
      <c r="AC854" s="114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1" t="s">
        <v>356</v>
      </c>
      <c r="N855" s="1166"/>
      <c r="O855" s="1166"/>
      <c r="P855" s="1166"/>
      <c r="Q855" s="1166"/>
      <c r="R855" s="1166"/>
      <c r="S855" s="1166"/>
      <c r="T855" s="1166"/>
      <c r="U855" s="1166"/>
      <c r="V855" s="1167"/>
      <c r="W855" s="1143"/>
      <c r="X855" s="1144"/>
      <c r="Y855" s="1144"/>
      <c r="Z855" s="1144"/>
      <c r="AA855" s="1144"/>
      <c r="AB855" s="1144"/>
      <c r="AC855" s="114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1" t="s">
        <v>356</v>
      </c>
      <c r="N856" s="1166"/>
      <c r="O856" s="1166"/>
      <c r="P856" s="1166"/>
      <c r="Q856" s="1166"/>
      <c r="R856" s="1166"/>
      <c r="S856" s="1166"/>
      <c r="T856" s="1166"/>
      <c r="U856" s="1166"/>
      <c r="V856" s="1167"/>
      <c r="W856" s="1143"/>
      <c r="X856" s="1144"/>
      <c r="Y856" s="1144"/>
      <c r="Z856" s="1144"/>
      <c r="AA856" s="1144"/>
      <c r="AB856" s="1144"/>
      <c r="AC856" s="114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0">
        <f>SUM(W852:AC856)</f>
        <v>800</v>
      </c>
      <c r="X857" s="1211"/>
      <c r="Y857" s="1211"/>
      <c r="Z857" s="1211"/>
      <c r="AA857" s="1211"/>
      <c r="AB857" s="1211"/>
      <c r="AC857" s="121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0">
        <f>W827+W835+W840+W841+W850+W857+W829</f>
        <v>397226</v>
      </c>
      <c r="AD861" s="1211"/>
      <c r="AE861" s="1211"/>
      <c r="AF861" s="1211"/>
      <c r="AG861" s="1211"/>
      <c r="AH861" s="121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562">
        <f>O778+O758+G734</f>
        <v>74</v>
      </c>
      <c r="AD862" s="1563"/>
      <c r="AE862" s="1563"/>
      <c r="AF862" s="1563"/>
      <c r="AG862" s="1563"/>
      <c r="AH862" s="156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7" t="s">
        <v>35</v>
      </c>
      <c r="F863" s="1328"/>
      <c r="G863" s="1328"/>
      <c r="H863" s="1328"/>
      <c r="I863" s="1328"/>
      <c r="J863" s="1328"/>
      <c r="K863" s="1328"/>
      <c r="L863" s="1328"/>
      <c r="M863" s="1328"/>
      <c r="N863" s="1328"/>
      <c r="O863" s="1328"/>
      <c r="P863" s="1328"/>
      <c r="Q863" s="1328"/>
      <c r="R863" s="1328"/>
      <c r="S863" s="1328"/>
      <c r="T863" s="1328"/>
      <c r="U863" s="1328"/>
      <c r="V863" s="1328"/>
      <c r="W863" s="1328"/>
      <c r="X863" s="1328"/>
      <c r="Y863" s="1328"/>
      <c r="Z863" s="1328"/>
      <c r="AA863" s="1328"/>
      <c r="AB863" s="1329"/>
      <c r="AC863" s="1565">
        <f>IF(ISERROR((ROUNDDOWN(AC861/AC862,0))),0,(ROUNDDOWN(AC861/AC862,0)))</f>
        <v>5367</v>
      </c>
      <c r="AD863" s="1566"/>
      <c r="AE863" s="1566"/>
      <c r="AF863" s="1566"/>
      <c r="AG863" s="1566"/>
      <c r="AH863" s="156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3" t="s">
        <v>838</v>
      </c>
      <c r="AC864" s="1191">
        <v>151014</v>
      </c>
      <c r="AD864" s="1414"/>
      <c r="AE864" s="1414"/>
      <c r="AF864" s="1414"/>
      <c r="AG864" s="1414"/>
      <c r="AH864" s="141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1392</v>
      </c>
      <c r="AC865" s="1145"/>
      <c r="AD865" s="1230"/>
      <c r="AE865" s="1230"/>
      <c r="AF865" s="1230"/>
      <c r="AG865" s="1230"/>
      <c r="AH865" s="123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143">
        <v>23927</v>
      </c>
      <c r="AD866" s="1144"/>
      <c r="AE866" s="1144"/>
      <c r="AF866" s="1144"/>
      <c r="AG866" s="1144"/>
      <c r="AH866" s="114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3">
        <v>37000</v>
      </c>
      <c r="AD867" s="1144"/>
      <c r="AE867" s="1144"/>
      <c r="AF867" s="1144"/>
      <c r="AG867" s="1144"/>
      <c r="AH867" s="114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3">
        <v>4772</v>
      </c>
      <c r="AD868" s="1144"/>
      <c r="AE868" s="1144"/>
      <c r="AF868" s="1144"/>
      <c r="AG868" s="1144"/>
      <c r="AH868" s="114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3" t="s">
        <v>1062</v>
      </c>
      <c r="F869" s="1394"/>
      <c r="G869" s="1394"/>
      <c r="H869" s="1394"/>
      <c r="I869" s="1394"/>
      <c r="J869" s="1394"/>
      <c r="K869" s="1394"/>
      <c r="L869" s="1394"/>
      <c r="M869" s="1394"/>
      <c r="N869" s="1394"/>
      <c r="O869" s="1394"/>
      <c r="P869" s="1394"/>
      <c r="Q869" s="1394"/>
      <c r="R869" s="1394"/>
      <c r="S869" s="1394"/>
      <c r="T869" s="1394"/>
      <c r="U869" s="1394"/>
      <c r="V869" s="1394"/>
      <c r="W869" s="1394"/>
      <c r="X869" s="1394"/>
      <c r="Y869" s="1394"/>
      <c r="Z869" s="1394"/>
      <c r="AA869" s="1394"/>
      <c r="AB869" s="1395"/>
      <c r="AC869" s="1230"/>
      <c r="AD869" s="1230"/>
      <c r="AE869" s="1230"/>
      <c r="AF869" s="1230"/>
      <c r="AG869" s="1230"/>
      <c r="AH869" s="123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3" t="s">
        <v>1062</v>
      </c>
      <c r="F870" s="1394"/>
      <c r="G870" s="1394"/>
      <c r="H870" s="1394"/>
      <c r="I870" s="1394"/>
      <c r="J870" s="1394"/>
      <c r="K870" s="1394"/>
      <c r="L870" s="1394"/>
      <c r="M870" s="1394"/>
      <c r="N870" s="1394"/>
      <c r="O870" s="1394"/>
      <c r="P870" s="1394"/>
      <c r="Q870" s="1394"/>
      <c r="R870" s="1394"/>
      <c r="S870" s="1394"/>
      <c r="T870" s="1394"/>
      <c r="U870" s="1394"/>
      <c r="V870" s="1394"/>
      <c r="W870" s="1394"/>
      <c r="X870" s="1394"/>
      <c r="Y870" s="1394"/>
      <c r="Z870" s="1394"/>
      <c r="AA870" s="1394"/>
      <c r="AB870" s="1395"/>
      <c r="AC870" s="1230"/>
      <c r="AD870" s="1230"/>
      <c r="AE870" s="1230"/>
      <c r="AF870" s="1230"/>
      <c r="AG870" s="1230"/>
      <c r="AH870" s="123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3"/>
      <c r="AA874" s="1144"/>
      <c r="AB874" s="1144"/>
      <c r="AC874" s="1144"/>
      <c r="AD874" s="1144"/>
      <c r="AE874" s="114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3"/>
      <c r="AA875" s="1144"/>
      <c r="AB875" s="1144"/>
      <c r="AC875" s="1144"/>
      <c r="AD875" s="1144"/>
      <c r="AE875" s="114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3"/>
      <c r="AA876" s="1144"/>
      <c r="AB876" s="1144"/>
      <c r="AC876" s="1144"/>
      <c r="AD876" s="1144"/>
      <c r="AE876" s="114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0">
        <f>Z874-(Z875+Z876)</f>
        <v>0</v>
      </c>
      <c r="AA877" s="1211"/>
      <c r="AB877" s="1211"/>
      <c r="AC877" s="1211"/>
      <c r="AD877" s="1211"/>
      <c r="AE877" s="1212"/>
      <c r="AM877" s="61"/>
      <c r="AO877" s="52" t="s">
        <v>179</v>
      </c>
      <c r="AP877" s="177">
        <v>20</v>
      </c>
      <c r="AQ877" s="1141">
        <f>IF(AD955&gt;0,0.2,0)</f>
        <v>0</v>
      </c>
      <c r="AR877" s="114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2">
        <f>IF(AD958&gt;0,0.05,0)</f>
        <v>0</v>
      </c>
      <c r="AR878" s="141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2">
        <f>IF(AD965&gt;0,0.07,0)</f>
        <v>0</v>
      </c>
      <c r="AR879" s="11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2">
        <f>IF(AD969&gt;0,0.02,0)</f>
        <v>0</v>
      </c>
      <c r="AR880" s="11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2">
        <f>IF(AD971&gt;0,0.02,0)</f>
        <v>0</v>
      </c>
      <c r="AR881" s="11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4" t="s">
        <v>1156</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1">
        <f>AN891</f>
        <v>0.02</v>
      </c>
      <c r="AR882" s="11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3"/>
      <c r="AR883" s="1153"/>
      <c r="AS883" s="115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08"/>
      <c r="AR884" s="1408"/>
      <c r="AS884" s="140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2" t="s">
        <v>103</v>
      </c>
      <c r="B885" s="1262"/>
      <c r="C885" s="1262"/>
      <c r="D885" s="1262"/>
      <c r="E885" s="1262"/>
      <c r="F885" s="1262"/>
      <c r="G885" s="1262"/>
      <c r="H885" s="1262"/>
      <c r="I885" s="1262"/>
      <c r="J885" s="1262"/>
      <c r="K885" s="1262"/>
      <c r="L885" s="1262"/>
      <c r="M885" s="1262"/>
      <c r="N885" s="1262"/>
      <c r="O885" s="1262"/>
      <c r="P885" s="1262"/>
      <c r="Q885" s="1262"/>
      <c r="R885" s="1262"/>
      <c r="S885" s="1262"/>
      <c r="T885" s="1262"/>
      <c r="U885" s="1262"/>
      <c r="V885" s="1262"/>
      <c r="W885" s="1262"/>
      <c r="X885" s="1262"/>
      <c r="Y885" s="1262"/>
      <c r="Z885" s="1262"/>
      <c r="AA885" s="1262"/>
      <c r="AB885" s="1262"/>
      <c r="AC885" s="1262"/>
      <c r="AD885" s="1262"/>
      <c r="AE885" s="1262"/>
      <c r="AF885" s="1262"/>
      <c r="AG885" s="1262"/>
      <c r="AH885" s="1262"/>
      <c r="AI885" s="1262"/>
      <c r="AJ885" s="1262"/>
      <c r="AK885" s="1262"/>
      <c r="AL885" s="1262"/>
      <c r="AM885" s="61"/>
      <c r="AO885" s="52" t="s">
        <v>322</v>
      </c>
      <c r="AP885" s="177">
        <v>10</v>
      </c>
      <c r="AQ885" s="1142">
        <f>IF(AD988&gt;0,0.1,0)</f>
        <v>0</v>
      </c>
      <c r="AR885" s="11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3"/>
      <c r="B886" s="1263"/>
      <c r="C886" s="1263"/>
      <c r="D886" s="1263"/>
      <c r="E886" s="1263"/>
      <c r="F886" s="1263"/>
      <c r="G886" s="1263"/>
      <c r="H886" s="1263"/>
      <c r="I886" s="1263"/>
      <c r="J886" s="1263"/>
      <c r="K886" s="1263"/>
      <c r="L886" s="1263"/>
      <c r="M886" s="1263"/>
      <c r="N886" s="1263"/>
      <c r="O886" s="1263"/>
      <c r="P886" s="1263"/>
      <c r="Q886" s="1263"/>
      <c r="R886" s="1263"/>
      <c r="S886" s="1263"/>
      <c r="T886" s="1263"/>
      <c r="U886" s="1263"/>
      <c r="V886" s="1263"/>
      <c r="W886" s="1263"/>
      <c r="X886" s="1263"/>
      <c r="Y886" s="1263"/>
      <c r="Z886" s="1263"/>
      <c r="AA886" s="1263"/>
      <c r="AB886" s="1263"/>
      <c r="AC886" s="1263"/>
      <c r="AD886" s="1263"/>
      <c r="AE886" s="1263"/>
      <c r="AF886" s="1263"/>
      <c r="AG886" s="1263"/>
      <c r="AH886" s="1263"/>
      <c r="AI886" s="1263"/>
      <c r="AJ886" s="1263"/>
      <c r="AK886" s="1263"/>
      <c r="AL886" s="1263"/>
      <c r="AM886" s="61"/>
      <c r="AO886" s="52"/>
      <c r="AP886" s="177"/>
      <c r="AQ886" s="1141">
        <f>SUM(AQ877:AQ885)</f>
        <v>0.02</v>
      </c>
      <c r="AR886" s="1142"/>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5"/>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1">
        <f>SUM(AQ877:AR881)+AQ885</f>
        <v>0</v>
      </c>
      <c r="AR888" s="1142"/>
      <c r="AS888" s="518">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9" t="s">
        <v>872</v>
      </c>
      <c r="G890" s="1400"/>
      <c r="H890" s="1400"/>
      <c r="I890" s="1400"/>
      <c r="J890" s="1400"/>
      <c r="K890" s="1400"/>
      <c r="L890" s="1400"/>
      <c r="M890" s="1400"/>
      <c r="N890" s="1400"/>
      <c r="O890" s="1400"/>
      <c r="P890" s="1400"/>
      <c r="Q890" s="1400"/>
      <c r="R890" s="1400"/>
      <c r="S890" s="1400"/>
      <c r="T890" s="1401"/>
      <c r="U890" s="1335" t="s">
        <v>34</v>
      </c>
      <c r="V890" s="1336"/>
      <c r="W890" s="1336"/>
      <c r="X890" s="1336"/>
      <c r="Y890" s="1336"/>
      <c r="Z890" s="133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7" t="s">
        <v>901</v>
      </c>
      <c r="G891" s="1338"/>
      <c r="H891" s="1338"/>
      <c r="I891" s="1338"/>
      <c r="J891" s="1338"/>
      <c r="K891" s="1338"/>
      <c r="L891" s="1338"/>
      <c r="M891" s="1338"/>
      <c r="N891" s="1338"/>
      <c r="O891" s="1338"/>
      <c r="P891" s="1338"/>
      <c r="Q891" s="1338"/>
      <c r="R891" s="1338"/>
      <c r="S891" s="1338"/>
      <c r="T891" s="1560"/>
      <c r="U891" s="1337"/>
      <c r="V891" s="1338"/>
      <c r="W891" s="1338"/>
      <c r="X891" s="1338"/>
      <c r="Y891" s="1338"/>
      <c r="Z891" s="1338"/>
      <c r="AA891" s="74"/>
      <c r="AB891" s="57"/>
      <c r="AC891" s="57"/>
      <c r="AD891" s="57"/>
      <c r="AE891" s="57"/>
      <c r="AF891" s="167"/>
      <c r="AM891" s="61"/>
      <c r="AN891" s="332">
        <f>IF(SUM(AN926:AN934)&lt;=0.1,SUM(AN926:AN934),0.1)</f>
        <v>0.02</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9"/>
      <c r="G892" s="1340"/>
      <c r="H892" s="1340"/>
      <c r="I892" s="1340"/>
      <c r="J892" s="1340"/>
      <c r="K892" s="1340"/>
      <c r="L892" s="1340"/>
      <c r="M892" s="1340"/>
      <c r="N892" s="1340"/>
      <c r="O892" s="1340"/>
      <c r="P892" s="1340"/>
      <c r="Q892" s="1340"/>
      <c r="R892" s="1340"/>
      <c r="S892" s="1340"/>
      <c r="T892" s="1561"/>
      <c r="U892" s="1339"/>
      <c r="V892" s="1340"/>
      <c r="W892" s="1340"/>
      <c r="X892" s="1340"/>
      <c r="Y892" s="1340"/>
      <c r="Z892" s="1340"/>
      <c r="AA892" s="168"/>
      <c r="AB892" s="1213" t="s">
        <v>423</v>
      </c>
      <c r="AC892" s="1213"/>
      <c r="AD892" s="1213"/>
      <c r="AE892" s="121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226" t="s">
        <v>590</v>
      </c>
      <c r="V893" s="1227"/>
      <c r="W893" s="1227"/>
      <c r="X893" s="1227"/>
      <c r="Y893" s="1227"/>
      <c r="Z893" s="1228"/>
      <c r="AA893" s="1189">
        <f>AE545</f>
        <v>17529754</v>
      </c>
      <c r="AB893" s="1190"/>
      <c r="AC893" s="1190"/>
      <c r="AD893" s="1190"/>
      <c r="AE893" s="1190"/>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382" t="s">
        <v>590</v>
      </c>
      <c r="V894" s="1227"/>
      <c r="W894" s="1227"/>
      <c r="X894" s="1227"/>
      <c r="Y894" s="1227"/>
      <c r="Z894" s="1228"/>
      <c r="AA894" s="1189">
        <f>AE546</f>
        <v>4550646</v>
      </c>
      <c r="AB894" s="1190"/>
      <c r="AC894" s="1190"/>
      <c r="AD894" s="1190"/>
      <c r="AE894" s="1190"/>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382" t="s">
        <v>590</v>
      </c>
      <c r="V895" s="1227"/>
      <c r="W895" s="1227"/>
      <c r="X895" s="1227"/>
      <c r="Y895" s="1227"/>
      <c r="Z895" s="1228"/>
      <c r="AA895" s="1189">
        <f>AG620</f>
        <v>1400000</v>
      </c>
      <c r="AB895" s="1190"/>
      <c r="AC895" s="1190"/>
      <c r="AD895" s="1190"/>
      <c r="AE895" s="1190"/>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226" t="s">
        <v>640</v>
      </c>
      <c r="V896" s="1227"/>
      <c r="W896" s="1227"/>
      <c r="X896" s="1227"/>
      <c r="Y896" s="1227"/>
      <c r="Z896" s="1228"/>
      <c r="AA896" s="1189"/>
      <c r="AB896" s="1190"/>
      <c r="AC896" s="1190"/>
      <c r="AD896" s="1190"/>
      <c r="AE896" s="1190"/>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226" t="s">
        <v>640</v>
      </c>
      <c r="V897" s="1227"/>
      <c r="W897" s="1227"/>
      <c r="X897" s="1227"/>
      <c r="Y897" s="1227"/>
      <c r="Z897" s="1228"/>
      <c r="AA897" s="1189"/>
      <c r="AB897" s="1190"/>
      <c r="AC897" s="1190"/>
      <c r="AD897" s="1190"/>
      <c r="AE897" s="1190"/>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226" t="s">
        <v>640</v>
      </c>
      <c r="V898" s="1227"/>
      <c r="W898" s="1227"/>
      <c r="X898" s="1227"/>
      <c r="Y898" s="1227"/>
      <c r="Z898" s="1228"/>
      <c r="AA898" s="1189"/>
      <c r="AB898" s="1190"/>
      <c r="AC898" s="1190"/>
      <c r="AD898" s="1190"/>
      <c r="AE898" s="1190"/>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226" t="s">
        <v>640</v>
      </c>
      <c r="V899" s="1227"/>
      <c r="W899" s="1227"/>
      <c r="X899" s="1227"/>
      <c r="Y899" s="1227"/>
      <c r="Z899" s="1228"/>
      <c r="AA899" s="1189"/>
      <c r="AB899" s="1190"/>
      <c r="AC899" s="1190"/>
      <c r="AD899" s="1190"/>
      <c r="AE899" s="1190"/>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226" t="s">
        <v>640</v>
      </c>
      <c r="V900" s="1227"/>
      <c r="W900" s="1227"/>
      <c r="X900" s="1227"/>
      <c r="Y900" s="1227"/>
      <c r="Z900" s="1228"/>
      <c r="AA900" s="1189"/>
      <c r="AB900" s="1190"/>
      <c r="AC900" s="1190"/>
      <c r="AD900" s="1190"/>
      <c r="AE900" s="1190"/>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226" t="s">
        <v>640</v>
      </c>
      <c r="V901" s="1227"/>
      <c r="W901" s="1227"/>
      <c r="X901" s="1227"/>
      <c r="Y901" s="1227"/>
      <c r="Z901" s="1228"/>
      <c r="AA901" s="1189"/>
      <c r="AB901" s="1190"/>
      <c r="AC901" s="1190"/>
      <c r="AD901" s="1190"/>
      <c r="AE901" s="1190"/>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226" t="s">
        <v>640</v>
      </c>
      <c r="V902" s="1227"/>
      <c r="W902" s="1227"/>
      <c r="X902" s="1227"/>
      <c r="Y902" s="1227"/>
      <c r="Z902" s="1228"/>
      <c r="AA902" s="1189"/>
      <c r="AB902" s="1190"/>
      <c r="AC902" s="1190"/>
      <c r="AD902" s="1190"/>
      <c r="AE902" s="1190"/>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1585</v>
      </c>
      <c r="G903" s="77"/>
      <c r="H903" s="77"/>
      <c r="I903" s="77"/>
      <c r="J903" s="77"/>
      <c r="K903" s="77"/>
      <c r="L903" s="77"/>
      <c r="M903" s="77"/>
      <c r="N903" s="77"/>
      <c r="O903" s="77"/>
      <c r="P903" s="77"/>
      <c r="Q903" s="77"/>
      <c r="R903" s="77"/>
      <c r="S903" s="77"/>
      <c r="T903" s="78"/>
      <c r="U903" s="1226" t="s">
        <v>640</v>
      </c>
      <c r="V903" s="1227"/>
      <c r="W903" s="1227"/>
      <c r="X903" s="1227"/>
      <c r="Y903" s="1227"/>
      <c r="Z903" s="1228"/>
      <c r="AA903" s="1189"/>
      <c r="AB903" s="1190"/>
      <c r="AC903" s="1190"/>
      <c r="AD903" s="1190"/>
      <c r="AE903" s="1190"/>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226" t="s">
        <v>640</v>
      </c>
      <c r="V904" s="1227"/>
      <c r="W904" s="1227"/>
      <c r="X904" s="1227"/>
      <c r="Y904" s="1227"/>
      <c r="Z904" s="1228"/>
      <c r="AA904" s="1189"/>
      <c r="AB904" s="1190"/>
      <c r="AC904" s="1190"/>
      <c r="AD904" s="1190"/>
      <c r="AE904" s="1190"/>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226" t="s">
        <v>640</v>
      </c>
      <c r="V905" s="1227"/>
      <c r="W905" s="1227"/>
      <c r="X905" s="1227"/>
      <c r="Y905" s="1227"/>
      <c r="Z905" s="1228"/>
      <c r="AA905" s="1189"/>
      <c r="AB905" s="1190"/>
      <c r="AC905" s="1190"/>
      <c r="AD905" s="1190"/>
      <c r="AE905" s="1190"/>
      <c r="AF905" s="1191"/>
      <c r="AM905" s="1409">
        <f>G734+O778</f>
        <v>73</v>
      </c>
      <c r="AN905" s="141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3" t="s">
        <v>1546</v>
      </c>
      <c r="G906" s="151"/>
      <c r="H906" s="151"/>
      <c r="I906" s="151"/>
      <c r="J906" s="151"/>
      <c r="K906" s="151"/>
      <c r="L906" s="151"/>
      <c r="M906" s="151"/>
      <c r="N906" s="151"/>
      <c r="O906" s="151"/>
      <c r="P906" s="151"/>
      <c r="Q906" s="151"/>
      <c r="R906" s="151"/>
      <c r="S906" s="151"/>
      <c r="T906" s="347"/>
      <c r="U906" s="1226" t="s">
        <v>640</v>
      </c>
      <c r="V906" s="1227"/>
      <c r="W906" s="1227"/>
      <c r="X906" s="1227"/>
      <c r="Y906" s="1227"/>
      <c r="Z906" s="1228"/>
      <c r="AA906" s="1189"/>
      <c r="AB906" s="1190"/>
      <c r="AC906" s="1190"/>
      <c r="AD906" s="1190"/>
      <c r="AE906" s="1190"/>
      <c r="AF906" s="1191"/>
      <c r="AM906" s="52"/>
      <c r="AN906" s="21"/>
      <c r="AO906" s="1384">
        <f>ROUNDDOWN(X999/I999,2)</f>
        <v>0.39</v>
      </c>
      <c r="AP906" s="1385"/>
      <c r="AQ906" s="1385"/>
      <c r="AR906" s="138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3" t="s">
        <v>1547</v>
      </c>
      <c r="G907" s="77"/>
      <c r="H907" s="77"/>
      <c r="I907" s="77"/>
      <c r="J907" s="77"/>
      <c r="K907" s="77"/>
      <c r="L907" s="77"/>
      <c r="M907" s="77"/>
      <c r="N907" s="77"/>
      <c r="O907" s="77"/>
      <c r="P907" s="151"/>
      <c r="Q907" s="151"/>
      <c r="R907" s="151"/>
      <c r="S907" s="151"/>
      <c r="T907" s="347"/>
      <c r="U907" s="1226" t="s">
        <v>640</v>
      </c>
      <c r="V907" s="1227"/>
      <c r="W907" s="1227"/>
      <c r="X907" s="1227"/>
      <c r="Y907" s="1227"/>
      <c r="Z907" s="1228"/>
      <c r="AA907" s="1189"/>
      <c r="AB907" s="1190"/>
      <c r="AC907" s="1190"/>
      <c r="AD907" s="1190"/>
      <c r="AE907" s="1190"/>
      <c r="AF907" s="1191"/>
      <c r="AM907" s="52"/>
      <c r="AN907" s="52"/>
      <c r="AO907" s="1362">
        <f>ROUNDDOWN(X1003/I1003,2)</f>
        <v>0.2</v>
      </c>
      <c r="AP907" s="1363"/>
      <c r="AQ907" s="1363"/>
      <c r="AR907" s="136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226" t="s">
        <v>721</v>
      </c>
      <c r="Q908" s="1227"/>
      <c r="R908" s="1227"/>
      <c r="S908" s="1227"/>
      <c r="T908" s="1228"/>
      <c r="U908" s="1226" t="s">
        <v>640</v>
      </c>
      <c r="V908" s="1227"/>
      <c r="W908" s="1227"/>
      <c r="X908" s="1227"/>
      <c r="Y908" s="1227"/>
      <c r="Z908" s="1228"/>
      <c r="AA908" s="1189"/>
      <c r="AB908" s="1190"/>
      <c r="AC908" s="1190"/>
      <c r="AD908" s="1190"/>
      <c r="AE908" s="1190"/>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52" t="s">
        <v>1661</v>
      </c>
      <c r="J909" s="1391"/>
      <c r="K909" s="1391"/>
      <c r="L909" s="1391"/>
      <c r="M909" s="1391"/>
      <c r="N909" s="1391"/>
      <c r="O909" s="1391"/>
      <c r="P909" s="1391"/>
      <c r="Q909" s="1391"/>
      <c r="R909" s="1391"/>
      <c r="S909" s="1391"/>
      <c r="T909" s="1392"/>
      <c r="U909" s="1382" t="s">
        <v>590</v>
      </c>
      <c r="V909" s="1227"/>
      <c r="W909" s="1227"/>
      <c r="X909" s="1227"/>
      <c r="Y909" s="1227"/>
      <c r="Z909" s="1228"/>
      <c r="AA909" s="1189">
        <f>AG619</f>
        <v>14276157</v>
      </c>
      <c r="AB909" s="1190"/>
      <c r="AC909" s="1190"/>
      <c r="AD909" s="1190"/>
      <c r="AE909" s="1190"/>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52" t="s">
        <v>1662</v>
      </c>
      <c r="J910" s="1155"/>
      <c r="K910" s="1155"/>
      <c r="L910" s="1155"/>
      <c r="M910" s="1155"/>
      <c r="N910" s="1155"/>
      <c r="O910" s="1155"/>
      <c r="P910" s="1155"/>
      <c r="Q910" s="1155"/>
      <c r="R910" s="1155"/>
      <c r="S910" s="1155"/>
      <c r="T910" s="1156"/>
      <c r="U910" s="1382" t="s">
        <v>590</v>
      </c>
      <c r="V910" s="1227"/>
      <c r="W910" s="1227"/>
      <c r="X910" s="1227"/>
      <c r="Y910" s="1227"/>
      <c r="Z910" s="1228"/>
      <c r="AA910" s="1189">
        <f>AG621+AG622+AG623</f>
        <v>2509293</v>
      </c>
      <c r="AB910" s="1190"/>
      <c r="AC910" s="1190"/>
      <c r="AD910" s="1190"/>
      <c r="AE910" s="1190"/>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154" t="s">
        <v>356</v>
      </c>
      <c r="J911" s="1155"/>
      <c r="K911" s="1155"/>
      <c r="L911" s="1155"/>
      <c r="M911" s="1155"/>
      <c r="N911" s="1155"/>
      <c r="O911" s="1155"/>
      <c r="P911" s="1155"/>
      <c r="Q911" s="1155"/>
      <c r="R911" s="1155"/>
      <c r="S911" s="1155"/>
      <c r="T911" s="1156"/>
      <c r="U911" s="1226" t="s">
        <v>640</v>
      </c>
      <c r="V911" s="1227"/>
      <c r="W911" s="1227"/>
      <c r="X911" s="1227"/>
      <c r="Y911" s="1227"/>
      <c r="Z911" s="1228"/>
      <c r="AA911" s="1189"/>
      <c r="AB911" s="1190"/>
      <c r="AC911" s="1190"/>
      <c r="AD911" s="1190"/>
      <c r="AE911" s="1190"/>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154" t="s">
        <v>356</v>
      </c>
      <c r="J912" s="1155"/>
      <c r="K912" s="1155"/>
      <c r="L912" s="1155"/>
      <c r="M912" s="1155"/>
      <c r="N912" s="1155"/>
      <c r="O912" s="1155"/>
      <c r="P912" s="1155"/>
      <c r="Q912" s="1155"/>
      <c r="R912" s="1155"/>
      <c r="S912" s="1155"/>
      <c r="T912" s="1156"/>
      <c r="U912" s="1226" t="s">
        <v>640</v>
      </c>
      <c r="V912" s="1227"/>
      <c r="W912" s="1227"/>
      <c r="X912" s="1227"/>
      <c r="Y912" s="1227"/>
      <c r="Z912" s="1228"/>
      <c r="AA912" s="1189"/>
      <c r="AB912" s="1190"/>
      <c r="AC912" s="1190"/>
      <c r="AD912" s="1190"/>
      <c r="AE912" s="1190"/>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0"/>
      <c r="N917" s="1271"/>
      <c r="O917" s="1271"/>
      <c r="P917" s="1271"/>
      <c r="Q917" s="1271"/>
      <c r="R917" s="1271"/>
      <c r="S917" s="1272"/>
      <c r="U917" s="103" t="s">
        <v>11</v>
      </c>
      <c r="V917" s="77"/>
      <c r="W917" s="77"/>
      <c r="X917" s="77"/>
      <c r="Y917" s="77"/>
      <c r="Z917" s="77"/>
      <c r="AA917" s="77"/>
      <c r="AB917" s="77"/>
      <c r="AC917" s="77"/>
      <c r="AD917" s="78"/>
      <c r="AE917" s="1270"/>
      <c r="AF917" s="1271"/>
      <c r="AG917" s="1271"/>
      <c r="AH917" s="1271"/>
      <c r="AI917" s="1271"/>
      <c r="AJ917" s="1271"/>
      <c r="AK917" s="127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3"/>
      <c r="N918" s="1354"/>
      <c r="O918" s="1354"/>
      <c r="P918" s="1354"/>
      <c r="Q918" s="1354"/>
      <c r="R918" s="1354"/>
      <c r="S918" s="1355"/>
      <c r="U918" s="103" t="s">
        <v>12</v>
      </c>
      <c r="V918" s="77"/>
      <c r="W918" s="77"/>
      <c r="X918" s="77"/>
      <c r="Y918" s="77"/>
      <c r="Z918" s="77"/>
      <c r="AA918" s="77"/>
      <c r="AB918" s="77"/>
      <c r="AC918" s="77"/>
      <c r="AD918" s="78"/>
      <c r="AE918" s="1353"/>
      <c r="AF918" s="1354"/>
      <c r="AG918" s="1354"/>
      <c r="AH918" s="1354"/>
      <c r="AI918" s="1354"/>
      <c r="AJ918" s="1354"/>
      <c r="AK918" s="135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971</v>
      </c>
      <c r="D919" s="77"/>
      <c r="E919" s="77"/>
      <c r="J919" s="1376" t="s">
        <v>328</v>
      </c>
      <c r="K919" s="1377"/>
      <c r="L919" s="1377"/>
      <c r="M919" s="1377"/>
      <c r="N919" s="1377"/>
      <c r="O919" s="1377"/>
      <c r="P919" s="1377"/>
      <c r="Q919" s="1377"/>
      <c r="R919" s="1377"/>
      <c r="S919" s="1378"/>
      <c r="U919" s="103" t="s">
        <v>971</v>
      </c>
      <c r="V919" s="77"/>
      <c r="W919" s="77"/>
      <c r="AB919" s="1376" t="s">
        <v>328</v>
      </c>
      <c r="AC919" s="1377"/>
      <c r="AD919" s="1377"/>
      <c r="AE919" s="1377"/>
      <c r="AF919" s="1377"/>
      <c r="AG919" s="1377"/>
      <c r="AH919" s="1377"/>
      <c r="AI919" s="1377"/>
      <c r="AJ919" s="1377"/>
      <c r="AK919" s="137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9"/>
      <c r="N920" s="1366"/>
      <c r="O920" s="1366"/>
      <c r="P920" s="1366"/>
      <c r="Q920" s="1366"/>
      <c r="R920" s="1366"/>
      <c r="S920" s="1367"/>
      <c r="U920" s="103" t="s">
        <v>13</v>
      </c>
      <c r="V920" s="77"/>
      <c r="W920" s="77"/>
      <c r="X920" s="77"/>
      <c r="Y920" s="77"/>
      <c r="Z920" s="77"/>
      <c r="AA920" s="77"/>
      <c r="AB920" s="77"/>
      <c r="AC920" s="77"/>
      <c r="AD920" s="78"/>
      <c r="AE920" s="1365"/>
      <c r="AF920" s="1366"/>
      <c r="AG920" s="1366"/>
      <c r="AH920" s="1366"/>
      <c r="AI920" s="1366"/>
      <c r="AJ920" s="1366"/>
      <c r="AK920" s="136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6"/>
      <c r="N921" s="1147"/>
      <c r="O921" s="1147"/>
      <c r="P921" s="1147"/>
      <c r="Q921" s="1147"/>
      <c r="R921" s="1147"/>
      <c r="S921" s="1148"/>
      <c r="U921" s="103" t="s">
        <v>14</v>
      </c>
      <c r="V921" s="77"/>
      <c r="W921" s="77"/>
      <c r="X921" s="77"/>
      <c r="Y921" s="77"/>
      <c r="Z921" s="77"/>
      <c r="AA921" s="77"/>
      <c r="AB921" s="77"/>
      <c r="AC921" s="77"/>
      <c r="AD921" s="78"/>
      <c r="AE921" s="1146"/>
      <c r="AF921" s="1147"/>
      <c r="AG921" s="1147"/>
      <c r="AH921" s="1147"/>
      <c r="AI921" s="1147"/>
      <c r="AJ921" s="1147"/>
      <c r="AK921" s="11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9"/>
      <c r="N922" s="1190"/>
      <c r="O922" s="1190"/>
      <c r="P922" s="1190"/>
      <c r="Q922" s="1190"/>
      <c r="R922" s="1190"/>
      <c r="S922" s="1191"/>
      <c r="U922" s="103" t="s">
        <v>15</v>
      </c>
      <c r="V922" s="77"/>
      <c r="W922" s="77"/>
      <c r="X922" s="77"/>
      <c r="Y922" s="77"/>
      <c r="Z922" s="77"/>
      <c r="AA922" s="77"/>
      <c r="AB922" s="77"/>
      <c r="AC922" s="77"/>
      <c r="AD922" s="78"/>
      <c r="AE922" s="1189"/>
      <c r="AF922" s="1190"/>
      <c r="AG922" s="1190"/>
      <c r="AH922" s="1190"/>
      <c r="AI922" s="1190"/>
      <c r="AJ922" s="1190"/>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9"/>
      <c r="N923" s="1190"/>
      <c r="O923" s="1190"/>
      <c r="P923" s="1190"/>
      <c r="Q923" s="1190"/>
      <c r="R923" s="1190"/>
      <c r="S923" s="1191"/>
      <c r="U923" s="103" t="s">
        <v>16</v>
      </c>
      <c r="V923" s="77"/>
      <c r="W923" s="77"/>
      <c r="X923" s="77"/>
      <c r="Y923" s="77"/>
      <c r="Z923" s="77"/>
      <c r="AA923" s="77"/>
      <c r="AB923" s="77"/>
      <c r="AC923" s="77"/>
      <c r="AD923" s="78"/>
      <c r="AE923" s="1189"/>
      <c r="AF923" s="1190"/>
      <c r="AG923" s="1190"/>
      <c r="AH923" s="1190"/>
      <c r="AI923" s="1190"/>
      <c r="AJ923" s="1190"/>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347"/>
      <c r="N924" s="1348"/>
      <c r="O924" s="1348"/>
      <c r="P924" s="1348"/>
      <c r="Q924" s="1348"/>
      <c r="R924" s="1348"/>
      <c r="S924" s="1349"/>
      <c r="U924" s="103" t="s">
        <v>619</v>
      </c>
      <c r="V924" s="77"/>
      <c r="W924" s="77"/>
      <c r="X924" s="77"/>
      <c r="Y924" s="77"/>
      <c r="Z924" s="77"/>
      <c r="AA924" s="77"/>
      <c r="AB924" s="77"/>
      <c r="AC924" s="77"/>
      <c r="AD924" s="78"/>
      <c r="AE924" s="1347"/>
      <c r="AF924" s="1348"/>
      <c r="AG924" s="1348"/>
      <c r="AH924" s="1348"/>
      <c r="AI924" s="1348"/>
      <c r="AJ924" s="1348"/>
      <c r="AK924" s="134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0.02</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206"/>
      <c r="N929" s="1207"/>
      <c r="O929" s="1207"/>
      <c r="P929" s="1207"/>
      <c r="Q929" s="1207"/>
      <c r="R929" s="1207"/>
      <c r="S929" s="1208"/>
      <c r="T929" s="103" t="s">
        <v>870</v>
      </c>
      <c r="U929" s="77"/>
      <c r="V929" s="77"/>
      <c r="W929" s="77"/>
      <c r="X929" s="77"/>
      <c r="Y929" s="77"/>
      <c r="Z929" s="78"/>
      <c r="AA929" s="1206"/>
      <c r="AB929" s="1207"/>
      <c r="AC929" s="1207"/>
      <c r="AD929" s="1207"/>
      <c r="AE929" s="1207"/>
      <c r="AF929" s="1207"/>
      <c r="AG929" s="120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206"/>
      <c r="N930" s="1207"/>
      <c r="O930" s="1207"/>
      <c r="P930" s="1207"/>
      <c r="Q930" s="1207"/>
      <c r="R930" s="1207"/>
      <c r="S930" s="1208"/>
      <c r="T930" s="103" t="s">
        <v>869</v>
      </c>
      <c r="U930" s="77"/>
      <c r="V930" s="77"/>
      <c r="W930" s="77"/>
      <c r="X930" s="77"/>
      <c r="Y930" s="77"/>
      <c r="Z930" s="78"/>
      <c r="AA930" s="1206"/>
      <c r="AB930" s="1207"/>
      <c r="AC930" s="1207"/>
      <c r="AD930" s="1207"/>
      <c r="AE930" s="1207"/>
      <c r="AF930" s="1207"/>
      <c r="AG930" s="120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996</v>
      </c>
      <c r="G931" s="77"/>
      <c r="H931" s="77"/>
      <c r="I931" s="77"/>
      <c r="J931" s="77"/>
      <c r="K931" s="77"/>
      <c r="L931" s="78"/>
      <c r="M931" s="1370" t="s">
        <v>640</v>
      </c>
      <c r="N931" s="1371"/>
      <c r="O931" s="1371"/>
      <c r="P931" s="1371"/>
      <c r="Q931" s="1371"/>
      <c r="R931" s="1371"/>
      <c r="S931" s="1372"/>
      <c r="T931" s="76" t="s">
        <v>359</v>
      </c>
      <c r="U931" s="77"/>
      <c r="V931" s="77"/>
      <c r="W931" s="77"/>
      <c r="X931" s="77"/>
      <c r="Y931" s="77"/>
      <c r="Z931" s="78"/>
      <c r="AA931" s="1206"/>
      <c r="AB931" s="1207"/>
      <c r="AC931" s="1207"/>
      <c r="AD931" s="1207"/>
      <c r="AE931" s="1207"/>
      <c r="AF931" s="1207"/>
      <c r="AG931" s="120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206"/>
      <c r="N932" s="1207"/>
      <c r="O932" s="1207"/>
      <c r="P932" s="1207"/>
      <c r="Q932" s="1207"/>
      <c r="R932" s="1207"/>
      <c r="S932" s="1208"/>
      <c r="T932" s="76" t="s">
        <v>360</v>
      </c>
      <c r="U932" s="77"/>
      <c r="V932" s="77"/>
      <c r="W932" s="77"/>
      <c r="X932" s="77"/>
      <c r="Y932" s="77"/>
      <c r="Z932" s="78"/>
      <c r="AA932" s="1206"/>
      <c r="AB932" s="1207"/>
      <c r="AC932" s="1207"/>
      <c r="AD932" s="1207"/>
      <c r="AE932" s="1207"/>
      <c r="AF932" s="1207"/>
      <c r="AG932" s="120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206"/>
      <c r="N933" s="1207"/>
      <c r="O933" s="1207"/>
      <c r="P933" s="1207"/>
      <c r="Q933" s="1207"/>
      <c r="R933" s="1207"/>
      <c r="S933" s="1208"/>
      <c r="T933" s="76" t="s">
        <v>407</v>
      </c>
      <c r="U933" s="77"/>
      <c r="V933" s="77"/>
      <c r="W933" s="77"/>
      <c r="X933" s="77"/>
      <c r="Y933" s="77"/>
      <c r="Z933" s="78"/>
      <c r="AA933" s="1206"/>
      <c r="AB933" s="1207"/>
      <c r="AC933" s="1207"/>
      <c r="AD933" s="1207"/>
      <c r="AE933" s="1207"/>
      <c r="AF933" s="1207"/>
      <c r="AG933" s="120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6" t="s">
        <v>971</v>
      </c>
      <c r="G934" s="72"/>
      <c r="H934" s="72"/>
      <c r="I934" s="72"/>
      <c r="J934" s="72"/>
      <c r="K934" s="72"/>
      <c r="L934" s="94"/>
      <c r="M934" s="1359" t="s">
        <v>328</v>
      </c>
      <c r="N934" s="1360"/>
      <c r="O934" s="1360"/>
      <c r="P934" s="1360"/>
      <c r="Q934" s="1360"/>
      <c r="R934" s="1360"/>
      <c r="S934" s="1361"/>
      <c r="T934" s="1330"/>
      <c r="U934" s="1331"/>
      <c r="V934" s="1331"/>
      <c r="W934" s="1331"/>
      <c r="X934" s="1331"/>
      <c r="Y934" s="1331"/>
      <c r="Z934" s="1332"/>
      <c r="AA934" s="1206"/>
      <c r="AB934" s="1207"/>
      <c r="AC934" s="1207"/>
      <c r="AD934" s="1207"/>
      <c r="AE934" s="1207"/>
      <c r="AF934" s="1207"/>
      <c r="AG934" s="120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206"/>
      <c r="N935" s="1207"/>
      <c r="O935" s="1207"/>
      <c r="P935" s="1207"/>
      <c r="Q935" s="1207"/>
      <c r="R935" s="1207"/>
      <c r="S935" s="1208"/>
      <c r="T935" s="1330"/>
      <c r="U935" s="1331"/>
      <c r="V935" s="1331"/>
      <c r="W935" s="1331"/>
      <c r="X935" s="1331"/>
      <c r="Y935" s="1331"/>
      <c r="Z935" s="1332"/>
      <c r="AA935" s="1206"/>
      <c r="AB935" s="1207"/>
      <c r="AC935" s="1207"/>
      <c r="AD935" s="1207"/>
      <c r="AE935" s="1207"/>
      <c r="AF935" s="1207"/>
      <c r="AG935" s="120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99" t="s">
        <v>721</v>
      </c>
      <c r="P936" s="1300"/>
      <c r="Q936" s="142"/>
      <c r="R936" s="142"/>
      <c r="S936" s="143"/>
      <c r="T936" s="71" t="s">
        <v>176</v>
      </c>
      <c r="U936" s="72"/>
      <c r="V936" s="72"/>
      <c r="W936" s="1411" t="s">
        <v>356</v>
      </c>
      <c r="X936" s="1166"/>
      <c r="Y936" s="1166"/>
      <c r="Z936" s="1166"/>
      <c r="AA936" s="1166"/>
      <c r="AB936" s="1166"/>
      <c r="AC936" s="1166"/>
      <c r="AD936" s="1166"/>
      <c r="AE936" s="1166"/>
      <c r="AF936" s="1166"/>
      <c r="AG936" s="116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1" t="s">
        <v>36</v>
      </c>
      <c r="G937" s="1302"/>
      <c r="H937" s="1302"/>
      <c r="I937" s="1302"/>
      <c r="J937" s="1302"/>
      <c r="K937" s="1302"/>
      <c r="L937" s="1302"/>
      <c r="M937" s="1206"/>
      <c r="N937" s="1207"/>
      <c r="O937" s="1207"/>
      <c r="P937" s="1207"/>
      <c r="Q937" s="1207"/>
      <c r="R937" s="1207"/>
      <c r="S937" s="1208"/>
      <c r="T937" s="79"/>
      <c r="U937" s="80"/>
      <c r="V937" s="80"/>
      <c r="W937" s="80"/>
      <c r="X937" s="80"/>
      <c r="Y937" s="80"/>
      <c r="Z937" s="196" t="s">
        <v>141</v>
      </c>
      <c r="AA937" s="1405"/>
      <c r="AB937" s="1406"/>
      <c r="AC937" s="1406"/>
      <c r="AD937" s="1406"/>
      <c r="AE937" s="1406"/>
      <c r="AF937" s="1406"/>
      <c r="AG937" s="140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2" t="s">
        <v>593</v>
      </c>
      <c r="B941" s="1262"/>
      <c r="C941" s="1262"/>
      <c r="D941" s="1262"/>
      <c r="E941" s="1262"/>
      <c r="F941" s="1262"/>
      <c r="G941" s="1262"/>
      <c r="H941" s="1262"/>
      <c r="I941" s="1262"/>
      <c r="J941" s="1262"/>
      <c r="K941" s="1262"/>
      <c r="L941" s="1262"/>
      <c r="M941" s="1262"/>
      <c r="N941" s="1262"/>
      <c r="O941" s="1262"/>
      <c r="P941" s="1262"/>
      <c r="Q941" s="1262"/>
      <c r="R941" s="1262"/>
      <c r="S941" s="1262"/>
      <c r="T941" s="1262"/>
      <c r="U941" s="1262"/>
      <c r="V941" s="1262"/>
      <c r="W941" s="1262"/>
      <c r="X941" s="1262"/>
      <c r="Y941" s="1262"/>
      <c r="Z941" s="1262"/>
      <c r="AA941" s="1262"/>
      <c r="AB941" s="1262"/>
      <c r="AC941" s="1262"/>
      <c r="AD941" s="1262"/>
      <c r="AE941" s="1262"/>
      <c r="AF941" s="1262"/>
      <c r="AG941" s="1262"/>
      <c r="AH941" s="1262"/>
      <c r="AI941" s="1262"/>
      <c r="AJ941" s="1262"/>
      <c r="AK941" s="1262"/>
      <c r="AL941" s="1262"/>
      <c r="AM941" s="52"/>
      <c r="AN941" s="52"/>
      <c r="AO941" s="21"/>
      <c r="AP941" s="21"/>
      <c r="AQ941" s="21"/>
      <c r="AR941" s="21"/>
      <c r="AS941" s="21"/>
      <c r="AT941" s="1150"/>
      <c r="AU941" s="1150"/>
      <c r="AV941" s="1150"/>
      <c r="AW941" s="1150"/>
      <c r="AX941" s="1150"/>
      <c r="AY941" s="11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3"/>
      <c r="B942" s="1263"/>
      <c r="C942" s="1263"/>
      <c r="D942" s="1263"/>
      <c r="E942" s="1263"/>
      <c r="F942" s="1263"/>
      <c r="G942" s="1263"/>
      <c r="H942" s="1263"/>
      <c r="I942" s="1263"/>
      <c r="J942" s="1263"/>
      <c r="K942" s="1263"/>
      <c r="L942" s="1263"/>
      <c r="M942" s="1263"/>
      <c r="N942" s="1263"/>
      <c r="O942" s="1263"/>
      <c r="P942" s="1263"/>
      <c r="Q942" s="1263"/>
      <c r="R942" s="1263"/>
      <c r="S942" s="1263"/>
      <c r="T942" s="1263"/>
      <c r="U942" s="1263"/>
      <c r="V942" s="1263"/>
      <c r="W942" s="1263"/>
      <c r="X942" s="1263"/>
      <c r="Y942" s="1263"/>
      <c r="Z942" s="1263"/>
      <c r="AA942" s="1263"/>
      <c r="AB942" s="1263"/>
      <c r="AC942" s="1263"/>
      <c r="AD942" s="1263"/>
      <c r="AE942" s="1263"/>
      <c r="AF942" s="1263"/>
      <c r="AG942" s="1263"/>
      <c r="AH942" s="1263"/>
      <c r="AI942" s="1263"/>
      <c r="AJ942" s="1263"/>
      <c r="AK942" s="1263"/>
      <c r="AL942" s="126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8" t="s">
        <v>687</v>
      </c>
      <c r="C946" s="1368"/>
      <c r="D946" s="1368"/>
      <c r="E946" s="1368"/>
      <c r="F946" s="1368"/>
      <c r="G946" s="1368"/>
      <c r="H946" s="1368"/>
      <c r="I946" s="1368"/>
      <c r="J946" s="1368"/>
      <c r="K946" s="1368"/>
      <c r="L946" s="1368" t="s">
        <v>688</v>
      </c>
      <c r="M946" s="1368"/>
      <c r="N946" s="1368"/>
      <c r="O946" s="1368"/>
      <c r="P946" s="1368"/>
      <c r="Q946" s="1368"/>
      <c r="R946" s="1368"/>
      <c r="S946" s="1368"/>
      <c r="T946" s="1368"/>
      <c r="U946" s="1368"/>
      <c r="V946" s="1368" t="s">
        <v>689</v>
      </c>
      <c r="W946" s="1368"/>
      <c r="X946" s="1368"/>
      <c r="Y946" s="1368"/>
      <c r="Z946" s="1368"/>
      <c r="AA946" s="1368"/>
      <c r="AB946" s="1368"/>
      <c r="AC946" s="1368"/>
      <c r="AD946" s="1379" t="s">
        <v>690</v>
      </c>
      <c r="AE946" s="1380"/>
      <c r="AF946" s="1380"/>
      <c r="AG946" s="1380"/>
      <c r="AH946" s="1380"/>
      <c r="AI946" s="1380"/>
      <c r="AJ946" s="1380"/>
      <c r="AK946" s="138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4" t="s">
        <v>682</v>
      </c>
      <c r="C947" s="1205"/>
      <c r="D947" s="1205"/>
      <c r="E947" s="1205"/>
      <c r="F947" s="1205"/>
      <c r="G947" s="1205"/>
      <c r="H947" s="1205"/>
      <c r="I947" s="1205"/>
      <c r="J947" s="1205"/>
      <c r="K947" s="1205"/>
      <c r="L947" s="1344">
        <f>IF(ISNA(IF($BA$779="4%",(INDEX($BC$789:$BG$846,MATCH($BO$779,$BB$789:$BB$846,0),MATCH(B947,$BC$788:$BG$788,0))),(INDEX($BJ$789:$BN$846,MATCH($BO$779,$BI$789:$BI$846,0),MATCH(B947,$BJ$788:$BN$788,0))))),0,IF($BA$779="4%",(INDEX($BC$789:$BG$846,MATCH($BO$779,$BB$789:$BB$846,0),MATCH(B947,$BC$788:$BG$788,0))),(INDEX($BJ$789:$BN$846,MATCH($BO$779,$BI$789:$BI$846,0),MATCH(B947,$BJ$788:$BN$788,0)))))</f>
        <v>261141</v>
      </c>
      <c r="M947" s="1345"/>
      <c r="N947" s="1345"/>
      <c r="O947" s="1345"/>
      <c r="P947" s="1345"/>
      <c r="Q947" s="1345"/>
      <c r="R947" s="1345"/>
      <c r="S947" s="1345"/>
      <c r="T947" s="1345"/>
      <c r="U947" s="1346"/>
      <c r="V947" s="1375">
        <f>BA635</f>
        <v>0</v>
      </c>
      <c r="W947" s="1375"/>
      <c r="X947" s="1375"/>
      <c r="Y947" s="1375"/>
      <c r="Z947" s="1375"/>
      <c r="AA947" s="1375"/>
      <c r="AB947" s="1375"/>
      <c r="AC947" s="1375"/>
      <c r="AD947" s="1287">
        <f>IF(ISERROR((L947*V947)),0,(L947*V947))</f>
        <v>0</v>
      </c>
      <c r="AE947" s="1288"/>
      <c r="AF947" s="1288"/>
      <c r="AG947" s="1288"/>
      <c r="AH947" s="1288"/>
      <c r="AI947" s="1288"/>
      <c r="AJ947" s="1288"/>
      <c r="AK947" s="128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4" t="s">
        <v>347</v>
      </c>
      <c r="C948" s="1204"/>
      <c r="D948" s="1204"/>
      <c r="E948" s="1204"/>
      <c r="F948" s="1204"/>
      <c r="G948" s="1204"/>
      <c r="H948" s="1204"/>
      <c r="I948" s="1204"/>
      <c r="J948" s="1204"/>
      <c r="K948" s="1204"/>
      <c r="L948" s="1344">
        <f>IF(ISNA(IF($BA$779="4%",(INDEX($BC$789:$BG$846,MATCH($BO$779,$BB$789:$BB$846,0),MATCH(B948,$BC$788:$BG$788,0))),(INDEX($BJ$789:$BN$846,MATCH($BO$779,$BI$789:$BI$846,0),MATCH(B948,$BJ$788:$BN$788,0))))),0,IF($BA$779="4%",(INDEX($BC$789:$BG$846,MATCH($BO$779,$BB$789:$BB$846,0),MATCH(B948,$BC$788:$BG$788,0))),(INDEX($BJ$789:$BN$846,MATCH($BO$779,$BI$789:$BI$846,0),MATCH(B948,$BJ$788:$BN$788,0)))))</f>
        <v>301093</v>
      </c>
      <c r="M948" s="1345"/>
      <c r="N948" s="1345"/>
      <c r="O948" s="1345"/>
      <c r="P948" s="1345"/>
      <c r="Q948" s="1345"/>
      <c r="R948" s="1345"/>
      <c r="S948" s="1345"/>
      <c r="T948" s="1345"/>
      <c r="U948" s="1346"/>
      <c r="V948" s="1375">
        <f>BF635</f>
        <v>1</v>
      </c>
      <c r="W948" s="1375"/>
      <c r="X948" s="1375"/>
      <c r="Y948" s="1375"/>
      <c r="Z948" s="1375"/>
      <c r="AA948" s="1375"/>
      <c r="AB948" s="1375"/>
      <c r="AC948" s="1375"/>
      <c r="AD948" s="1287">
        <f>IF(ISERROR((L948*V948)),0,(L948*V948))</f>
        <v>301093</v>
      </c>
      <c r="AE948" s="1288"/>
      <c r="AF948" s="1288"/>
      <c r="AG948" s="1288"/>
      <c r="AH948" s="1288"/>
      <c r="AI948" s="1288"/>
      <c r="AJ948" s="1288"/>
      <c r="AK948" s="128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4" t="s">
        <v>170</v>
      </c>
      <c r="C949" s="1204"/>
      <c r="D949" s="1204"/>
      <c r="E949" s="1204"/>
      <c r="F949" s="1204"/>
      <c r="G949" s="1204"/>
      <c r="H949" s="1204"/>
      <c r="I949" s="1204"/>
      <c r="J949" s="1204"/>
      <c r="K949" s="1204"/>
      <c r="L949" s="1344">
        <f>IF(ISNA(IF($BA$779="4%",(INDEX($BC$789:$BG$846,MATCH($BO$779,$BB$789:$BB$846,0),MATCH(B949,$BC$788:$BG$788,0))),(INDEX($BJ$789:$BN$846,MATCH($BO$779,$BI$789:$BI$846,0),MATCH(B949,$BJ$788:$BN$788,0))))),0,IF($BA$779="4%",(INDEX($BC$789:$BG$846,MATCH($BO$779,$BB$789:$BB$846,0),MATCH(B949,$BC$788:$BG$788,0))),(INDEX($BJ$789:$BN$846,MATCH($BO$779,$BI$789:$BI$846,0),MATCH(B949,$BJ$788:$BN$788,0)))))</f>
        <v>363200</v>
      </c>
      <c r="M949" s="1345"/>
      <c r="N949" s="1345"/>
      <c r="O949" s="1345"/>
      <c r="P949" s="1345"/>
      <c r="Q949" s="1345"/>
      <c r="R949" s="1345"/>
      <c r="S949" s="1345"/>
      <c r="T949" s="1345"/>
      <c r="U949" s="1346"/>
      <c r="V949" s="1375">
        <f>BK635</f>
        <v>53</v>
      </c>
      <c r="W949" s="1375"/>
      <c r="X949" s="1375"/>
      <c r="Y949" s="1375"/>
      <c r="Z949" s="1375"/>
      <c r="AA949" s="1375"/>
      <c r="AB949" s="1375"/>
      <c r="AC949" s="1375"/>
      <c r="AD949" s="1287">
        <f>IF(ISERROR((L949*V949)),0,(L949*V949))</f>
        <v>19249600</v>
      </c>
      <c r="AE949" s="1288"/>
      <c r="AF949" s="1288"/>
      <c r="AG949" s="1288"/>
      <c r="AH949" s="1288"/>
      <c r="AI949" s="1288"/>
      <c r="AJ949" s="1288"/>
      <c r="AK949" s="128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4" t="s">
        <v>171</v>
      </c>
      <c r="C950" s="1204"/>
      <c r="D950" s="1204"/>
      <c r="E950" s="1204"/>
      <c r="F950" s="1204"/>
      <c r="G950" s="1204"/>
      <c r="H950" s="1204"/>
      <c r="I950" s="1204"/>
      <c r="J950" s="1204"/>
      <c r="K950" s="1204"/>
      <c r="L950" s="1344">
        <f>IF(ISNA(IF($BA$779="4%",(INDEX($BC$789:$BG$846,MATCH($BO$779,$BB$789:$BB$846,0),MATCH(B950,$BC$788:$BG$788,0))),(INDEX($BJ$789:$BN$846,MATCH($BO$779,$BI$789:$BI$846,0),MATCH(B950,$BJ$788:$BN$788,0))))),0,IF($BA$779="4%",(INDEX($BC$789:$BG$846,MATCH($BO$779,$BB$789:$BB$846,0),MATCH(B950,$BC$788:$BG$788,0))),(INDEX($BJ$789:$BN$846,MATCH($BO$779,$BI$789:$BI$846,0),MATCH(B950,$BJ$788:$BN$788,0)))))</f>
        <v>464896</v>
      </c>
      <c r="M950" s="1345"/>
      <c r="N950" s="1345"/>
      <c r="O950" s="1345"/>
      <c r="P950" s="1345"/>
      <c r="Q950" s="1345"/>
      <c r="R950" s="1345"/>
      <c r="S950" s="1345"/>
      <c r="T950" s="1345"/>
      <c r="U950" s="1346"/>
      <c r="V950" s="1375">
        <f>BP635</f>
        <v>20</v>
      </c>
      <c r="W950" s="1375"/>
      <c r="X950" s="1375"/>
      <c r="Y950" s="1375"/>
      <c r="Z950" s="1375"/>
      <c r="AA950" s="1375"/>
      <c r="AB950" s="1375"/>
      <c r="AC950" s="1375"/>
      <c r="AD950" s="1287">
        <f>IF(ISERROR((L950*V950)),0,(L950*V950))</f>
        <v>9297920</v>
      </c>
      <c r="AE950" s="1288"/>
      <c r="AF950" s="1288"/>
      <c r="AG950" s="1288"/>
      <c r="AH950" s="1288"/>
      <c r="AI950" s="1288"/>
      <c r="AJ950" s="1288"/>
      <c r="AK950" s="128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4" t="s">
        <v>505</v>
      </c>
      <c r="C951" s="1204"/>
      <c r="D951" s="1204"/>
      <c r="E951" s="1204"/>
      <c r="F951" s="1204"/>
      <c r="G951" s="1204"/>
      <c r="H951" s="1204"/>
      <c r="I951" s="1204"/>
      <c r="J951" s="1204"/>
      <c r="K951" s="1204"/>
      <c r="L951" s="1344">
        <f>IF(ISNA(IF($BA$779="4%",(INDEX($BC$789:$BG$846,MATCH($BO$779,$BB$789:$BB$846,0),MATCH(B951,$BC$788:$BG$788,0))),(INDEX($BJ$789:$BN$846,MATCH($BO$779,$BI$789:$BI$846,0),MATCH(B951,$BJ$788:$BN$788,0))))),0,IF($BA$779="4%",(INDEX($BC$789:$BG$846,MATCH($BO$779,$BB$789:$BB$846,0),MATCH(B951,$BC$788:$BG$788,0))),(INDEX($BJ$789:$BN$846,MATCH($BO$779,$BI$789:$BI$846,0),MATCH(B951,$BJ$788:$BN$788,0)))))</f>
        <v>517923</v>
      </c>
      <c r="M951" s="1345"/>
      <c r="N951" s="1345"/>
      <c r="O951" s="1345"/>
      <c r="P951" s="1345"/>
      <c r="Q951" s="1345"/>
      <c r="R951" s="1345"/>
      <c r="S951" s="1345"/>
      <c r="T951" s="1345"/>
      <c r="U951" s="1346"/>
      <c r="V951" s="1375">
        <f>BZ635+BU635</f>
        <v>0</v>
      </c>
      <c r="W951" s="1375"/>
      <c r="X951" s="1375"/>
      <c r="Y951" s="1375"/>
      <c r="Z951" s="1375"/>
      <c r="AA951" s="1375"/>
      <c r="AB951" s="1375"/>
      <c r="AC951" s="1375"/>
      <c r="AD951" s="1287">
        <f>IF(ISERROR((L951*V951)),0,(L951*V951))</f>
        <v>0</v>
      </c>
      <c r="AE951" s="1288"/>
      <c r="AF951" s="1288"/>
      <c r="AG951" s="1288"/>
      <c r="AH951" s="1288"/>
      <c r="AI951" s="1288"/>
      <c r="AJ951" s="1288"/>
      <c r="AK951" s="128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9" t="s">
        <v>871</v>
      </c>
      <c r="C952" s="1160"/>
      <c r="D952" s="1160"/>
      <c r="E952" s="1160"/>
      <c r="F952" s="1160"/>
      <c r="G952" s="1160"/>
      <c r="H952" s="1160"/>
      <c r="I952" s="1160"/>
      <c r="J952" s="1160"/>
      <c r="K952" s="1160"/>
      <c r="L952" s="1160"/>
      <c r="M952" s="1160"/>
      <c r="N952" s="1160"/>
      <c r="O952" s="1160"/>
      <c r="P952" s="1160"/>
      <c r="Q952" s="1160"/>
      <c r="R952" s="1160"/>
      <c r="S952" s="1160"/>
      <c r="T952" s="1160"/>
      <c r="U952" s="1161"/>
      <c r="V952" s="1402">
        <f>SUM(V947:AC951)</f>
        <v>74</v>
      </c>
      <c r="W952" s="1403"/>
      <c r="X952" s="1403"/>
      <c r="Y952" s="1403"/>
      <c r="Z952" s="1403"/>
      <c r="AA952" s="1403"/>
      <c r="AB952" s="1403"/>
      <c r="AC952" s="1404"/>
      <c r="AD952" s="1287"/>
      <c r="AE952" s="1288"/>
      <c r="AF952" s="1288"/>
      <c r="AG952" s="1288"/>
      <c r="AH952" s="1288"/>
      <c r="AI952" s="1288"/>
      <c r="AJ952" s="1288"/>
      <c r="AK952" s="128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1" t="s">
        <v>557</v>
      </c>
      <c r="C953" s="1342"/>
      <c r="D953" s="1342"/>
      <c r="E953" s="1342"/>
      <c r="F953" s="1342"/>
      <c r="G953" s="1342"/>
      <c r="H953" s="1342"/>
      <c r="I953" s="1342"/>
      <c r="J953" s="1342"/>
      <c r="K953" s="1342"/>
      <c r="L953" s="1342"/>
      <c r="M953" s="1342"/>
      <c r="N953" s="1342"/>
      <c r="O953" s="1342"/>
      <c r="P953" s="1342"/>
      <c r="Q953" s="1342"/>
      <c r="R953" s="1342"/>
      <c r="S953" s="1342"/>
      <c r="T953" s="1342"/>
      <c r="U953" s="1342"/>
      <c r="V953" s="1342"/>
      <c r="W953" s="1342"/>
      <c r="X953" s="1342"/>
      <c r="Y953" s="1342"/>
      <c r="Z953" s="1342"/>
      <c r="AA953" s="1342"/>
      <c r="AB953" s="1342"/>
      <c r="AC953" s="1343"/>
      <c r="AD953" s="1267">
        <f>SUM(AD947:AK951)</f>
        <v>28848613</v>
      </c>
      <c r="AE953" s="1268"/>
      <c r="AF953" s="1268"/>
      <c r="AG953" s="1268"/>
      <c r="AH953" s="1268"/>
      <c r="AI953" s="1268"/>
      <c r="AJ953" s="1268"/>
      <c r="AK953" s="126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6" t="s">
        <v>718</v>
      </c>
      <c r="AA954" s="1557"/>
      <c r="AB954" s="1557"/>
      <c r="AC954" s="155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2" t="s">
        <v>720</v>
      </c>
      <c r="D955" s="1251" t="s">
        <v>1480</v>
      </c>
      <c r="E955" s="1252"/>
      <c r="F955" s="1252"/>
      <c r="G955" s="1252"/>
      <c r="H955" s="1252"/>
      <c r="I955" s="1252"/>
      <c r="J955" s="1252"/>
      <c r="K955" s="1252"/>
      <c r="L955" s="1252"/>
      <c r="M955" s="1252"/>
      <c r="N955" s="1252"/>
      <c r="O955" s="1252"/>
      <c r="P955" s="1252"/>
      <c r="Q955" s="1252"/>
      <c r="R955" s="1252"/>
      <c r="S955" s="1252"/>
      <c r="T955" s="1252"/>
      <c r="U955" s="1252"/>
      <c r="V955" s="1252"/>
      <c r="W955" s="1252"/>
      <c r="X955" s="1252"/>
      <c r="Y955" s="1253"/>
      <c r="Z955" s="115"/>
      <c r="AA955" s="1373" t="s">
        <v>721</v>
      </c>
      <c r="AB955" s="1374"/>
      <c r="AC955" s="128"/>
      <c r="AD955" s="1180">
        <f>ROUND(IF(AND(AA955="yes",D957&gt;0),AD953*0.2,0),0)</f>
        <v>0</v>
      </c>
      <c r="AE955" s="1180"/>
      <c r="AF955" s="1180"/>
      <c r="AG955" s="1180"/>
      <c r="AH955" s="1180"/>
      <c r="AI955" s="1180"/>
      <c r="AJ955" s="1180"/>
      <c r="AK955" s="118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7"/>
      <c r="C956" s="426"/>
      <c r="D956" s="1588" t="s">
        <v>1481</v>
      </c>
      <c r="E956" s="1589"/>
      <c r="F956" s="1589"/>
      <c r="G956" s="1589"/>
      <c r="H956" s="1589"/>
      <c r="I956" s="1589"/>
      <c r="J956" s="1589"/>
      <c r="K956" s="1589"/>
      <c r="L956" s="1589"/>
      <c r="M956" s="1589"/>
      <c r="N956" s="1589"/>
      <c r="O956" s="1589"/>
      <c r="P956" s="1589"/>
      <c r="Q956" s="1589"/>
      <c r="R956" s="1589"/>
      <c r="S956" s="1589"/>
      <c r="T956" s="1589"/>
      <c r="U956" s="1589"/>
      <c r="V956" s="1589"/>
      <c r="W956" s="1589"/>
      <c r="X956" s="1589"/>
      <c r="Y956" s="1590"/>
      <c r="Z956" s="115"/>
      <c r="AA956" s="115"/>
      <c r="AB956" s="115"/>
      <c r="AC956" s="124"/>
      <c r="AD956" s="1183"/>
      <c r="AE956" s="1183"/>
      <c r="AF956" s="1183"/>
      <c r="AG956" s="1183"/>
      <c r="AH956" s="1183"/>
      <c r="AI956" s="1183"/>
      <c r="AJ956" s="1183"/>
      <c r="AK956" s="1184"/>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7"/>
      <c r="C957" s="426"/>
      <c r="D957" s="1356"/>
      <c r="E957" s="1357"/>
      <c r="F957" s="1357"/>
      <c r="G957" s="1357"/>
      <c r="H957" s="1357"/>
      <c r="I957" s="1357"/>
      <c r="J957" s="1357"/>
      <c r="K957" s="1357"/>
      <c r="L957" s="1357"/>
      <c r="M957" s="1357"/>
      <c r="N957" s="1357"/>
      <c r="O957" s="1357"/>
      <c r="P957" s="1357"/>
      <c r="Q957" s="1357"/>
      <c r="R957" s="1357"/>
      <c r="S957" s="1357"/>
      <c r="T957" s="1357"/>
      <c r="U957" s="1357"/>
      <c r="V957" s="1357"/>
      <c r="W957" s="1357"/>
      <c r="X957" s="1357"/>
      <c r="Y957" s="1358"/>
      <c r="Z957" s="115"/>
      <c r="AA957" s="115"/>
      <c r="AB957" s="115"/>
      <c r="AC957" s="124"/>
      <c r="AD957" s="1183"/>
      <c r="AE957" s="1183"/>
      <c r="AF957" s="1183"/>
      <c r="AG957" s="1183"/>
      <c r="AH957" s="1183"/>
      <c r="AI957" s="1183"/>
      <c r="AJ957" s="1183"/>
      <c r="AK957" s="118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5"/>
      <c r="C958" s="519"/>
      <c r="D958" s="1251" t="s">
        <v>1606</v>
      </c>
      <c r="E958" s="1252"/>
      <c r="F958" s="1252"/>
      <c r="G958" s="1252"/>
      <c r="H958" s="1252"/>
      <c r="I958" s="1252"/>
      <c r="J958" s="1252"/>
      <c r="K958" s="1252"/>
      <c r="L958" s="1252"/>
      <c r="M958" s="1252"/>
      <c r="N958" s="1252"/>
      <c r="O958" s="1252"/>
      <c r="P958" s="1252"/>
      <c r="Q958" s="1252"/>
      <c r="R958" s="1252"/>
      <c r="S958" s="1252"/>
      <c r="T958" s="1252"/>
      <c r="U958" s="1252"/>
      <c r="V958" s="1252"/>
      <c r="W958" s="1252"/>
      <c r="X958" s="1252"/>
      <c r="Y958" s="1253"/>
      <c r="Z958" s="127"/>
      <c r="AA958" s="1177" t="s">
        <v>721</v>
      </c>
      <c r="AB958" s="1178"/>
      <c r="AC958" s="128"/>
      <c r="AD958" s="1179">
        <f>ROUND(IF(AA958="yes",AD953*0.05,0),0)</f>
        <v>0</v>
      </c>
      <c r="AE958" s="1180"/>
      <c r="AF958" s="1180"/>
      <c r="AG958" s="1180"/>
      <c r="AH958" s="1180"/>
      <c r="AI958" s="1180"/>
      <c r="AJ958" s="1180"/>
      <c r="AK958" s="118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7"/>
      <c r="C959" s="123"/>
      <c r="D959" s="1594" t="s">
        <v>1603</v>
      </c>
      <c r="E959" s="1595"/>
      <c r="F959" s="1595"/>
      <c r="G959" s="1595"/>
      <c r="H959" s="1595"/>
      <c r="I959" s="1595"/>
      <c r="J959" s="1595"/>
      <c r="K959" s="1595"/>
      <c r="L959" s="1595"/>
      <c r="M959" s="1595"/>
      <c r="N959" s="1595"/>
      <c r="O959" s="1595"/>
      <c r="P959" s="1595"/>
      <c r="Q959" s="1595"/>
      <c r="R959" s="1595"/>
      <c r="S959" s="1595"/>
      <c r="T959" s="1595"/>
      <c r="U959" s="1595"/>
      <c r="V959" s="1595"/>
      <c r="W959" s="1595"/>
      <c r="X959" s="1595"/>
      <c r="Y959" s="1596"/>
      <c r="Z959" s="115"/>
      <c r="AA959" s="115"/>
      <c r="AB959" s="115"/>
      <c r="AC959" s="124"/>
      <c r="AD959" s="1182"/>
      <c r="AE959" s="1183"/>
      <c r="AF959" s="1183"/>
      <c r="AG959" s="1183"/>
      <c r="AH959" s="1183"/>
      <c r="AI959" s="1183"/>
      <c r="AJ959" s="1183"/>
      <c r="AK959" s="118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1" customFormat="1" ht="12.75" customHeight="1">
      <c r="A960" s="51"/>
      <c r="B960" s="427"/>
      <c r="C960" s="123"/>
      <c r="D960" s="1594"/>
      <c r="E960" s="1595"/>
      <c r="F960" s="1595"/>
      <c r="G960" s="1595"/>
      <c r="H960" s="1595"/>
      <c r="I960" s="1595"/>
      <c r="J960" s="1595"/>
      <c r="K960" s="1595"/>
      <c r="L960" s="1595"/>
      <c r="M960" s="1595"/>
      <c r="N960" s="1595"/>
      <c r="O960" s="1595"/>
      <c r="P960" s="1595"/>
      <c r="Q960" s="1595"/>
      <c r="R960" s="1595"/>
      <c r="S960" s="1595"/>
      <c r="T960" s="1595"/>
      <c r="U960" s="1595"/>
      <c r="V960" s="1595"/>
      <c r="W960" s="1595"/>
      <c r="X960" s="1595"/>
      <c r="Y960" s="1596"/>
      <c r="Z960" s="115"/>
      <c r="AA960" s="115"/>
      <c r="AB960" s="115"/>
      <c r="AC960" s="124"/>
      <c r="AD960" s="1182"/>
      <c r="AE960" s="1183"/>
      <c r="AF960" s="1183"/>
      <c r="AG960" s="1183"/>
      <c r="AH960" s="1183"/>
      <c r="AI960" s="1183"/>
      <c r="AJ960" s="1183"/>
      <c r="AK960" s="118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1" customFormat="1" ht="12.75" customHeight="1">
      <c r="A961" s="51"/>
      <c r="B961" s="427"/>
      <c r="C961" s="123"/>
      <c r="D961" s="1594"/>
      <c r="E961" s="1595"/>
      <c r="F961" s="1595"/>
      <c r="G961" s="1595"/>
      <c r="H961" s="1595"/>
      <c r="I961" s="1595"/>
      <c r="J961" s="1595"/>
      <c r="K961" s="1595"/>
      <c r="L961" s="1595"/>
      <c r="M961" s="1595"/>
      <c r="N961" s="1595"/>
      <c r="O961" s="1595"/>
      <c r="P961" s="1595"/>
      <c r="Q961" s="1595"/>
      <c r="R961" s="1595"/>
      <c r="S961" s="1595"/>
      <c r="T961" s="1595"/>
      <c r="U961" s="1595"/>
      <c r="V961" s="1595"/>
      <c r="W961" s="1595"/>
      <c r="X961" s="1595"/>
      <c r="Y961" s="1596"/>
      <c r="Z961" s="115"/>
      <c r="AA961" s="115"/>
      <c r="AB961" s="115"/>
      <c r="AC961" s="124"/>
      <c r="AD961" s="1182"/>
      <c r="AE961" s="1183"/>
      <c r="AF961" s="1183"/>
      <c r="AG961" s="1183"/>
      <c r="AH961" s="1183"/>
      <c r="AI961" s="1183"/>
      <c r="AJ961" s="1183"/>
      <c r="AK961" s="118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1" customFormat="1" ht="12.75" customHeight="1">
      <c r="A962" s="51"/>
      <c r="B962" s="427"/>
      <c r="C962" s="123"/>
      <c r="D962" s="1594"/>
      <c r="E962" s="1595"/>
      <c r="F962" s="1595"/>
      <c r="G962" s="1595"/>
      <c r="H962" s="1595"/>
      <c r="I962" s="1595"/>
      <c r="J962" s="1595"/>
      <c r="K962" s="1595"/>
      <c r="L962" s="1595"/>
      <c r="M962" s="1595"/>
      <c r="N962" s="1595"/>
      <c r="O962" s="1595"/>
      <c r="P962" s="1595"/>
      <c r="Q962" s="1595"/>
      <c r="R962" s="1595"/>
      <c r="S962" s="1595"/>
      <c r="T962" s="1595"/>
      <c r="U962" s="1595"/>
      <c r="V962" s="1595"/>
      <c r="W962" s="1595"/>
      <c r="X962" s="1595"/>
      <c r="Y962" s="1596"/>
      <c r="Z962" s="115"/>
      <c r="AA962" s="115"/>
      <c r="AB962" s="115"/>
      <c r="AC962" s="124"/>
      <c r="AD962" s="1182"/>
      <c r="AE962" s="1183"/>
      <c r="AF962" s="1183"/>
      <c r="AG962" s="1183"/>
      <c r="AH962" s="1183"/>
      <c r="AI962" s="1183"/>
      <c r="AJ962" s="1183"/>
      <c r="AK962" s="118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7"/>
      <c r="C963" s="123"/>
      <c r="D963" s="1594"/>
      <c r="E963" s="1595"/>
      <c r="F963" s="1595"/>
      <c r="G963" s="1595"/>
      <c r="H963" s="1595"/>
      <c r="I963" s="1595"/>
      <c r="J963" s="1595"/>
      <c r="K963" s="1595"/>
      <c r="L963" s="1595"/>
      <c r="M963" s="1595"/>
      <c r="N963" s="1595"/>
      <c r="O963" s="1595"/>
      <c r="P963" s="1595"/>
      <c r="Q963" s="1595"/>
      <c r="R963" s="1595"/>
      <c r="S963" s="1595"/>
      <c r="T963" s="1595"/>
      <c r="U963" s="1595"/>
      <c r="V963" s="1595"/>
      <c r="W963" s="1595"/>
      <c r="X963" s="1595"/>
      <c r="Y963" s="1596"/>
      <c r="Z963" s="115"/>
      <c r="AA963" s="115"/>
      <c r="AB963" s="115"/>
      <c r="AC963" s="124"/>
      <c r="AD963" s="1182"/>
      <c r="AE963" s="1183"/>
      <c r="AF963" s="1183"/>
      <c r="AG963" s="1183"/>
      <c r="AH963" s="1183"/>
      <c r="AI963" s="1183"/>
      <c r="AJ963" s="1183"/>
      <c r="AK963" s="118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8"/>
      <c r="E964" s="1597"/>
      <c r="F964" s="1597"/>
      <c r="G964" s="1597"/>
      <c r="H964" s="1597"/>
      <c r="I964" s="1597"/>
      <c r="J964" s="1597"/>
      <c r="K964" s="1597"/>
      <c r="L964" s="1597"/>
      <c r="M964" s="1597"/>
      <c r="N964" s="1597"/>
      <c r="O964" s="1597"/>
      <c r="P964" s="1597"/>
      <c r="Q964" s="1597"/>
      <c r="R964" s="1597"/>
      <c r="S964" s="1597"/>
      <c r="T964" s="1597"/>
      <c r="U964" s="1597"/>
      <c r="V964" s="1597"/>
      <c r="W964" s="1597"/>
      <c r="X964" s="1597"/>
      <c r="Y964" s="1598"/>
      <c r="Z964" s="11"/>
      <c r="AA964" s="11"/>
      <c r="AB964" s="11"/>
      <c r="AC964" s="119"/>
      <c r="AD964" s="1245"/>
      <c r="AE964" s="1246"/>
      <c r="AF964" s="1246"/>
      <c r="AG964" s="1246"/>
      <c r="AH964" s="1246"/>
      <c r="AI964" s="1246"/>
      <c r="AJ964" s="1246"/>
      <c r="AK964" s="124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5"/>
      <c r="C965" s="121" t="s">
        <v>724</v>
      </c>
      <c r="D965" s="1251" t="s">
        <v>1605</v>
      </c>
      <c r="E965" s="1252"/>
      <c r="F965" s="1252"/>
      <c r="G965" s="1252"/>
      <c r="H965" s="1252"/>
      <c r="I965" s="1252"/>
      <c r="J965" s="1252"/>
      <c r="K965" s="1252"/>
      <c r="L965" s="1252"/>
      <c r="M965" s="1252"/>
      <c r="N965" s="1252"/>
      <c r="O965" s="1252"/>
      <c r="P965" s="1252"/>
      <c r="Q965" s="1252"/>
      <c r="R965" s="1252"/>
      <c r="S965" s="1252"/>
      <c r="T965" s="1252"/>
      <c r="U965" s="1252"/>
      <c r="V965" s="1252"/>
      <c r="W965" s="1252"/>
      <c r="X965" s="1252"/>
      <c r="Y965" s="1253"/>
      <c r="Z965" s="127"/>
      <c r="AA965" s="1177" t="s">
        <v>721</v>
      </c>
      <c r="AB965" s="1178"/>
      <c r="AC965" s="128"/>
      <c r="AD965" s="1180">
        <f>ROUND(IF(AA965="yes",AD953*0.07,0),0)</f>
        <v>0</v>
      </c>
      <c r="AE965" s="1180"/>
      <c r="AF965" s="1180"/>
      <c r="AG965" s="1180"/>
      <c r="AH965" s="1180"/>
      <c r="AI965" s="1180"/>
      <c r="AJ965" s="1180"/>
      <c r="AK965" s="118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8" t="s">
        <v>1604</v>
      </c>
      <c r="E966" s="1249"/>
      <c r="F966" s="1249"/>
      <c r="G966" s="1249"/>
      <c r="H966" s="1249"/>
      <c r="I966" s="1249"/>
      <c r="J966" s="1249"/>
      <c r="K966" s="1249"/>
      <c r="L966" s="1249"/>
      <c r="M966" s="1249"/>
      <c r="N966" s="1249"/>
      <c r="O966" s="1249"/>
      <c r="P966" s="1249"/>
      <c r="Q966" s="1249"/>
      <c r="R966" s="1249"/>
      <c r="S966" s="1249"/>
      <c r="T966" s="1249"/>
      <c r="U966" s="1249"/>
      <c r="V966" s="1249"/>
      <c r="W966" s="1249"/>
      <c r="X966" s="1249"/>
      <c r="Y966" s="1250"/>
      <c r="Z966" s="115"/>
      <c r="AA966" s="25"/>
      <c r="AB966" s="25"/>
      <c r="AC966" s="124"/>
      <c r="AD966" s="1183"/>
      <c r="AE966" s="1183"/>
      <c r="AF966" s="1183"/>
      <c r="AG966" s="1183"/>
      <c r="AH966" s="1183"/>
      <c r="AI966" s="1183"/>
      <c r="AJ966" s="1183"/>
      <c r="AK966" s="118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8"/>
      <c r="E967" s="1249"/>
      <c r="F967" s="1249"/>
      <c r="G967" s="1249"/>
      <c r="H967" s="1249"/>
      <c r="I967" s="1249"/>
      <c r="J967" s="1249"/>
      <c r="K967" s="1249"/>
      <c r="L967" s="1249"/>
      <c r="M967" s="1249"/>
      <c r="N967" s="1249"/>
      <c r="O967" s="1249"/>
      <c r="P967" s="1249"/>
      <c r="Q967" s="1249"/>
      <c r="R967" s="1249"/>
      <c r="S967" s="1249"/>
      <c r="T967" s="1249"/>
      <c r="U967" s="1249"/>
      <c r="V967" s="1249"/>
      <c r="W967" s="1249"/>
      <c r="X967" s="1249"/>
      <c r="Y967" s="1250"/>
      <c r="Z967" s="115"/>
      <c r="AA967" s="115"/>
      <c r="AB967" s="115"/>
      <c r="AC967" s="124"/>
      <c r="AD967" s="1183"/>
      <c r="AE967" s="1183"/>
      <c r="AF967" s="1183"/>
      <c r="AG967" s="1183"/>
      <c r="AH967" s="1183"/>
      <c r="AI967" s="1183"/>
      <c r="AJ967" s="1183"/>
      <c r="AK967" s="118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4"/>
      <c r="E968" s="1255"/>
      <c r="F968" s="1255"/>
      <c r="G968" s="1255"/>
      <c r="H968" s="1255"/>
      <c r="I968" s="1255"/>
      <c r="J968" s="1255"/>
      <c r="K968" s="1255"/>
      <c r="L968" s="1255"/>
      <c r="M968" s="1255"/>
      <c r="N968" s="1255"/>
      <c r="O968" s="1255"/>
      <c r="P968" s="1255"/>
      <c r="Q968" s="1255"/>
      <c r="R968" s="1255"/>
      <c r="S968" s="1255"/>
      <c r="T968" s="1255"/>
      <c r="U968" s="1255"/>
      <c r="V968" s="1255"/>
      <c r="W968" s="1255"/>
      <c r="X968" s="1255"/>
      <c r="Y968" s="1256"/>
      <c r="Z968" s="11"/>
      <c r="AA968" s="11"/>
      <c r="AB968" s="11"/>
      <c r="AC968" s="119"/>
      <c r="AD968" s="1246"/>
      <c r="AE968" s="1246"/>
      <c r="AF968" s="1246"/>
      <c r="AG968" s="1246"/>
      <c r="AH968" s="1246"/>
      <c r="AI968" s="1246"/>
      <c r="AJ968" s="1246"/>
      <c r="AK968" s="1247"/>
      <c r="AL968" s="105"/>
      <c r="AO968" s="61"/>
      <c r="AP968" s="61"/>
      <c r="AQ968" s="61"/>
      <c r="AR968" s="61"/>
      <c r="AS968" s="61"/>
    </row>
    <row r="969" spans="1:96" ht="12.75" customHeight="1">
      <c r="A969" s="51"/>
      <c r="B969" s="120"/>
      <c r="C969" s="121" t="s">
        <v>226</v>
      </c>
      <c r="D969" s="1251" t="s">
        <v>1607</v>
      </c>
      <c r="E969" s="1252"/>
      <c r="F969" s="1252"/>
      <c r="G969" s="1252"/>
      <c r="H969" s="1252"/>
      <c r="I969" s="1252"/>
      <c r="J969" s="1252"/>
      <c r="K969" s="1252"/>
      <c r="L969" s="1252"/>
      <c r="M969" s="1252"/>
      <c r="N969" s="1252"/>
      <c r="O969" s="1252"/>
      <c r="P969" s="1252"/>
      <c r="Q969" s="1252"/>
      <c r="R969" s="1252"/>
      <c r="S969" s="1252"/>
      <c r="T969" s="1252"/>
      <c r="U969" s="1252"/>
      <c r="V969" s="1252"/>
      <c r="W969" s="1252"/>
      <c r="X969" s="1252"/>
      <c r="Y969" s="1253"/>
      <c r="Z969" s="113"/>
      <c r="AA969" s="1243" t="s">
        <v>721</v>
      </c>
      <c r="AB969" s="1244"/>
      <c r="AC969" s="51"/>
      <c r="AD969" s="1179">
        <f>ROUND(IF(AA969="yes",AD953*0.02,0),0)</f>
        <v>0</v>
      </c>
      <c r="AE969" s="1180"/>
      <c r="AF969" s="1180"/>
      <c r="AG969" s="1180"/>
      <c r="AH969" s="1180"/>
      <c r="AI969" s="1180"/>
      <c r="AJ969" s="1180"/>
      <c r="AK969" s="1181"/>
      <c r="AL969" s="105"/>
      <c r="AO969" s="32"/>
      <c r="AP969" s="32"/>
      <c r="AQ969" s="32"/>
      <c r="AR969" s="32"/>
      <c r="AS969" s="32"/>
    </row>
    <row r="970" spans="1:96" s="741" customFormat="1" ht="12.75" customHeight="1">
      <c r="A970" s="51"/>
      <c r="B970" s="113"/>
      <c r="C970" s="114"/>
      <c r="D970" s="1254" t="s">
        <v>1608</v>
      </c>
      <c r="E970" s="1255"/>
      <c r="F970" s="1255"/>
      <c r="G970" s="1255"/>
      <c r="H970" s="1255"/>
      <c r="I970" s="1255"/>
      <c r="J970" s="1255"/>
      <c r="K970" s="1255"/>
      <c r="L970" s="1255"/>
      <c r="M970" s="1255"/>
      <c r="N970" s="1255"/>
      <c r="O970" s="1255"/>
      <c r="P970" s="1255"/>
      <c r="Q970" s="1255"/>
      <c r="R970" s="1255"/>
      <c r="S970" s="1255"/>
      <c r="T970" s="1255"/>
      <c r="U970" s="1255"/>
      <c r="V970" s="1255"/>
      <c r="W970" s="1255"/>
      <c r="X970" s="1255"/>
      <c r="Y970" s="1256"/>
      <c r="Z970" s="113"/>
      <c r="AA970" s="51"/>
      <c r="AB970" s="51"/>
      <c r="AC970" s="51"/>
      <c r="AD970" s="1182"/>
      <c r="AE970" s="1183"/>
      <c r="AF970" s="1183"/>
      <c r="AG970" s="1183"/>
      <c r="AH970" s="1183"/>
      <c r="AI970" s="1183"/>
      <c r="AJ970" s="1183"/>
      <c r="AK970" s="1184"/>
      <c r="AL970" s="105"/>
      <c r="AO970" s="943"/>
      <c r="AP970" s="943"/>
      <c r="AQ970" s="943"/>
      <c r="AR970" s="943"/>
      <c r="AS970" s="943"/>
    </row>
    <row r="971" spans="1:96" ht="12.75" customHeight="1">
      <c r="A971" s="51"/>
      <c r="B971" s="120"/>
      <c r="C971" s="121" t="s">
        <v>229</v>
      </c>
      <c r="D971" s="1251" t="s">
        <v>1609</v>
      </c>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3"/>
      <c r="Z971" s="120"/>
      <c r="AA971" s="1177" t="s">
        <v>721</v>
      </c>
      <c r="AB971" s="1178"/>
      <c r="AC971" s="120"/>
      <c r="AD971" s="1179">
        <f>ROUND(IF(AA971="yes",AD953*0.02,0),0)</f>
        <v>0</v>
      </c>
      <c r="AE971" s="1180"/>
      <c r="AF971" s="1180"/>
      <c r="AG971" s="1180"/>
      <c r="AH971" s="1180"/>
      <c r="AI971" s="1180"/>
      <c r="AJ971" s="1180"/>
      <c r="AK971" s="1181"/>
      <c r="AL971" s="105"/>
    </row>
    <row r="972" spans="1:96" s="741" customFormat="1" ht="12.75" customHeight="1">
      <c r="A972" s="51"/>
      <c r="B972" s="113"/>
      <c r="C972" s="114"/>
      <c r="D972" s="1248" t="s">
        <v>1610</v>
      </c>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50"/>
      <c r="Z972" s="113"/>
      <c r="AA972" s="25"/>
      <c r="AB972" s="25"/>
      <c r="AC972" s="115"/>
      <c r="AD972" s="1182"/>
      <c r="AE972" s="1183"/>
      <c r="AF972" s="1183"/>
      <c r="AG972" s="1183"/>
      <c r="AH972" s="1183"/>
      <c r="AI972" s="1183"/>
      <c r="AJ972" s="1183"/>
      <c r="AK972" s="1184"/>
      <c r="AL972" s="105"/>
    </row>
    <row r="973" spans="1:96" ht="12.75" customHeight="1">
      <c r="A973" s="51"/>
      <c r="B973" s="116"/>
      <c r="C973" s="117"/>
      <c r="D973" s="1254"/>
      <c r="E973" s="1255"/>
      <c r="F973" s="1255"/>
      <c r="G973" s="1255"/>
      <c r="H973" s="1255"/>
      <c r="I973" s="1255"/>
      <c r="J973" s="1255"/>
      <c r="K973" s="1255"/>
      <c r="L973" s="1255"/>
      <c r="M973" s="1255"/>
      <c r="N973" s="1255"/>
      <c r="O973" s="1255"/>
      <c r="P973" s="1255"/>
      <c r="Q973" s="1255"/>
      <c r="R973" s="1255"/>
      <c r="S973" s="1255"/>
      <c r="T973" s="1255"/>
      <c r="U973" s="1255"/>
      <c r="V973" s="1255"/>
      <c r="W973" s="1255"/>
      <c r="X973" s="1255"/>
      <c r="Y973" s="1256"/>
      <c r="Z973" s="118"/>
      <c r="AA973" s="11"/>
      <c r="AB973" s="11"/>
      <c r="AC973" s="119"/>
      <c r="AD973" s="1245"/>
      <c r="AE973" s="1246"/>
      <c r="AF973" s="1246"/>
      <c r="AG973" s="1246"/>
      <c r="AH973" s="1246"/>
      <c r="AI973" s="1246"/>
      <c r="AJ973" s="1246"/>
      <c r="AK973" s="1247"/>
      <c r="AL973" s="105"/>
    </row>
    <row r="974" spans="1:96" ht="12.75" customHeight="1">
      <c r="A974" s="51"/>
      <c r="B974" s="120"/>
      <c r="C974" s="121" t="s">
        <v>232</v>
      </c>
      <c r="D974" s="1251" t="s">
        <v>1611</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3"/>
      <c r="Z974" s="120"/>
      <c r="AA974" s="1177" t="s">
        <v>721</v>
      </c>
      <c r="AB974" s="1178"/>
      <c r="AC974" s="128"/>
      <c r="AD974" s="1179">
        <f>IF(AA974="yes",AD953*AN891,0)</f>
        <v>0</v>
      </c>
      <c r="AE974" s="1180"/>
      <c r="AF974" s="1180"/>
      <c r="AG974" s="1180"/>
      <c r="AH974" s="1180"/>
      <c r="AI974" s="1180"/>
      <c r="AJ974" s="1180"/>
      <c r="AK974" s="1181"/>
      <c r="AL974" s="105"/>
    </row>
    <row r="975" spans="1:96" ht="15" customHeight="1">
      <c r="A975" s="51"/>
      <c r="B975" s="113"/>
      <c r="C975" s="114"/>
      <c r="D975" s="1248" t="s">
        <v>1612</v>
      </c>
      <c r="E975" s="1249"/>
      <c r="F975" s="1249"/>
      <c r="G975" s="1249"/>
      <c r="H975" s="1249"/>
      <c r="I975" s="1249"/>
      <c r="J975" s="1249"/>
      <c r="K975" s="1249"/>
      <c r="L975" s="1249"/>
      <c r="M975" s="1249"/>
      <c r="N975" s="1249"/>
      <c r="O975" s="1249"/>
      <c r="P975" s="1249"/>
      <c r="Q975" s="1249"/>
      <c r="R975" s="1249"/>
      <c r="S975" s="1249"/>
      <c r="T975" s="1249"/>
      <c r="U975" s="1249"/>
      <c r="V975" s="1249"/>
      <c r="W975" s="1249"/>
      <c r="X975" s="1249"/>
      <c r="Y975" s="1250"/>
      <c r="Z975" s="113"/>
      <c r="AA975" s="115"/>
      <c r="AB975" s="115"/>
      <c r="AC975" s="124"/>
      <c r="AD975" s="1182"/>
      <c r="AE975" s="1183"/>
      <c r="AF975" s="1183"/>
      <c r="AG975" s="1183"/>
      <c r="AH975" s="1183"/>
      <c r="AI975" s="1183"/>
      <c r="AJ975" s="1183"/>
      <c r="AK975" s="1184"/>
      <c r="AL975" s="105"/>
    </row>
    <row r="976" spans="1:96" s="741" customFormat="1" ht="15" customHeight="1">
      <c r="A976" s="51"/>
      <c r="B976" s="113"/>
      <c r="C976" s="114"/>
      <c r="D976" s="1248"/>
      <c r="E976" s="1249"/>
      <c r="F976" s="1249"/>
      <c r="G976" s="1249"/>
      <c r="H976" s="1249"/>
      <c r="I976" s="1249"/>
      <c r="J976" s="1249"/>
      <c r="K976" s="1249"/>
      <c r="L976" s="1249"/>
      <c r="M976" s="1249"/>
      <c r="N976" s="1249"/>
      <c r="O976" s="1249"/>
      <c r="P976" s="1249"/>
      <c r="Q976" s="1249"/>
      <c r="R976" s="1249"/>
      <c r="S976" s="1249"/>
      <c r="T976" s="1249"/>
      <c r="U976" s="1249"/>
      <c r="V976" s="1249"/>
      <c r="W976" s="1249"/>
      <c r="X976" s="1249"/>
      <c r="Y976" s="1250"/>
      <c r="Z976" s="113"/>
      <c r="AA976" s="115"/>
      <c r="AB976" s="115"/>
      <c r="AC976" s="124"/>
      <c r="AD976" s="1182"/>
      <c r="AE976" s="1183"/>
      <c r="AF976" s="1183"/>
      <c r="AG976" s="1183"/>
      <c r="AH976" s="1183"/>
      <c r="AI976" s="1183"/>
      <c r="AJ976" s="1183"/>
      <c r="AK976" s="1184"/>
      <c r="AL976" s="105"/>
    </row>
    <row r="977" spans="1:38" ht="12.75">
      <c r="A977" s="51"/>
      <c r="B977" s="122"/>
      <c r="C977" s="123"/>
      <c r="D977" s="1248"/>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50"/>
      <c r="Z977" s="118"/>
      <c r="AA977" s="11"/>
      <c r="AB977" s="11"/>
      <c r="AC977" s="119"/>
      <c r="AD977" s="1245"/>
      <c r="AE977" s="1246"/>
      <c r="AF977" s="1246"/>
      <c r="AG977" s="1246"/>
      <c r="AH977" s="1246"/>
      <c r="AI977" s="1246"/>
      <c r="AJ977" s="1246"/>
      <c r="AK977" s="1247"/>
      <c r="AL977" s="105"/>
    </row>
    <row r="978" spans="1:38" ht="12.75" customHeight="1">
      <c r="A978" s="51"/>
      <c r="B978" s="120"/>
      <c r="C978" s="121" t="s">
        <v>237</v>
      </c>
      <c r="D978" s="1599" t="s">
        <v>1613</v>
      </c>
      <c r="E978" s="1600"/>
      <c r="F978" s="1600"/>
      <c r="G978" s="1600"/>
      <c r="H978" s="1600"/>
      <c r="I978" s="1600"/>
      <c r="J978" s="1600"/>
      <c r="K978" s="1600"/>
      <c r="L978" s="1600"/>
      <c r="M978" s="1600"/>
      <c r="N978" s="1600"/>
      <c r="O978" s="1600"/>
      <c r="P978" s="1600"/>
      <c r="Q978" s="1600"/>
      <c r="R978" s="1600"/>
      <c r="S978" s="1600"/>
      <c r="T978" s="1600"/>
      <c r="U978" s="1600"/>
      <c r="V978" s="1600"/>
      <c r="W978" s="1600"/>
      <c r="X978" s="1600"/>
      <c r="Y978" s="1601"/>
      <c r="Z978" s="115"/>
      <c r="AA978" s="1243" t="s">
        <v>721</v>
      </c>
      <c r="AB978" s="1244"/>
      <c r="AC978" s="51"/>
      <c r="AD978" s="1290"/>
      <c r="AE978" s="1291"/>
      <c r="AF978" s="1291"/>
      <c r="AG978" s="1291"/>
      <c r="AH978" s="1291"/>
      <c r="AI978" s="1291"/>
      <c r="AJ978" s="1291"/>
      <c r="AK978" s="1292"/>
      <c r="AL978" s="105"/>
    </row>
    <row r="979" spans="1:38" ht="12.75" customHeight="1">
      <c r="A979" s="51"/>
      <c r="B979" s="122"/>
      <c r="C979" s="125"/>
      <c r="D979" s="1602"/>
      <c r="E979" s="1603"/>
      <c r="F979" s="1603"/>
      <c r="G979" s="1603"/>
      <c r="H979" s="1603"/>
      <c r="I979" s="1603"/>
      <c r="J979" s="1603"/>
      <c r="K979" s="1603"/>
      <c r="L979" s="1603"/>
      <c r="M979" s="1603"/>
      <c r="N979" s="1603"/>
      <c r="O979" s="1603"/>
      <c r="P979" s="1603"/>
      <c r="Q979" s="1603"/>
      <c r="R979" s="1603"/>
      <c r="S979" s="1603"/>
      <c r="T979" s="1603"/>
      <c r="U979" s="1603"/>
      <c r="V979" s="1603"/>
      <c r="W979" s="1603"/>
      <c r="X979" s="1603"/>
      <c r="Y979" s="1604"/>
      <c r="Z979" s="1312">
        <f>IF(AA978="yes","Please Select Type and Enter Amount:",0)</f>
        <v>0</v>
      </c>
      <c r="AA979" s="1312"/>
      <c r="AB979" s="1312"/>
      <c r="AC979" s="1313"/>
      <c r="AD979" s="1293"/>
      <c r="AE979" s="1294"/>
      <c r="AF979" s="1294"/>
      <c r="AG979" s="1294"/>
      <c r="AH979" s="1294"/>
      <c r="AI979" s="1294"/>
      <c r="AJ979" s="1294"/>
      <c r="AK979" s="1295"/>
      <c r="AL979" s="105"/>
    </row>
    <row r="980" spans="1:38" ht="12.75" customHeight="1">
      <c r="A980" s="51"/>
      <c r="B980" s="122"/>
      <c r="C980" s="125"/>
      <c r="D980" s="1248" t="s">
        <v>1614</v>
      </c>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50"/>
      <c r="Z980" s="1314"/>
      <c r="AA980" s="1312"/>
      <c r="AB980" s="1312"/>
      <c r="AC980" s="1313"/>
      <c r="AD980" s="1293"/>
      <c r="AE980" s="1294"/>
      <c r="AF980" s="1294"/>
      <c r="AG980" s="1294"/>
      <c r="AH980" s="1294"/>
      <c r="AI980" s="1294"/>
      <c r="AJ980" s="1294"/>
      <c r="AK980" s="1295"/>
      <c r="AL980" s="105"/>
    </row>
    <row r="981" spans="1:38" s="741" customFormat="1" ht="12.75">
      <c r="A981" s="51"/>
      <c r="B981" s="122"/>
      <c r="C981" s="125"/>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50"/>
      <c r="Z981" s="1314"/>
      <c r="AA981" s="1312"/>
      <c r="AB981" s="1312"/>
      <c r="AC981" s="1313"/>
      <c r="AD981" s="1293"/>
      <c r="AE981" s="1294"/>
      <c r="AF981" s="1294"/>
      <c r="AG981" s="1294"/>
      <c r="AH981" s="1294"/>
      <c r="AI981" s="1294"/>
      <c r="AJ981" s="1294"/>
      <c r="AK981" s="1295"/>
      <c r="AL981" s="105"/>
    </row>
    <row r="982" spans="1:38" ht="12.75" customHeight="1">
      <c r="A982" s="51"/>
      <c r="B982" s="122"/>
      <c r="C982" s="125"/>
      <c r="D982" s="1248"/>
      <c r="E982" s="1249"/>
      <c r="F982" s="1249"/>
      <c r="G982" s="1249"/>
      <c r="H982" s="1249"/>
      <c r="I982" s="1249"/>
      <c r="J982" s="1249"/>
      <c r="K982" s="1249"/>
      <c r="L982" s="1249"/>
      <c r="M982" s="1249"/>
      <c r="N982" s="1249"/>
      <c r="O982" s="1249"/>
      <c r="P982" s="1249"/>
      <c r="Q982" s="1249"/>
      <c r="R982" s="1249"/>
      <c r="S982" s="1249"/>
      <c r="T982" s="1249"/>
      <c r="U982" s="1249"/>
      <c r="V982" s="1249"/>
      <c r="W982" s="1249"/>
      <c r="X982" s="1249"/>
      <c r="Y982" s="1250"/>
      <c r="Z982" s="1314"/>
      <c r="AA982" s="1312"/>
      <c r="AB982" s="1312"/>
      <c r="AC982" s="1313"/>
      <c r="AD982" s="1293"/>
      <c r="AE982" s="1294"/>
      <c r="AF982" s="1294"/>
      <c r="AG982" s="1294"/>
      <c r="AH982" s="1294"/>
      <c r="AI982" s="1294"/>
      <c r="AJ982" s="1294"/>
      <c r="AK982" s="1295"/>
      <c r="AL982" s="105"/>
    </row>
    <row r="983" spans="1:38" ht="12.75" customHeight="1">
      <c r="A983" s="51"/>
      <c r="B983" s="122"/>
      <c r="C983" s="125"/>
      <c r="D983" s="947" t="s">
        <v>382</v>
      </c>
      <c r="E983" s="136"/>
      <c r="F983" s="136"/>
      <c r="G983" s="163"/>
      <c r="H983" s="7"/>
      <c r="J983" s="1309" t="s">
        <v>640</v>
      </c>
      <c r="K983" s="1310"/>
      <c r="L983" s="1310"/>
      <c r="M983" s="1310"/>
      <c r="N983" s="1310"/>
      <c r="O983" s="1310"/>
      <c r="P983" s="1310"/>
      <c r="Q983" s="1311"/>
      <c r="R983" s="7"/>
      <c r="S983" s="7"/>
      <c r="T983" s="164"/>
      <c r="U983" s="7"/>
      <c r="V983" s="1350" t="str">
        <f>IF(AA978="yes",(AD953*0.15),"")</f>
        <v/>
      </c>
      <c r="W983" s="1350"/>
      <c r="X983" s="1350"/>
      <c r="Y983" s="1351"/>
      <c r="Z983" s="1284"/>
      <c r="AA983" s="1285"/>
      <c r="AB983" s="1285"/>
      <c r="AC983" s="1286"/>
      <c r="AD983" s="1296"/>
      <c r="AE983" s="1297"/>
      <c r="AF983" s="1297"/>
      <c r="AG983" s="1297"/>
      <c r="AH983" s="1297"/>
      <c r="AI983" s="1297"/>
      <c r="AJ983" s="1297"/>
      <c r="AK983" s="1298"/>
      <c r="AL983" s="105"/>
    </row>
    <row r="984" spans="1:38" ht="12.75" customHeight="1">
      <c r="A984" s="51"/>
      <c r="B984" s="120"/>
      <c r="C984" s="121" t="s">
        <v>243</v>
      </c>
      <c r="D984" s="1251" t="s">
        <v>1615</v>
      </c>
      <c r="E984" s="1252"/>
      <c r="F984" s="1252"/>
      <c r="G984" s="1252"/>
      <c r="H984" s="1252"/>
      <c r="I984" s="1252"/>
      <c r="J984" s="1252"/>
      <c r="K984" s="1252"/>
      <c r="L984" s="1252"/>
      <c r="M984" s="1252"/>
      <c r="N984" s="1252"/>
      <c r="O984" s="1252"/>
      <c r="P984" s="1252"/>
      <c r="Q984" s="1252"/>
      <c r="R984" s="1252"/>
      <c r="S984" s="1252"/>
      <c r="T984" s="1252"/>
      <c r="U984" s="1252"/>
      <c r="V984" s="1252"/>
      <c r="W984" s="1252"/>
      <c r="X984" s="1252"/>
      <c r="Y984" s="1253"/>
      <c r="Z984" s="113"/>
      <c r="AA984" s="1243" t="s">
        <v>590</v>
      </c>
      <c r="AB984" s="1244"/>
      <c r="AC984" s="51"/>
      <c r="AD984" s="1290">
        <f>'Sources and Uses Budget'!C82</f>
        <v>1545534</v>
      </c>
      <c r="AE984" s="1291"/>
      <c r="AF984" s="1291"/>
      <c r="AG984" s="1291"/>
      <c r="AH984" s="1291"/>
      <c r="AI984" s="1291"/>
      <c r="AJ984" s="1291"/>
      <c r="AK984" s="1292"/>
      <c r="AL984" s="105"/>
    </row>
    <row r="985" spans="1:38" ht="12.75" customHeight="1">
      <c r="A985" s="51"/>
      <c r="B985" s="113"/>
      <c r="C985" s="114"/>
      <c r="D985" s="1248" t="s">
        <v>1616</v>
      </c>
      <c r="E985" s="1249"/>
      <c r="F985" s="1249"/>
      <c r="G985" s="1249"/>
      <c r="H985" s="1249"/>
      <c r="I985" s="1249"/>
      <c r="J985" s="1249"/>
      <c r="K985" s="1249"/>
      <c r="L985" s="1249"/>
      <c r="M985" s="1249"/>
      <c r="N985" s="1249"/>
      <c r="O985" s="1249"/>
      <c r="P985" s="1249"/>
      <c r="Q985" s="1249"/>
      <c r="R985" s="1249"/>
      <c r="S985" s="1249"/>
      <c r="T985" s="1249"/>
      <c r="U985" s="1249"/>
      <c r="V985" s="1249"/>
      <c r="W985" s="1249"/>
      <c r="X985" s="1249"/>
      <c r="Y985" s="1250"/>
      <c r="Z985" s="1307" t="str">
        <f>IF(AA984="yes","Please Enter Amount:",0)</f>
        <v>Please Enter Amount:</v>
      </c>
      <c r="AA985" s="1308"/>
      <c r="AB985" s="1308"/>
      <c r="AC985" s="1308"/>
      <c r="AD985" s="1293"/>
      <c r="AE985" s="1294"/>
      <c r="AF985" s="1294"/>
      <c r="AG985" s="1294"/>
      <c r="AH985" s="1294"/>
      <c r="AI985" s="1294"/>
      <c r="AJ985" s="1294"/>
      <c r="AK985" s="1295"/>
      <c r="AL985" s="105"/>
    </row>
    <row r="986" spans="1:38" s="741" customFormat="1" ht="12.75" customHeight="1">
      <c r="A986" s="51"/>
      <c r="B986" s="113"/>
      <c r="C986" s="114"/>
      <c r="D986" s="1248"/>
      <c r="E986" s="1249"/>
      <c r="F986" s="1249"/>
      <c r="G986" s="1249"/>
      <c r="H986" s="1249"/>
      <c r="I986" s="1249"/>
      <c r="J986" s="1249"/>
      <c r="K986" s="1249"/>
      <c r="L986" s="1249"/>
      <c r="M986" s="1249"/>
      <c r="N986" s="1249"/>
      <c r="O986" s="1249"/>
      <c r="P986" s="1249"/>
      <c r="Q986" s="1249"/>
      <c r="R986" s="1249"/>
      <c r="S986" s="1249"/>
      <c r="T986" s="1249"/>
      <c r="U986" s="1249"/>
      <c r="V986" s="1249"/>
      <c r="W986" s="1249"/>
      <c r="X986" s="1249"/>
      <c r="Y986" s="1250"/>
      <c r="Z986" s="1307"/>
      <c r="AA986" s="1308"/>
      <c r="AB986" s="1308"/>
      <c r="AC986" s="1308"/>
      <c r="AD986" s="1293"/>
      <c r="AE986" s="1294"/>
      <c r="AF986" s="1294"/>
      <c r="AG986" s="1294"/>
      <c r="AH986" s="1294"/>
      <c r="AI986" s="1294"/>
      <c r="AJ986" s="1294"/>
      <c r="AK986" s="1295"/>
      <c r="AL986" s="105"/>
    </row>
    <row r="987" spans="1:38" ht="12.75" customHeight="1">
      <c r="A987" s="51"/>
      <c r="B987" s="126"/>
      <c r="C987" s="125"/>
      <c r="D987" s="1254"/>
      <c r="E987" s="1255"/>
      <c r="F987" s="1255"/>
      <c r="G987" s="1255"/>
      <c r="H987" s="1255"/>
      <c r="I987" s="1255"/>
      <c r="J987" s="1255"/>
      <c r="K987" s="1255"/>
      <c r="L987" s="1255"/>
      <c r="M987" s="1255"/>
      <c r="N987" s="1255"/>
      <c r="O987" s="1255"/>
      <c r="P987" s="1255"/>
      <c r="Q987" s="1255"/>
      <c r="R987" s="1255"/>
      <c r="S987" s="1255"/>
      <c r="T987" s="1255"/>
      <c r="U987" s="1255"/>
      <c r="V987" s="1255"/>
      <c r="W987" s="1255"/>
      <c r="X987" s="1255"/>
      <c r="Y987" s="1256"/>
      <c r="Z987" s="1307"/>
      <c r="AA987" s="1308"/>
      <c r="AB987" s="1308"/>
      <c r="AC987" s="1308"/>
      <c r="AD987" s="1296"/>
      <c r="AE987" s="1297"/>
      <c r="AF987" s="1297"/>
      <c r="AG987" s="1297"/>
      <c r="AH987" s="1297"/>
      <c r="AI987" s="1297"/>
      <c r="AJ987" s="1297"/>
      <c r="AK987" s="1298"/>
      <c r="AL987" s="105"/>
    </row>
    <row r="988" spans="1:38" ht="12.75" customHeight="1">
      <c r="A988" s="51"/>
      <c r="B988" s="120"/>
      <c r="C988" s="121" t="s">
        <v>248</v>
      </c>
      <c r="D988" s="1251" t="s">
        <v>1617</v>
      </c>
      <c r="E988" s="1252"/>
      <c r="F988" s="1252"/>
      <c r="G988" s="1252"/>
      <c r="H988" s="1252"/>
      <c r="I988" s="1252"/>
      <c r="J988" s="1252"/>
      <c r="K988" s="1252"/>
      <c r="L988" s="1252"/>
      <c r="M988" s="1252"/>
      <c r="N988" s="1252"/>
      <c r="O988" s="1252"/>
      <c r="P988" s="1252"/>
      <c r="Q988" s="1252"/>
      <c r="R988" s="1252"/>
      <c r="S988" s="1252"/>
      <c r="T988" s="1252"/>
      <c r="U988" s="1252"/>
      <c r="V988" s="1252"/>
      <c r="W988" s="1252"/>
      <c r="X988" s="1252"/>
      <c r="Y988" s="1253"/>
      <c r="Z988" s="120"/>
      <c r="AA988" s="1177" t="s">
        <v>721</v>
      </c>
      <c r="AB988" s="1178"/>
      <c r="AC988" s="127"/>
      <c r="AD988" s="1179">
        <f>ROUND(IF(AA988="yes",(AD953*0.1),0),0)</f>
        <v>0</v>
      </c>
      <c r="AE988" s="1180"/>
      <c r="AF988" s="1180"/>
      <c r="AG988" s="1180"/>
      <c r="AH988" s="1180"/>
      <c r="AI988" s="1180"/>
      <c r="AJ988" s="1180"/>
      <c r="AK988" s="1181"/>
      <c r="AL988" s="105"/>
    </row>
    <row r="989" spans="1:38" s="741" customFormat="1" ht="12.75" customHeight="1">
      <c r="A989" s="51"/>
      <c r="B989" s="113"/>
      <c r="C989" s="114"/>
      <c r="D989" s="1248" t="s">
        <v>1618</v>
      </c>
      <c r="E989" s="1249"/>
      <c r="F989" s="1249"/>
      <c r="G989" s="1249"/>
      <c r="H989" s="1249"/>
      <c r="I989" s="1249"/>
      <c r="J989" s="1249"/>
      <c r="K989" s="1249"/>
      <c r="L989" s="1249"/>
      <c r="M989" s="1249"/>
      <c r="N989" s="1249"/>
      <c r="O989" s="1249"/>
      <c r="P989" s="1249"/>
      <c r="Q989" s="1249"/>
      <c r="R989" s="1249"/>
      <c r="S989" s="1249"/>
      <c r="T989" s="1249"/>
      <c r="U989" s="1249"/>
      <c r="V989" s="1249"/>
      <c r="W989" s="1249"/>
      <c r="X989" s="1249"/>
      <c r="Y989" s="1250"/>
      <c r="Z989" s="113"/>
      <c r="AA989" s="115"/>
      <c r="AB989" s="115"/>
      <c r="AC989" s="115"/>
      <c r="AD989" s="1182"/>
      <c r="AE989" s="1183"/>
      <c r="AF989" s="1183"/>
      <c r="AG989" s="1183"/>
      <c r="AH989" s="1183"/>
      <c r="AI989" s="1183"/>
      <c r="AJ989" s="1183"/>
      <c r="AK989" s="1184"/>
      <c r="AL989" s="105"/>
    </row>
    <row r="990" spans="1:38" ht="12.75">
      <c r="A990" s="51"/>
      <c r="B990" s="113"/>
      <c r="C990" s="114"/>
      <c r="D990" s="1254"/>
      <c r="E990" s="1255"/>
      <c r="F990" s="1255"/>
      <c r="G990" s="1255"/>
      <c r="H990" s="1255"/>
      <c r="I990" s="1255"/>
      <c r="J990" s="1255"/>
      <c r="K990" s="1255"/>
      <c r="L990" s="1255"/>
      <c r="M990" s="1255"/>
      <c r="N990" s="1255"/>
      <c r="O990" s="1255"/>
      <c r="P990" s="1255"/>
      <c r="Q990" s="1255"/>
      <c r="R990" s="1255"/>
      <c r="S990" s="1255"/>
      <c r="T990" s="1255"/>
      <c r="U990" s="1255"/>
      <c r="V990" s="1255"/>
      <c r="W990" s="1255"/>
      <c r="X990" s="1255"/>
      <c r="Y990" s="1256"/>
      <c r="Z990" s="113"/>
      <c r="AA990" s="115"/>
      <c r="AB990" s="115"/>
      <c r="AC990" s="115"/>
      <c r="AD990" s="1182"/>
      <c r="AE990" s="1183"/>
      <c r="AF990" s="1183"/>
      <c r="AG990" s="1183"/>
      <c r="AH990" s="1183"/>
      <c r="AI990" s="1183"/>
      <c r="AJ990" s="1183"/>
      <c r="AK990" s="1184"/>
      <c r="AL990" s="105"/>
    </row>
    <row r="991" spans="1:38" ht="12.75" customHeight="1">
      <c r="A991" s="51"/>
      <c r="B991" s="120"/>
      <c r="C991" s="553" t="s">
        <v>740</v>
      </c>
      <c r="D991" s="1251" t="s">
        <v>1619</v>
      </c>
      <c r="E991" s="1252"/>
      <c r="F991" s="1252"/>
      <c r="G991" s="1252"/>
      <c r="H991" s="1252"/>
      <c r="I991" s="1252"/>
      <c r="J991" s="1252"/>
      <c r="K991" s="1252"/>
      <c r="L991" s="1252"/>
      <c r="M991" s="1252"/>
      <c r="N991" s="1252"/>
      <c r="O991" s="1252"/>
      <c r="P991" s="1252"/>
      <c r="Q991" s="1252"/>
      <c r="R991" s="1252"/>
      <c r="S991" s="1252"/>
      <c r="T991" s="1252"/>
      <c r="U991" s="1252"/>
      <c r="V991" s="1252"/>
      <c r="W991" s="1252"/>
      <c r="X991" s="1252"/>
      <c r="Y991" s="1253"/>
      <c r="Z991" s="120"/>
      <c r="AA991" s="1177" t="s">
        <v>721</v>
      </c>
      <c r="AB991" s="1178"/>
      <c r="AC991" s="127"/>
      <c r="AD991" s="1179">
        <f>ROUND(IF(AA991="yes",(AD953*0.1),0),0)</f>
        <v>0</v>
      </c>
      <c r="AE991" s="1180"/>
      <c r="AF991" s="1180"/>
      <c r="AG991" s="1180"/>
      <c r="AH991" s="1180"/>
      <c r="AI991" s="1180"/>
      <c r="AJ991" s="1180"/>
      <c r="AK991" s="1181"/>
      <c r="AL991" s="105"/>
    </row>
    <row r="992" spans="1:38" s="704" customFormat="1" ht="12.75" customHeight="1">
      <c r="A992" s="51"/>
      <c r="B992" s="113"/>
      <c r="C992" s="114"/>
      <c r="D992" s="1248" t="s">
        <v>1620</v>
      </c>
      <c r="E992" s="1249"/>
      <c r="F992" s="1249"/>
      <c r="G992" s="1249"/>
      <c r="H992" s="1249"/>
      <c r="I992" s="1249"/>
      <c r="J992" s="1249"/>
      <c r="K992" s="1249"/>
      <c r="L992" s="1249"/>
      <c r="M992" s="1249"/>
      <c r="N992" s="1249"/>
      <c r="O992" s="1249"/>
      <c r="P992" s="1249"/>
      <c r="Q992" s="1249"/>
      <c r="R992" s="1249"/>
      <c r="S992" s="1249"/>
      <c r="T992" s="1249"/>
      <c r="U992" s="1249"/>
      <c r="V992" s="1249"/>
      <c r="W992" s="1249"/>
      <c r="X992" s="1249"/>
      <c r="Y992" s="1250"/>
      <c r="Z992" s="113"/>
      <c r="AA992" s="115"/>
      <c r="AB992" s="115"/>
      <c r="AC992" s="115"/>
      <c r="AD992" s="1182"/>
      <c r="AE992" s="1183"/>
      <c r="AF992" s="1183"/>
      <c r="AG992" s="1183"/>
      <c r="AH992" s="1183"/>
      <c r="AI992" s="1183"/>
      <c r="AJ992" s="1183"/>
      <c r="AK992" s="1184"/>
      <c r="AL992" s="105"/>
    </row>
    <row r="993" spans="1:38" ht="12.75" customHeight="1">
      <c r="A993" s="51"/>
      <c r="B993" s="113"/>
      <c r="C993" s="114"/>
      <c r="D993" s="1248"/>
      <c r="E993" s="1249"/>
      <c r="F993" s="1249"/>
      <c r="G993" s="1249"/>
      <c r="H993" s="1249"/>
      <c r="I993" s="1249"/>
      <c r="J993" s="1249"/>
      <c r="K993" s="1249"/>
      <c r="L993" s="1249"/>
      <c r="M993" s="1249"/>
      <c r="N993" s="1249"/>
      <c r="O993" s="1249"/>
      <c r="P993" s="1249"/>
      <c r="Q993" s="1249"/>
      <c r="R993" s="1249"/>
      <c r="S993" s="1249"/>
      <c r="T993" s="1249"/>
      <c r="U993" s="1249"/>
      <c r="V993" s="1249"/>
      <c r="W993" s="1249"/>
      <c r="X993" s="1249"/>
      <c r="Y993" s="1250"/>
      <c r="Z993" s="113"/>
      <c r="AA993" s="115"/>
      <c r="AB993" s="115"/>
      <c r="AC993" s="115"/>
      <c r="AD993" s="550"/>
      <c r="AE993" s="551"/>
      <c r="AF993" s="551"/>
      <c r="AG993" s="551"/>
      <c r="AH993" s="551"/>
      <c r="AI993" s="551"/>
      <c r="AJ993" s="551"/>
      <c r="AK993" s="552"/>
      <c r="AL993" s="105"/>
    </row>
    <row r="994" spans="1:38" ht="12.75" customHeight="1">
      <c r="A994" s="51"/>
      <c r="B994" s="113"/>
      <c r="C994" s="114"/>
      <c r="D994" s="1248"/>
      <c r="E994" s="1249"/>
      <c r="F994" s="1249"/>
      <c r="G994" s="1249"/>
      <c r="H994" s="1249"/>
      <c r="I994" s="1249"/>
      <c r="J994" s="1249"/>
      <c r="K994" s="1249"/>
      <c r="L994" s="1249"/>
      <c r="M994" s="1249"/>
      <c r="N994" s="1249"/>
      <c r="O994" s="1249"/>
      <c r="P994" s="1249"/>
      <c r="Q994" s="1249"/>
      <c r="R994" s="1249"/>
      <c r="S994" s="1249"/>
      <c r="T994" s="1249"/>
      <c r="U994" s="1249"/>
      <c r="V994" s="1249"/>
      <c r="W994" s="1249"/>
      <c r="X994" s="1249"/>
      <c r="Y994" s="1250"/>
      <c r="Z994" s="113"/>
      <c r="AA994" s="115"/>
      <c r="AB994" s="115"/>
      <c r="AC994" s="115"/>
      <c r="AD994" s="550"/>
      <c r="AE994" s="551"/>
      <c r="AF994" s="551"/>
      <c r="AG994" s="551"/>
      <c r="AH994" s="551"/>
      <c r="AI994" s="551"/>
      <c r="AJ994" s="551"/>
      <c r="AK994" s="552"/>
      <c r="AL994" s="105"/>
    </row>
    <row r="995" spans="1:38" ht="12.75" customHeight="1">
      <c r="A995" s="51"/>
      <c r="B995" s="113"/>
      <c r="C995" s="114"/>
      <c r="D995" s="1254"/>
      <c r="E995" s="1255"/>
      <c r="F995" s="1255"/>
      <c r="G995" s="1255"/>
      <c r="H995" s="1255"/>
      <c r="I995" s="1255"/>
      <c r="J995" s="1255"/>
      <c r="K995" s="1255"/>
      <c r="L995" s="1255"/>
      <c r="M995" s="1255"/>
      <c r="N995" s="1255"/>
      <c r="O995" s="1255"/>
      <c r="P995" s="1255"/>
      <c r="Q995" s="1255"/>
      <c r="R995" s="1255"/>
      <c r="S995" s="1255"/>
      <c r="T995" s="1255"/>
      <c r="U995" s="1255"/>
      <c r="V995" s="1255"/>
      <c r="W995" s="1255"/>
      <c r="X995" s="1255"/>
      <c r="Y995" s="1256"/>
      <c r="Z995" s="113"/>
      <c r="AA995" s="115"/>
      <c r="AB995" s="115"/>
      <c r="AC995" s="115"/>
      <c r="AD995" s="550"/>
      <c r="AE995" s="551"/>
      <c r="AF995" s="551"/>
      <c r="AG995" s="551"/>
      <c r="AH995" s="551"/>
      <c r="AI995" s="551"/>
      <c r="AJ995" s="551"/>
      <c r="AK995" s="552"/>
      <c r="AL995" s="105"/>
    </row>
    <row r="996" spans="1:38" ht="12.75" customHeight="1">
      <c r="A996" s="51"/>
      <c r="B996" s="120"/>
      <c r="C996" s="206" t="s">
        <v>702</v>
      </c>
      <c r="D996" s="1251" t="s">
        <v>1624</v>
      </c>
      <c r="E996" s="1252"/>
      <c r="F996" s="1252"/>
      <c r="G996" s="1252"/>
      <c r="H996" s="1252"/>
      <c r="I996" s="1252"/>
      <c r="J996" s="1252"/>
      <c r="K996" s="1252"/>
      <c r="L996" s="1252"/>
      <c r="M996" s="1252"/>
      <c r="N996" s="1252"/>
      <c r="O996" s="1252"/>
      <c r="P996" s="1252"/>
      <c r="Q996" s="1252"/>
      <c r="R996" s="1252"/>
      <c r="S996" s="1252"/>
      <c r="T996" s="1252"/>
      <c r="U996" s="1252"/>
      <c r="V996" s="1252"/>
      <c r="W996" s="1252"/>
      <c r="X996" s="1252"/>
      <c r="Y996" s="1253"/>
      <c r="Z996" s="120"/>
      <c r="AA996" s="1282" t="str">
        <f>IF(X999&gt;0,"Yes","No")</f>
        <v>Yes</v>
      </c>
      <c r="AB996" s="1283"/>
      <c r="AC996" s="128"/>
      <c r="AD996" s="1273">
        <f>IF((X999=0),"",AO906*AD953)</f>
        <v>11250959.07</v>
      </c>
      <c r="AE996" s="1274"/>
      <c r="AF996" s="1274"/>
      <c r="AG996" s="1274"/>
      <c r="AH996" s="1274"/>
      <c r="AI996" s="1274"/>
      <c r="AJ996" s="1274"/>
      <c r="AK996" s="1275"/>
      <c r="AL996" s="105"/>
    </row>
    <row r="997" spans="1:38" s="741" customFormat="1" ht="12.75" customHeight="1">
      <c r="A997" s="51"/>
      <c r="B997" s="113"/>
      <c r="C997" s="724"/>
      <c r="D997" s="1248" t="s">
        <v>1623</v>
      </c>
      <c r="E997" s="1249"/>
      <c r="F997" s="1249"/>
      <c r="G997" s="1249"/>
      <c r="H997" s="1249"/>
      <c r="I997" s="1249"/>
      <c r="J997" s="1249"/>
      <c r="K997" s="1249"/>
      <c r="L997" s="1249"/>
      <c r="M997" s="1249"/>
      <c r="N997" s="1249"/>
      <c r="O997" s="1249"/>
      <c r="P997" s="1249"/>
      <c r="Q997" s="1249"/>
      <c r="R997" s="1249"/>
      <c r="S997" s="1249"/>
      <c r="T997" s="1249"/>
      <c r="U997" s="1249"/>
      <c r="V997" s="1249"/>
      <c r="W997" s="1249"/>
      <c r="X997" s="1249"/>
      <c r="Y997" s="1250"/>
      <c r="Z997" s="113"/>
      <c r="AA997" s="725"/>
      <c r="AB997" s="725"/>
      <c r="AC997" s="124"/>
      <c r="AD997" s="1276"/>
      <c r="AE997" s="1277"/>
      <c r="AF997" s="1277"/>
      <c r="AG997" s="1277"/>
      <c r="AH997" s="1277"/>
      <c r="AI997" s="1277"/>
      <c r="AJ997" s="1277"/>
      <c r="AK997" s="1278"/>
      <c r="AL997" s="105"/>
    </row>
    <row r="998" spans="1:38" ht="12.75" customHeight="1">
      <c r="A998" s="51"/>
      <c r="B998" s="113"/>
      <c r="C998" s="724"/>
      <c r="D998" s="1248"/>
      <c r="E998" s="1249"/>
      <c r="F998" s="1249"/>
      <c r="G998" s="1249"/>
      <c r="H998" s="1249"/>
      <c r="I998" s="1249"/>
      <c r="J998" s="1249"/>
      <c r="K998" s="1249"/>
      <c r="L998" s="1249"/>
      <c r="M998" s="1249"/>
      <c r="N998" s="1249"/>
      <c r="O998" s="1249"/>
      <c r="P998" s="1249"/>
      <c r="Q998" s="1249"/>
      <c r="R998" s="1249"/>
      <c r="S998" s="1249"/>
      <c r="T998" s="1249"/>
      <c r="U998" s="1249"/>
      <c r="V998" s="1249"/>
      <c r="W998" s="1249"/>
      <c r="X998" s="1249"/>
      <c r="Y998" s="1250"/>
      <c r="Z998" s="113"/>
      <c r="AA998" s="725"/>
      <c r="AB998" s="725"/>
      <c r="AC998" s="124"/>
      <c r="AD998" s="1276"/>
      <c r="AE998" s="1277"/>
      <c r="AF998" s="1277"/>
      <c r="AG998" s="1277"/>
      <c r="AH998" s="1277"/>
      <c r="AI998" s="1277"/>
      <c r="AJ998" s="1277"/>
      <c r="AK998" s="1278"/>
      <c r="AL998" s="105"/>
    </row>
    <row r="999" spans="1:38" ht="12.75" customHeight="1">
      <c r="A999" s="51"/>
      <c r="B999" s="118"/>
      <c r="C999" s="119"/>
      <c r="D999" s="207" t="s">
        <v>1078</v>
      </c>
      <c r="E999" s="208"/>
      <c r="F999" s="208"/>
      <c r="G999" s="208"/>
      <c r="H999" s="104"/>
      <c r="I999" s="1303">
        <f>AM905</f>
        <v>73</v>
      </c>
      <c r="J999" s="1304"/>
      <c r="K999" s="51"/>
      <c r="L999" s="104"/>
      <c r="M999" s="208"/>
      <c r="N999" s="208"/>
      <c r="O999" s="208"/>
      <c r="P999" s="208"/>
      <c r="Q999" s="208"/>
      <c r="R999" s="208"/>
      <c r="S999" s="208"/>
      <c r="T999" s="208"/>
      <c r="U999" s="208"/>
      <c r="V999" s="104"/>
      <c r="W999" s="209" t="s">
        <v>1079</v>
      </c>
      <c r="X999" s="1305">
        <f>AT614</f>
        <v>29</v>
      </c>
      <c r="Y999" s="1306"/>
      <c r="Z999" s="1284"/>
      <c r="AA999" s="1285"/>
      <c r="AB999" s="1285"/>
      <c r="AC999" s="1286"/>
      <c r="AD999" s="1279"/>
      <c r="AE999" s="1280"/>
      <c r="AF999" s="1280"/>
      <c r="AG999" s="1280"/>
      <c r="AH999" s="1280"/>
      <c r="AI999" s="1280"/>
      <c r="AJ999" s="1280"/>
      <c r="AK999" s="1281"/>
      <c r="AL999" s="105"/>
    </row>
    <row r="1000" spans="1:38" ht="12.75" customHeight="1">
      <c r="A1000" s="51"/>
      <c r="B1000" s="120"/>
      <c r="C1000" s="206" t="s">
        <v>1152</v>
      </c>
      <c r="D1000" s="1251" t="s">
        <v>1622</v>
      </c>
      <c r="E1000" s="1252"/>
      <c r="F1000" s="1252"/>
      <c r="G1000" s="1252"/>
      <c r="H1000" s="1252"/>
      <c r="I1000" s="1252"/>
      <c r="J1000" s="1252"/>
      <c r="K1000" s="1252"/>
      <c r="L1000" s="1252"/>
      <c r="M1000" s="1252"/>
      <c r="N1000" s="1252"/>
      <c r="O1000" s="1252"/>
      <c r="P1000" s="1252"/>
      <c r="Q1000" s="1252"/>
      <c r="R1000" s="1252"/>
      <c r="S1000" s="1252"/>
      <c r="T1000" s="1252"/>
      <c r="U1000" s="1252"/>
      <c r="V1000" s="1252"/>
      <c r="W1000" s="1252"/>
      <c r="X1000" s="1252"/>
      <c r="Y1000" s="1253"/>
      <c r="Z1000" s="113"/>
      <c r="AA1000" s="1282" t="str">
        <f>IF(X1003&gt;0,"Yes","No")</f>
        <v>Yes</v>
      </c>
      <c r="AB1000" s="1283"/>
      <c r="AC1000" s="124"/>
      <c r="AD1000" s="1273">
        <f>IF((X1003=0)," ",(2*AO907)*AD953)</f>
        <v>11539445.200000001</v>
      </c>
      <c r="AE1000" s="1274"/>
      <c r="AF1000" s="1274"/>
      <c r="AG1000" s="1274"/>
      <c r="AH1000" s="1274"/>
      <c r="AI1000" s="1274"/>
      <c r="AJ1000" s="1274"/>
      <c r="AK1000" s="1275"/>
      <c r="AL1000" s="105"/>
    </row>
    <row r="1001" spans="1:38" s="741" customFormat="1" ht="12.75" customHeight="1">
      <c r="A1001" s="51"/>
      <c r="B1001" s="113"/>
      <c r="C1001" s="724"/>
      <c r="D1001" s="1248" t="s">
        <v>1621</v>
      </c>
      <c r="E1001" s="1249"/>
      <c r="F1001" s="1249"/>
      <c r="G1001" s="1249"/>
      <c r="H1001" s="1249"/>
      <c r="I1001" s="1249"/>
      <c r="J1001" s="1249"/>
      <c r="K1001" s="1249"/>
      <c r="L1001" s="1249"/>
      <c r="M1001" s="1249"/>
      <c r="N1001" s="1249"/>
      <c r="O1001" s="1249"/>
      <c r="P1001" s="1249"/>
      <c r="Q1001" s="1249"/>
      <c r="R1001" s="1249"/>
      <c r="S1001" s="1249"/>
      <c r="T1001" s="1249"/>
      <c r="U1001" s="1249"/>
      <c r="V1001" s="1249"/>
      <c r="W1001" s="1249"/>
      <c r="X1001" s="1249"/>
      <c r="Y1001" s="1250"/>
      <c r="Z1001" s="113"/>
      <c r="AA1001" s="725"/>
      <c r="AB1001" s="725"/>
      <c r="AC1001" s="124"/>
      <c r="AD1001" s="1276"/>
      <c r="AE1001" s="1277"/>
      <c r="AF1001" s="1277"/>
      <c r="AG1001" s="1277"/>
      <c r="AH1001" s="1277"/>
      <c r="AI1001" s="1277"/>
      <c r="AJ1001" s="1277"/>
      <c r="AK1001" s="1278"/>
      <c r="AL1001" s="105"/>
    </row>
    <row r="1002" spans="1:38" ht="12.75" customHeight="1">
      <c r="A1002" s="51"/>
      <c r="B1002" s="113"/>
      <c r="C1002" s="124"/>
      <c r="D1002" s="1248"/>
      <c r="E1002" s="1249"/>
      <c r="F1002" s="1249"/>
      <c r="G1002" s="1249"/>
      <c r="H1002" s="1249"/>
      <c r="I1002" s="1249"/>
      <c r="J1002" s="1249"/>
      <c r="K1002" s="1249"/>
      <c r="L1002" s="1249"/>
      <c r="M1002" s="1249"/>
      <c r="N1002" s="1249"/>
      <c r="O1002" s="1249"/>
      <c r="P1002" s="1249"/>
      <c r="Q1002" s="1249"/>
      <c r="R1002" s="1249"/>
      <c r="S1002" s="1249"/>
      <c r="T1002" s="1249"/>
      <c r="U1002" s="1249"/>
      <c r="V1002" s="1249"/>
      <c r="W1002" s="1249"/>
      <c r="X1002" s="1249"/>
      <c r="Y1002" s="1250"/>
      <c r="Z1002" s="1314"/>
      <c r="AA1002" s="1312"/>
      <c r="AB1002" s="1312"/>
      <c r="AC1002" s="1313"/>
      <c r="AD1002" s="1276"/>
      <c r="AE1002" s="1277"/>
      <c r="AF1002" s="1277"/>
      <c r="AG1002" s="1277"/>
      <c r="AH1002" s="1277"/>
      <c r="AI1002" s="1277"/>
      <c r="AJ1002" s="1277"/>
      <c r="AK1002" s="1278"/>
      <c r="AL1002" s="105"/>
    </row>
    <row r="1003" spans="1:38" ht="12.75" customHeight="1">
      <c r="A1003" s="51"/>
      <c r="B1003" s="118"/>
      <c r="C1003" s="119"/>
      <c r="D1003" s="207" t="s">
        <v>1078</v>
      </c>
      <c r="E1003" s="208"/>
      <c r="F1003" s="208"/>
      <c r="G1003" s="208"/>
      <c r="H1003" s="208"/>
      <c r="I1003" s="1303">
        <f>AM905</f>
        <v>73</v>
      </c>
      <c r="J1003" s="1304"/>
      <c r="K1003" s="51"/>
      <c r="L1003" s="208"/>
      <c r="M1003" s="208"/>
      <c r="N1003" s="208"/>
      <c r="O1003" s="208"/>
      <c r="P1003" s="208"/>
      <c r="Q1003" s="208"/>
      <c r="R1003" s="208"/>
      <c r="S1003" s="208"/>
      <c r="T1003" s="208"/>
      <c r="U1003" s="208"/>
      <c r="V1003" s="208"/>
      <c r="W1003" s="209" t="s">
        <v>1080</v>
      </c>
      <c r="X1003" s="1305">
        <f>AX614</f>
        <v>15</v>
      </c>
      <c r="Y1003" s="1306"/>
      <c r="Z1003" s="1284"/>
      <c r="AA1003" s="1285"/>
      <c r="AB1003" s="1285"/>
      <c r="AC1003" s="1286"/>
      <c r="AD1003" s="1279"/>
      <c r="AE1003" s="1280"/>
      <c r="AF1003" s="1280"/>
      <c r="AG1003" s="1280"/>
      <c r="AH1003" s="1280"/>
      <c r="AI1003" s="1280"/>
      <c r="AJ1003" s="1280"/>
      <c r="AK1003" s="1281"/>
      <c r="AL1003" s="105"/>
    </row>
    <row r="1004" spans="1:38" ht="12.75" customHeight="1">
      <c r="A1004" s="51"/>
      <c r="B1004" s="161"/>
      <c r="C1004" s="162"/>
      <c r="D1004" s="1333" t="s">
        <v>558</v>
      </c>
      <c r="E1004" s="1333"/>
      <c r="F1004" s="1333"/>
      <c r="G1004" s="1333"/>
      <c r="H1004" s="1333"/>
      <c r="I1004" s="1333"/>
      <c r="J1004" s="1333"/>
      <c r="K1004" s="1333"/>
      <c r="L1004" s="1333"/>
      <c r="M1004" s="1333"/>
      <c r="N1004" s="1333"/>
      <c r="O1004" s="1333"/>
      <c r="P1004" s="1333"/>
      <c r="Q1004" s="1333"/>
      <c r="R1004" s="1333"/>
      <c r="S1004" s="1333"/>
      <c r="T1004" s="1333"/>
      <c r="U1004" s="1333"/>
      <c r="V1004" s="1333"/>
      <c r="W1004" s="1333"/>
      <c r="X1004" s="1333"/>
      <c r="Y1004" s="1333"/>
      <c r="Z1004" s="1333"/>
      <c r="AA1004" s="1333"/>
      <c r="AB1004" s="1333"/>
      <c r="AC1004" s="1334"/>
      <c r="AD1004" s="1267">
        <f>SUM(AD953:AK1003)</f>
        <v>53184551.270000003</v>
      </c>
      <c r="AE1004" s="1268"/>
      <c r="AF1004" s="1268"/>
      <c r="AG1004" s="1268"/>
      <c r="AH1004" s="1268"/>
      <c r="AI1004" s="1268"/>
      <c r="AJ1004" s="1268"/>
      <c r="AK1004" s="126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2"/>
      <c r="Y1007" s="1202"/>
      <c r="Z1007" s="1202"/>
      <c r="AA1007" s="1202"/>
      <c r="AB1007" s="1202"/>
      <c r="AC1007" s="120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3"/>
      <c r="Y1008" s="1203"/>
      <c r="Z1008" s="1203"/>
      <c r="AA1008" s="1203"/>
      <c r="AB1008" s="1203"/>
      <c r="AC1008" s="1203"/>
      <c r="AD1008" s="345"/>
      <c r="AE1008" s="345"/>
      <c r="AF1008" s="345"/>
      <c r="AG1008" s="345"/>
      <c r="AH1008" s="345"/>
      <c r="AI1008" s="345"/>
      <c r="AJ1008" s="345"/>
      <c r="AK1008" s="345"/>
      <c r="AL1008" s="105"/>
    </row>
    <row r="1009" spans="1:38" ht="12.75" customHeight="1">
      <c r="A1009" s="51"/>
      <c r="B1009" s="115"/>
      <c r="C1009" s="348"/>
      <c r="D1009" s="1559"/>
      <c r="E1009" s="1559"/>
      <c r="F1009" s="1559"/>
      <c r="G1009" s="1559"/>
      <c r="H1009" s="1559"/>
      <c r="I1009" s="1559"/>
      <c r="J1009" s="1559"/>
      <c r="K1009" s="1559"/>
      <c r="L1009" s="1559"/>
      <c r="M1009" s="1559"/>
      <c r="N1009" s="1559"/>
      <c r="O1009" s="1559"/>
      <c r="P1009" s="1559"/>
      <c r="Q1009" s="1559"/>
      <c r="R1009" s="1559"/>
      <c r="S1009" s="1559"/>
      <c r="T1009" s="1559"/>
      <c r="U1009" s="1559"/>
      <c r="V1009" s="1559"/>
      <c r="W1009" s="1559"/>
      <c r="X1009" s="1559"/>
      <c r="Y1009" s="1559"/>
      <c r="Z1009" s="1559"/>
      <c r="AA1009" s="1559"/>
      <c r="AB1009" s="1559"/>
      <c r="AC1009" s="1559"/>
      <c r="AD1009" s="1559"/>
      <c r="AE1009" s="1559"/>
      <c r="AF1009" s="1559"/>
      <c r="AG1009" s="1559"/>
      <c r="AH1009" s="1559"/>
      <c r="AI1009" s="1559"/>
      <c r="AJ1009" s="1559"/>
      <c r="AK1009" s="1559"/>
      <c r="AL1009" s="105"/>
    </row>
    <row r="1010" spans="1:38" ht="12.75" customHeight="1">
      <c r="A1010" s="51"/>
      <c r="B1010" s="115"/>
      <c r="C1010" s="348"/>
      <c r="D1010" s="1559"/>
      <c r="E1010" s="1559"/>
      <c r="F1010" s="1559"/>
      <c r="G1010" s="1559"/>
      <c r="H1010" s="1559"/>
      <c r="I1010" s="1559"/>
      <c r="J1010" s="1559"/>
      <c r="K1010" s="1559"/>
      <c r="L1010" s="1559"/>
      <c r="M1010" s="1559"/>
      <c r="N1010" s="1559"/>
      <c r="O1010" s="1559"/>
      <c r="P1010" s="1559"/>
      <c r="Q1010" s="1559"/>
      <c r="R1010" s="1559"/>
      <c r="S1010" s="1559"/>
      <c r="T1010" s="1559"/>
      <c r="U1010" s="1559"/>
      <c r="V1010" s="1559"/>
      <c r="W1010" s="1559"/>
      <c r="X1010" s="1559"/>
      <c r="Y1010" s="1559"/>
      <c r="Z1010" s="1559"/>
      <c r="AA1010" s="1559"/>
      <c r="AB1010" s="1559"/>
      <c r="AC1010" s="1559"/>
      <c r="AD1010" s="1559"/>
      <c r="AE1010" s="1559"/>
      <c r="AF1010" s="1559"/>
      <c r="AG1010" s="1559"/>
      <c r="AH1010" s="1559"/>
      <c r="AI1010" s="1559"/>
      <c r="AJ1010" s="1559"/>
      <c r="AK1010" s="1559"/>
      <c r="AL1010" s="105"/>
    </row>
    <row r="1011" spans="1:38" ht="12.75" customHeight="1">
      <c r="A1011" s="51"/>
      <c r="B1011" s="115"/>
      <c r="C1011" s="348"/>
      <c r="D1011" s="1559"/>
      <c r="E1011" s="1559"/>
      <c r="F1011" s="1559"/>
      <c r="G1011" s="1559"/>
      <c r="H1011" s="1559"/>
      <c r="I1011" s="1559"/>
      <c r="J1011" s="1559"/>
      <c r="K1011" s="1559"/>
      <c r="L1011" s="1559"/>
      <c r="M1011" s="1559"/>
      <c r="N1011" s="1559"/>
      <c r="O1011" s="1559"/>
      <c r="P1011" s="1559"/>
      <c r="Q1011" s="1559"/>
      <c r="R1011" s="1559"/>
      <c r="S1011" s="1559"/>
      <c r="T1011" s="1559"/>
      <c r="U1011" s="1559"/>
      <c r="V1011" s="1559"/>
      <c r="W1011" s="1559"/>
      <c r="X1011" s="1559"/>
      <c r="Y1011" s="1559"/>
      <c r="Z1011" s="1559"/>
      <c r="AA1011" s="1559"/>
      <c r="AB1011" s="1559"/>
      <c r="AC1011" s="1559"/>
      <c r="AD1011" s="1559"/>
      <c r="AE1011" s="1559"/>
      <c r="AF1011" s="1559"/>
      <c r="AG1011" s="1559"/>
      <c r="AH1011" s="1559"/>
      <c r="AI1011" s="1559"/>
      <c r="AJ1011" s="1559"/>
      <c r="AK1011" s="1559"/>
      <c r="AL1011" s="105"/>
    </row>
    <row r="1012" spans="1:38" ht="12.6" customHeight="1">
      <c r="A1012" s="51"/>
      <c r="B1012" s="117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6"/>
      <c r="D1012" s="1176"/>
      <c r="E1012" s="1176"/>
      <c r="F1012" s="1176"/>
      <c r="G1012" s="1176"/>
      <c r="H1012" s="1176"/>
      <c r="I1012" s="1176"/>
      <c r="J1012" s="1176"/>
      <c r="K1012" s="1176"/>
      <c r="L1012" s="1176"/>
      <c r="M1012" s="1176"/>
      <c r="N1012" s="1176"/>
      <c r="O1012" s="1176"/>
      <c r="P1012" s="1176"/>
      <c r="Q1012" s="1176"/>
      <c r="R1012" s="1176"/>
      <c r="S1012" s="1176"/>
      <c r="T1012" s="1176"/>
      <c r="U1012" s="1176"/>
      <c r="V1012" s="1176"/>
      <c r="W1012" s="1176"/>
      <c r="X1012" s="1176"/>
      <c r="Y1012" s="1176"/>
      <c r="Z1012" s="1176"/>
      <c r="AA1012" s="1176"/>
      <c r="AB1012" s="1176"/>
      <c r="AC1012" s="1176"/>
      <c r="AD1012" s="1176"/>
      <c r="AE1012" s="1176"/>
      <c r="AF1012" s="1176"/>
      <c r="AG1012" s="1176"/>
      <c r="AH1012" s="1176"/>
      <c r="AI1012" s="1176"/>
      <c r="AJ1012" s="1176"/>
      <c r="AK1012" s="1176"/>
      <c r="AL1012" s="105"/>
    </row>
    <row r="1013" spans="1:38" ht="12.6" customHeight="1">
      <c r="A1013" s="131"/>
      <c r="B1013" s="1176"/>
      <c r="C1013" s="1176"/>
      <c r="D1013" s="1176"/>
      <c r="E1013" s="1176"/>
      <c r="F1013" s="1176"/>
      <c r="G1013" s="1176"/>
      <c r="H1013" s="1176"/>
      <c r="I1013" s="1176"/>
      <c r="J1013" s="1176"/>
      <c r="K1013" s="1176"/>
      <c r="L1013" s="1176"/>
      <c r="M1013" s="1176"/>
      <c r="N1013" s="1176"/>
      <c r="O1013" s="1176"/>
      <c r="P1013" s="1176"/>
      <c r="Q1013" s="1176"/>
      <c r="R1013" s="1176"/>
      <c r="S1013" s="1176"/>
      <c r="T1013" s="1176"/>
      <c r="U1013" s="1176"/>
      <c r="V1013" s="1176"/>
      <c r="W1013" s="1176"/>
      <c r="X1013" s="1176"/>
      <c r="Y1013" s="1176"/>
      <c r="Z1013" s="1176"/>
      <c r="AA1013" s="1176"/>
      <c r="AB1013" s="1176"/>
      <c r="AC1013" s="1176"/>
      <c r="AD1013" s="1176"/>
      <c r="AE1013" s="1176"/>
      <c r="AF1013" s="1176"/>
      <c r="AG1013" s="1176"/>
      <c r="AH1013" s="1176"/>
      <c r="AI1013" s="1176"/>
      <c r="AJ1013" s="1176"/>
      <c r="AK1013" s="1176"/>
      <c r="AL1013" s="105"/>
    </row>
    <row r="1014" spans="1:38" ht="12.6" customHeight="1">
      <c r="A1014" s="131"/>
      <c r="B1014" s="1175">
        <f>IF(ISNA(IF((AD978&gt;(AD953*0.15)),"(f) cannot be greater than 15% of unadjusted eligible basis.",0)),"",(IF((AD978&gt;(AD953*0.15)),"(f) cannot be greater than 15% of unadjusted eligible basis.",0)))</f>
        <v>0</v>
      </c>
      <c r="C1014" s="1175"/>
      <c r="D1014" s="1175"/>
      <c r="E1014" s="1175"/>
      <c r="F1014" s="1175"/>
      <c r="G1014" s="1175"/>
      <c r="H1014" s="1175"/>
      <c r="I1014" s="1175"/>
      <c r="J1014" s="1175"/>
      <c r="K1014" s="1175"/>
      <c r="L1014" s="1175"/>
      <c r="M1014" s="1175"/>
      <c r="N1014" s="1175"/>
      <c r="O1014" s="1175"/>
      <c r="P1014" s="1175"/>
      <c r="Q1014" s="1175"/>
      <c r="R1014" s="1175"/>
      <c r="S1014" s="1175"/>
      <c r="T1014" s="1175"/>
      <c r="U1014" s="1175"/>
      <c r="V1014" s="1175"/>
      <c r="W1014" s="1175"/>
      <c r="X1014" s="1175"/>
      <c r="Y1014" s="1175"/>
      <c r="Z1014" s="1175"/>
      <c r="AA1014" s="1175"/>
      <c r="AB1014" s="1175"/>
      <c r="AC1014" s="1175"/>
      <c r="AD1014" s="1175"/>
      <c r="AE1014" s="1175"/>
      <c r="AF1014" s="1175"/>
      <c r="AG1014" s="1175"/>
      <c r="AH1014" s="1175"/>
      <c r="AI1014" s="1175"/>
      <c r="AJ1014" s="1175"/>
      <c r="AK1014" s="1175"/>
      <c r="AL1014" s="105"/>
    </row>
    <row r="1015" spans="1:38" ht="12.6" customHeight="1" thickBot="1">
      <c r="A1015" s="1266" t="s">
        <v>874</v>
      </c>
      <c r="B1015" s="1266"/>
      <c r="C1015" s="1266"/>
      <c r="D1015" s="1266"/>
      <c r="E1015" s="1266"/>
      <c r="F1015" s="1266"/>
      <c r="G1015" s="1266"/>
      <c r="H1015" s="1266"/>
      <c r="I1015" s="1266"/>
      <c r="J1015" s="1266"/>
      <c r="K1015" s="1266"/>
      <c r="L1015" s="1266"/>
      <c r="M1015" s="1266"/>
      <c r="N1015" s="1266"/>
      <c r="O1015" s="1266"/>
      <c r="P1015" s="1266"/>
      <c r="Q1015" s="1266"/>
      <c r="R1015" s="1266"/>
      <c r="S1015" s="1266"/>
      <c r="T1015" s="1266"/>
      <c r="U1015" s="1266"/>
      <c r="V1015" s="1266"/>
      <c r="W1015" s="1266"/>
      <c r="X1015" s="1266"/>
      <c r="Y1015" s="1266"/>
      <c r="Z1015" s="1266"/>
      <c r="AA1015" s="1266"/>
      <c r="AB1015" s="1266"/>
      <c r="AC1015" s="1266"/>
      <c r="AD1015" s="1266"/>
      <c r="AE1015" s="1266"/>
      <c r="AF1015" s="1266"/>
      <c r="AG1015" s="1266"/>
      <c r="AH1015" s="1266"/>
      <c r="AI1015" s="1266"/>
      <c r="AJ1015" s="1266"/>
      <c r="AK1015" s="1266"/>
      <c r="AL1015" s="126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3" t="s">
        <v>640</v>
      </c>
      <c r="B1019" s="1103"/>
      <c r="C1019" s="13">
        <v>1</v>
      </c>
      <c r="D1019" s="1002" t="s">
        <v>1260</v>
      </c>
      <c r="E1019" s="1002"/>
      <c r="F1019" s="1002"/>
      <c r="G1019" s="1002"/>
      <c r="H1019" s="1002"/>
      <c r="I1019" s="1002"/>
      <c r="J1019" s="1002"/>
      <c r="K1019" s="1002"/>
      <c r="L1019" s="1002"/>
      <c r="M1019" s="1002"/>
      <c r="N1019" s="1002"/>
      <c r="O1019" s="1002"/>
      <c r="P1019" s="1002"/>
      <c r="Q1019" s="1002"/>
      <c r="R1019" s="1002"/>
      <c r="S1019" s="1002"/>
      <c r="T1019" s="1002"/>
      <c r="U1019" s="1002"/>
      <c r="V1019" s="1002"/>
      <c r="W1019" s="1002"/>
      <c r="X1019" s="1002"/>
      <c r="Y1019" s="1002"/>
      <c r="Z1019" s="1002"/>
      <c r="AA1019" s="1002"/>
      <c r="AB1019" s="1002"/>
      <c r="AC1019" s="1002"/>
      <c r="AD1019" s="1002"/>
      <c r="AE1019" s="1002"/>
      <c r="AF1019" s="1002"/>
      <c r="AG1019" s="1002"/>
      <c r="AH1019" s="1002"/>
      <c r="AI1019" s="1002"/>
      <c r="AJ1019" s="1002"/>
      <c r="AK1019" s="1002"/>
      <c r="AL1019" s="134"/>
    </row>
    <row r="1020" spans="1:38" ht="12.6" customHeight="1">
      <c r="A1020" s="243"/>
      <c r="B1020" s="243"/>
      <c r="C1020" s="13"/>
      <c r="D1020" s="1002"/>
      <c r="E1020" s="1002"/>
      <c r="F1020" s="1002"/>
      <c r="G1020" s="1002"/>
      <c r="H1020" s="1002"/>
      <c r="I1020" s="1002"/>
      <c r="J1020" s="1002"/>
      <c r="K1020" s="1002"/>
      <c r="L1020" s="1002"/>
      <c r="M1020" s="1002"/>
      <c r="N1020" s="1002"/>
      <c r="O1020" s="1002"/>
      <c r="P1020" s="1002"/>
      <c r="Q1020" s="1002"/>
      <c r="R1020" s="1002"/>
      <c r="S1020" s="1002"/>
      <c r="T1020" s="1002"/>
      <c r="U1020" s="1002"/>
      <c r="V1020" s="1002"/>
      <c r="W1020" s="1002"/>
      <c r="X1020" s="1002"/>
      <c r="Y1020" s="1002"/>
      <c r="Z1020" s="1002"/>
      <c r="AA1020" s="1002"/>
      <c r="AB1020" s="1002"/>
      <c r="AC1020" s="1002"/>
      <c r="AD1020" s="1002"/>
      <c r="AE1020" s="1002"/>
      <c r="AF1020" s="1002"/>
      <c r="AG1020" s="1002"/>
      <c r="AH1020" s="1002"/>
      <c r="AI1020" s="1002"/>
      <c r="AJ1020" s="1002"/>
      <c r="AK1020" s="1002"/>
      <c r="AL1020" s="134"/>
    </row>
    <row r="1021" spans="1:38" ht="12.6" customHeight="1">
      <c r="A1021" s="243"/>
      <c r="B1021" s="243"/>
      <c r="C1021" s="13"/>
      <c r="D1021" s="1002"/>
      <c r="E1021" s="1002"/>
      <c r="F1021" s="1002"/>
      <c r="G1021" s="1002"/>
      <c r="H1021" s="1002"/>
      <c r="I1021" s="1002"/>
      <c r="J1021" s="1002"/>
      <c r="K1021" s="1002"/>
      <c r="L1021" s="1002"/>
      <c r="M1021" s="1002"/>
      <c r="N1021" s="1002"/>
      <c r="O1021" s="1002"/>
      <c r="P1021" s="1002"/>
      <c r="Q1021" s="1002"/>
      <c r="R1021" s="1002"/>
      <c r="S1021" s="1002"/>
      <c r="T1021" s="1002"/>
      <c r="U1021" s="1002"/>
      <c r="V1021" s="1002"/>
      <c r="W1021" s="1002"/>
      <c r="X1021" s="1002"/>
      <c r="Y1021" s="1002"/>
      <c r="Z1021" s="1002"/>
      <c r="AA1021" s="1002"/>
      <c r="AB1021" s="1002"/>
      <c r="AC1021" s="1002"/>
      <c r="AD1021" s="1002"/>
      <c r="AE1021" s="1002"/>
      <c r="AF1021" s="1002"/>
      <c r="AG1021" s="1002"/>
      <c r="AH1021" s="1002"/>
      <c r="AI1021" s="1002"/>
      <c r="AJ1021" s="1002"/>
      <c r="AK1021" s="1002"/>
      <c r="AL1021" s="105"/>
    </row>
    <row r="1022" spans="1:38" ht="12.6" customHeight="1">
      <c r="A1022" s="243"/>
      <c r="B1022" s="243"/>
      <c r="C1022" s="13"/>
      <c r="D1022" s="1002"/>
      <c r="E1022" s="1002"/>
      <c r="F1022" s="1002"/>
      <c r="G1022" s="1002"/>
      <c r="H1022" s="1002"/>
      <c r="I1022" s="1002"/>
      <c r="J1022" s="1002"/>
      <c r="K1022" s="1002"/>
      <c r="L1022" s="1002"/>
      <c r="M1022" s="1002"/>
      <c r="N1022" s="1002"/>
      <c r="O1022" s="1002"/>
      <c r="P1022" s="1002"/>
      <c r="Q1022" s="1002"/>
      <c r="R1022" s="1002"/>
      <c r="S1022" s="1002"/>
      <c r="T1022" s="1002"/>
      <c r="U1022" s="1002"/>
      <c r="V1022" s="1002"/>
      <c r="W1022" s="1002"/>
      <c r="X1022" s="1002"/>
      <c r="Y1022" s="1002"/>
      <c r="Z1022" s="1002"/>
      <c r="AA1022" s="1002"/>
      <c r="AB1022" s="1002"/>
      <c r="AC1022" s="1002"/>
      <c r="AD1022" s="1002"/>
      <c r="AE1022" s="1002"/>
      <c r="AF1022" s="1002"/>
      <c r="AG1022" s="1002"/>
      <c r="AH1022" s="1002"/>
      <c r="AI1022" s="1002"/>
      <c r="AJ1022" s="1002"/>
      <c r="AK1022" s="1002"/>
      <c r="AL1022" s="105"/>
    </row>
    <row r="1023" spans="1:38" ht="12.6" customHeight="1">
      <c r="A1023" s="243"/>
      <c r="B1023" s="243"/>
      <c r="C1023" s="13"/>
      <c r="D1023" s="1002"/>
      <c r="E1023" s="1002"/>
      <c r="F1023" s="1002"/>
      <c r="G1023" s="1002"/>
      <c r="H1023" s="1002"/>
      <c r="I1023" s="1002"/>
      <c r="J1023" s="1002"/>
      <c r="K1023" s="1002"/>
      <c r="L1023" s="1002"/>
      <c r="M1023" s="1002"/>
      <c r="N1023" s="1002"/>
      <c r="O1023" s="1002"/>
      <c r="P1023" s="1002"/>
      <c r="Q1023" s="1002"/>
      <c r="R1023" s="1002"/>
      <c r="S1023" s="1002"/>
      <c r="T1023" s="1002"/>
      <c r="U1023" s="1002"/>
      <c r="V1023" s="1002"/>
      <c r="W1023" s="1002"/>
      <c r="X1023" s="1002"/>
      <c r="Y1023" s="1002"/>
      <c r="Z1023" s="1002"/>
      <c r="AA1023" s="1002"/>
      <c r="AB1023" s="1002"/>
      <c r="AC1023" s="1002"/>
      <c r="AD1023" s="1002"/>
      <c r="AE1023" s="1002"/>
      <c r="AF1023" s="1002"/>
      <c r="AG1023" s="1002"/>
      <c r="AH1023" s="1002"/>
      <c r="AI1023" s="1002"/>
      <c r="AJ1023" s="1002"/>
      <c r="AK1023" s="1002"/>
      <c r="AL1023" s="105"/>
    </row>
    <row r="1024" spans="1:38" ht="12.6" customHeight="1">
      <c r="A1024" s="37"/>
      <c r="B1024" s="66"/>
      <c r="C1024" s="13"/>
      <c r="D1024" s="1002"/>
      <c r="E1024" s="1002"/>
      <c r="F1024" s="1002"/>
      <c r="G1024" s="1002"/>
      <c r="H1024" s="1002"/>
      <c r="I1024" s="1002"/>
      <c r="J1024" s="1002"/>
      <c r="K1024" s="1002"/>
      <c r="L1024" s="1002"/>
      <c r="M1024" s="1002"/>
      <c r="N1024" s="1002"/>
      <c r="O1024" s="1002"/>
      <c r="P1024" s="1002"/>
      <c r="Q1024" s="1002"/>
      <c r="R1024" s="1002"/>
      <c r="S1024" s="1002"/>
      <c r="T1024" s="1002"/>
      <c r="U1024" s="1002"/>
      <c r="V1024" s="1002"/>
      <c r="W1024" s="1002"/>
      <c r="X1024" s="1002"/>
      <c r="Y1024" s="1002"/>
      <c r="Z1024" s="1002"/>
      <c r="AA1024" s="1002"/>
      <c r="AB1024" s="1002"/>
      <c r="AC1024" s="1002"/>
      <c r="AD1024" s="1002"/>
      <c r="AE1024" s="1002"/>
      <c r="AF1024" s="1002"/>
      <c r="AG1024" s="1002"/>
      <c r="AH1024" s="1002"/>
      <c r="AI1024" s="1002"/>
      <c r="AJ1024" s="1002"/>
      <c r="AK1024" s="1002"/>
      <c r="AL1024" s="105"/>
    </row>
    <row r="1025" spans="1:38" ht="12.6" customHeight="1">
      <c r="A1025" s="1103" t="s">
        <v>590</v>
      </c>
      <c r="B1025" s="1103"/>
      <c r="C1025" s="13">
        <v>2</v>
      </c>
      <c r="D1025" s="1002" t="s">
        <v>1259</v>
      </c>
      <c r="E1025" s="1002"/>
      <c r="F1025" s="1002"/>
      <c r="G1025" s="1002"/>
      <c r="H1025" s="1002"/>
      <c r="I1025" s="1002"/>
      <c r="J1025" s="1002"/>
      <c r="K1025" s="1002"/>
      <c r="L1025" s="1002"/>
      <c r="M1025" s="1002"/>
      <c r="N1025" s="1002"/>
      <c r="O1025" s="1002"/>
      <c r="P1025" s="1002"/>
      <c r="Q1025" s="1002"/>
      <c r="R1025" s="1002"/>
      <c r="S1025" s="1002"/>
      <c r="T1025" s="1002"/>
      <c r="U1025" s="1002"/>
      <c r="V1025" s="1002"/>
      <c r="W1025" s="1002"/>
      <c r="X1025" s="1002"/>
      <c r="Y1025" s="1002"/>
      <c r="Z1025" s="1002"/>
      <c r="AA1025" s="1002"/>
      <c r="AB1025" s="1002"/>
      <c r="AC1025" s="1002"/>
      <c r="AD1025" s="1002"/>
      <c r="AE1025" s="1002"/>
      <c r="AF1025" s="1002"/>
      <c r="AG1025" s="1002"/>
      <c r="AH1025" s="1002"/>
      <c r="AI1025" s="1002"/>
      <c r="AJ1025" s="1002"/>
      <c r="AK1025" s="1002"/>
      <c r="AL1025" s="105"/>
    </row>
    <row r="1026" spans="1:38" ht="12.6" customHeight="1">
      <c r="A1026" s="243"/>
      <c r="B1026" s="243"/>
      <c r="C1026" s="13"/>
      <c r="D1026" s="1002"/>
      <c r="E1026" s="1002"/>
      <c r="F1026" s="1002"/>
      <c r="G1026" s="1002"/>
      <c r="H1026" s="1002"/>
      <c r="I1026" s="1002"/>
      <c r="J1026" s="1002"/>
      <c r="K1026" s="1002"/>
      <c r="L1026" s="1002"/>
      <c r="M1026" s="1002"/>
      <c r="N1026" s="1002"/>
      <c r="O1026" s="1002"/>
      <c r="P1026" s="1002"/>
      <c r="Q1026" s="1002"/>
      <c r="R1026" s="1002"/>
      <c r="S1026" s="1002"/>
      <c r="T1026" s="1002"/>
      <c r="U1026" s="1002"/>
      <c r="V1026" s="1002"/>
      <c r="W1026" s="1002"/>
      <c r="X1026" s="1002"/>
      <c r="Y1026" s="1002"/>
      <c r="Z1026" s="1002"/>
      <c r="AA1026" s="1002"/>
      <c r="AB1026" s="1002"/>
      <c r="AC1026" s="1002"/>
      <c r="AD1026" s="1002"/>
      <c r="AE1026" s="1002"/>
      <c r="AF1026" s="1002"/>
      <c r="AG1026" s="1002"/>
      <c r="AH1026" s="1002"/>
      <c r="AI1026" s="1002"/>
      <c r="AJ1026" s="1002"/>
      <c r="AK1026" s="1002"/>
      <c r="AL1026" s="105"/>
    </row>
    <row r="1027" spans="1:38" ht="12.6" customHeight="1">
      <c r="A1027" s="243"/>
      <c r="B1027" s="243"/>
      <c r="C1027" s="13"/>
      <c r="D1027" s="1002"/>
      <c r="E1027" s="1002"/>
      <c r="F1027" s="1002"/>
      <c r="G1027" s="1002"/>
      <c r="H1027" s="1002"/>
      <c r="I1027" s="1002"/>
      <c r="J1027" s="1002"/>
      <c r="K1027" s="1002"/>
      <c r="L1027" s="1002"/>
      <c r="M1027" s="1002"/>
      <c r="N1027" s="1002"/>
      <c r="O1027" s="1002"/>
      <c r="P1027" s="1002"/>
      <c r="Q1027" s="1002"/>
      <c r="R1027" s="1002"/>
      <c r="S1027" s="1002"/>
      <c r="T1027" s="1002"/>
      <c r="U1027" s="1002"/>
      <c r="V1027" s="1002"/>
      <c r="W1027" s="1002"/>
      <c r="X1027" s="1002"/>
      <c r="Y1027" s="1002"/>
      <c r="Z1027" s="1002"/>
      <c r="AA1027" s="1002"/>
      <c r="AB1027" s="1002"/>
      <c r="AC1027" s="1002"/>
      <c r="AD1027" s="1002"/>
      <c r="AE1027" s="1002"/>
      <c r="AF1027" s="1002"/>
      <c r="AG1027" s="1002"/>
      <c r="AH1027" s="1002"/>
      <c r="AI1027" s="1002"/>
      <c r="AJ1027" s="1002"/>
      <c r="AK1027" s="1002"/>
      <c r="AL1027" s="105"/>
    </row>
    <row r="1028" spans="1:38" ht="12.6" customHeight="1">
      <c r="A1028" s="243"/>
      <c r="B1028" s="243"/>
      <c r="C1028" s="13"/>
      <c r="D1028" s="1002"/>
      <c r="E1028" s="1002"/>
      <c r="F1028" s="1002"/>
      <c r="G1028" s="1002"/>
      <c r="H1028" s="1002"/>
      <c r="I1028" s="1002"/>
      <c r="J1028" s="1002"/>
      <c r="K1028" s="1002"/>
      <c r="L1028" s="1002"/>
      <c r="M1028" s="1002"/>
      <c r="N1028" s="1002"/>
      <c r="O1028" s="1002"/>
      <c r="P1028" s="1002"/>
      <c r="Q1028" s="1002"/>
      <c r="R1028" s="1002"/>
      <c r="S1028" s="1002"/>
      <c r="T1028" s="1002"/>
      <c r="U1028" s="1002"/>
      <c r="V1028" s="1002"/>
      <c r="W1028" s="1002"/>
      <c r="X1028" s="1002"/>
      <c r="Y1028" s="1002"/>
      <c r="Z1028" s="1002"/>
      <c r="AA1028" s="1002"/>
      <c r="AB1028" s="1002"/>
      <c r="AC1028" s="1002"/>
      <c r="AD1028" s="1002"/>
      <c r="AE1028" s="1002"/>
      <c r="AF1028" s="1002"/>
      <c r="AG1028" s="1002"/>
      <c r="AH1028" s="1002"/>
      <c r="AI1028" s="1002"/>
      <c r="AJ1028" s="1002"/>
      <c r="AK1028" s="1002"/>
      <c r="AL1028" s="105"/>
    </row>
    <row r="1029" spans="1:38" ht="12.6" customHeight="1">
      <c r="A1029" s="243"/>
      <c r="B1029" s="243"/>
      <c r="C1029" s="13"/>
      <c r="D1029" s="1002"/>
      <c r="E1029" s="1002"/>
      <c r="F1029" s="1002"/>
      <c r="G1029" s="1002"/>
      <c r="H1029" s="1002"/>
      <c r="I1029" s="1002"/>
      <c r="J1029" s="1002"/>
      <c r="K1029" s="1002"/>
      <c r="L1029" s="1002"/>
      <c r="M1029" s="1002"/>
      <c r="N1029" s="1002"/>
      <c r="O1029" s="1002"/>
      <c r="P1029" s="1002"/>
      <c r="Q1029" s="1002"/>
      <c r="R1029" s="1002"/>
      <c r="S1029" s="1002"/>
      <c r="T1029" s="1002"/>
      <c r="U1029" s="1002"/>
      <c r="V1029" s="1002"/>
      <c r="W1029" s="1002"/>
      <c r="X1029" s="1002"/>
      <c r="Y1029" s="1002"/>
      <c r="Z1029" s="1002"/>
      <c r="AA1029" s="1002"/>
      <c r="AB1029" s="1002"/>
      <c r="AC1029" s="1002"/>
      <c r="AD1029" s="1002"/>
      <c r="AE1029" s="1002"/>
      <c r="AF1029" s="1002"/>
      <c r="AG1029" s="1002"/>
      <c r="AH1029" s="1002"/>
      <c r="AI1029" s="1002"/>
      <c r="AJ1029" s="1002"/>
      <c r="AK1029" s="1002"/>
      <c r="AL1029" s="105"/>
    </row>
    <row r="1030" spans="1:38" ht="12.6" customHeight="1">
      <c r="A1030" s="243"/>
      <c r="B1030" s="243"/>
      <c r="C1030" s="13"/>
      <c r="D1030" s="1002"/>
      <c r="E1030" s="1002"/>
      <c r="F1030" s="1002"/>
      <c r="G1030" s="1002"/>
      <c r="H1030" s="1002"/>
      <c r="I1030" s="1002"/>
      <c r="J1030" s="1002"/>
      <c r="K1030" s="1002"/>
      <c r="L1030" s="1002"/>
      <c r="M1030" s="1002"/>
      <c r="N1030" s="1002"/>
      <c r="O1030" s="1002"/>
      <c r="P1030" s="1002"/>
      <c r="Q1030" s="1002"/>
      <c r="R1030" s="1002"/>
      <c r="S1030" s="1002"/>
      <c r="T1030" s="1002"/>
      <c r="U1030" s="1002"/>
      <c r="V1030" s="1002"/>
      <c r="W1030" s="1002"/>
      <c r="X1030" s="1002"/>
      <c r="Y1030" s="1002"/>
      <c r="Z1030" s="1002"/>
      <c r="AA1030" s="1002"/>
      <c r="AB1030" s="1002"/>
      <c r="AC1030" s="1002"/>
      <c r="AD1030" s="1002"/>
      <c r="AE1030" s="1002"/>
      <c r="AF1030" s="1002"/>
      <c r="AG1030" s="1002"/>
      <c r="AH1030" s="1002"/>
      <c r="AI1030" s="1002"/>
      <c r="AJ1030" s="1002"/>
      <c r="AK1030" s="1002"/>
    </row>
    <row r="1031" spans="1:38" ht="12.6" customHeight="1">
      <c r="A1031" s="1103" t="s">
        <v>640</v>
      </c>
      <c r="B1031" s="1103"/>
      <c r="C1031" s="13">
        <v>3</v>
      </c>
      <c r="D1031" s="1002" t="s">
        <v>1602</v>
      </c>
      <c r="E1031" s="1002"/>
      <c r="F1031" s="1002"/>
      <c r="G1031" s="1002"/>
      <c r="H1031" s="1002"/>
      <c r="I1031" s="1002"/>
      <c r="J1031" s="1002"/>
      <c r="K1031" s="1002"/>
      <c r="L1031" s="1002"/>
      <c r="M1031" s="1002"/>
      <c r="N1031" s="1002"/>
      <c r="O1031" s="1002"/>
      <c r="P1031" s="1002"/>
      <c r="Q1031" s="1002"/>
      <c r="R1031" s="1002"/>
      <c r="S1031" s="1002"/>
      <c r="T1031" s="1002"/>
      <c r="U1031" s="1002"/>
      <c r="V1031" s="1002"/>
      <c r="W1031" s="1002"/>
      <c r="X1031" s="1002"/>
      <c r="Y1031" s="1002"/>
      <c r="Z1031" s="1002"/>
      <c r="AA1031" s="1002"/>
      <c r="AB1031" s="1002"/>
      <c r="AC1031" s="1002"/>
      <c r="AD1031" s="1002"/>
      <c r="AE1031" s="1002"/>
      <c r="AF1031" s="1002"/>
      <c r="AG1031" s="1002"/>
      <c r="AH1031" s="1002"/>
      <c r="AI1031" s="1002"/>
      <c r="AJ1031" s="1002"/>
      <c r="AK1031" s="1002"/>
    </row>
    <row r="1032" spans="1:38" s="741" customFormat="1" ht="12.6" customHeight="1">
      <c r="A1032" s="133"/>
      <c r="B1032" s="133"/>
      <c r="C1032" s="13"/>
      <c r="D1032" s="1002"/>
      <c r="E1032" s="1002"/>
      <c r="F1032" s="1002"/>
      <c r="G1032" s="1002"/>
      <c r="H1032" s="1002"/>
      <c r="I1032" s="1002"/>
      <c r="J1032" s="1002"/>
      <c r="K1032" s="1002"/>
      <c r="L1032" s="1002"/>
      <c r="M1032" s="1002"/>
      <c r="N1032" s="1002"/>
      <c r="O1032" s="1002"/>
      <c r="P1032" s="1002"/>
      <c r="Q1032" s="1002"/>
      <c r="R1032" s="1002"/>
      <c r="S1032" s="1002"/>
      <c r="T1032" s="1002"/>
      <c r="U1032" s="1002"/>
      <c r="V1032" s="1002"/>
      <c r="W1032" s="1002"/>
      <c r="X1032" s="1002"/>
      <c r="Y1032" s="1002"/>
      <c r="Z1032" s="1002"/>
      <c r="AA1032" s="1002"/>
      <c r="AB1032" s="1002"/>
      <c r="AC1032" s="1002"/>
      <c r="AD1032" s="1002"/>
      <c r="AE1032" s="1002"/>
      <c r="AF1032" s="1002"/>
      <c r="AG1032" s="1002"/>
      <c r="AH1032" s="1002"/>
      <c r="AI1032" s="1002"/>
      <c r="AJ1032" s="1002"/>
      <c r="AK1032" s="1002"/>
    </row>
    <row r="1033" spans="1:38" ht="12.6" customHeight="1">
      <c r="A1033" s="133"/>
      <c r="B1033" s="133"/>
      <c r="C1033" s="13"/>
      <c r="D1033" s="1002"/>
      <c r="E1033" s="1002"/>
      <c r="F1033" s="1002"/>
      <c r="G1033" s="1002"/>
      <c r="H1033" s="1002"/>
      <c r="I1033" s="1002"/>
      <c r="J1033" s="1002"/>
      <c r="K1033" s="1002"/>
      <c r="L1033" s="1002"/>
      <c r="M1033" s="1002"/>
      <c r="N1033" s="1002"/>
      <c r="O1033" s="1002"/>
      <c r="P1033" s="1002"/>
      <c r="Q1033" s="1002"/>
      <c r="R1033" s="1002"/>
      <c r="S1033" s="1002"/>
      <c r="T1033" s="1002"/>
      <c r="U1033" s="1002"/>
      <c r="V1033" s="1002"/>
      <c r="W1033" s="1002"/>
      <c r="X1033" s="1002"/>
      <c r="Y1033" s="1002"/>
      <c r="Z1033" s="1002"/>
      <c r="AA1033" s="1002"/>
      <c r="AB1033" s="1002"/>
      <c r="AC1033" s="1002"/>
      <c r="AD1033" s="1002"/>
      <c r="AE1033" s="1002"/>
      <c r="AF1033" s="1002"/>
      <c r="AG1033" s="1002"/>
      <c r="AH1033" s="1002"/>
      <c r="AI1033" s="1002"/>
      <c r="AJ1033" s="1002"/>
      <c r="AK1033" s="1002"/>
    </row>
    <row r="1034" spans="1:38" ht="12.6" customHeight="1">
      <c r="A1034" s="62"/>
      <c r="B1034" s="66"/>
      <c r="C1034" s="13"/>
      <c r="D1034" s="1002"/>
      <c r="E1034" s="1002"/>
      <c r="F1034" s="1002"/>
      <c r="G1034" s="1002"/>
      <c r="H1034" s="1002"/>
      <c r="I1034" s="1002"/>
      <c r="J1034" s="1002"/>
      <c r="K1034" s="1002"/>
      <c r="L1034" s="1002"/>
      <c r="M1034" s="1002"/>
      <c r="N1034" s="1002"/>
      <c r="O1034" s="1002"/>
      <c r="P1034" s="1002"/>
      <c r="Q1034" s="1002"/>
      <c r="R1034" s="1002"/>
      <c r="S1034" s="1002"/>
      <c r="T1034" s="1002"/>
      <c r="U1034" s="1002"/>
      <c r="V1034" s="1002"/>
      <c r="W1034" s="1002"/>
      <c r="X1034" s="1002"/>
      <c r="Y1034" s="1002"/>
      <c r="Z1034" s="1002"/>
      <c r="AA1034" s="1002"/>
      <c r="AB1034" s="1002"/>
      <c r="AC1034" s="1002"/>
      <c r="AD1034" s="1002"/>
      <c r="AE1034" s="1002"/>
      <c r="AF1034" s="1002"/>
      <c r="AG1034" s="1002"/>
      <c r="AH1034" s="1002"/>
      <c r="AI1034" s="1002"/>
      <c r="AJ1034" s="1002"/>
      <c r="AK1034" s="1002"/>
    </row>
    <row r="1035" spans="1:38" ht="12.6" customHeight="1">
      <c r="A1035" s="62"/>
      <c r="B1035" s="66"/>
      <c r="C1035" s="13"/>
      <c r="D1035" s="1002"/>
      <c r="E1035" s="1002"/>
      <c r="F1035" s="1002"/>
      <c r="G1035" s="1002"/>
      <c r="H1035" s="1002"/>
      <c r="I1035" s="1002"/>
      <c r="J1035" s="1002"/>
      <c r="K1035" s="1002"/>
      <c r="L1035" s="1002"/>
      <c r="M1035" s="1002"/>
      <c r="N1035" s="1002"/>
      <c r="O1035" s="1002"/>
      <c r="P1035" s="1002"/>
      <c r="Q1035" s="1002"/>
      <c r="R1035" s="1002"/>
      <c r="S1035" s="1002"/>
      <c r="T1035" s="1002"/>
      <c r="U1035" s="1002"/>
      <c r="V1035" s="1002"/>
      <c r="W1035" s="1002"/>
      <c r="X1035" s="1002"/>
      <c r="Y1035" s="1002"/>
      <c r="Z1035" s="1002"/>
      <c r="AA1035" s="1002"/>
      <c r="AB1035" s="1002"/>
      <c r="AC1035" s="1002"/>
      <c r="AD1035" s="1002"/>
      <c r="AE1035" s="1002"/>
      <c r="AF1035" s="1002"/>
      <c r="AG1035" s="1002"/>
      <c r="AH1035" s="1002"/>
      <c r="AI1035" s="1002"/>
      <c r="AJ1035" s="1002"/>
      <c r="AK1035" s="1002"/>
    </row>
    <row r="1036" spans="1:38" ht="12.6" customHeight="1">
      <c r="A1036" s="62"/>
      <c r="B1036" s="66"/>
      <c r="C1036" s="13"/>
      <c r="D1036" s="1002"/>
      <c r="E1036" s="1002"/>
      <c r="F1036" s="1002"/>
      <c r="G1036" s="1002"/>
      <c r="H1036" s="1002"/>
      <c r="I1036" s="1002"/>
      <c r="J1036" s="1002"/>
      <c r="K1036" s="1002"/>
      <c r="L1036" s="1002"/>
      <c r="M1036" s="1002"/>
      <c r="N1036" s="1002"/>
      <c r="O1036" s="1002"/>
      <c r="P1036" s="1002"/>
      <c r="Q1036" s="1002"/>
      <c r="R1036" s="1002"/>
      <c r="S1036" s="1002"/>
      <c r="T1036" s="1002"/>
      <c r="U1036" s="1002"/>
      <c r="V1036" s="1002"/>
      <c r="W1036" s="1002"/>
      <c r="X1036" s="1002"/>
      <c r="Y1036" s="1002"/>
      <c r="Z1036" s="1002"/>
      <c r="AA1036" s="1002"/>
      <c r="AB1036" s="1002"/>
      <c r="AC1036" s="1002"/>
      <c r="AD1036" s="1002"/>
      <c r="AE1036" s="1002"/>
      <c r="AF1036" s="1002"/>
      <c r="AG1036" s="1002"/>
      <c r="AH1036" s="1002"/>
      <c r="AI1036" s="1002"/>
      <c r="AJ1036" s="1002"/>
      <c r="AK1036" s="1002"/>
    </row>
    <row r="1037" spans="1:38" ht="12.6" customHeight="1">
      <c r="A1037" s="62"/>
      <c r="B1037" s="66"/>
      <c r="C1037" s="13"/>
      <c r="D1037" s="1002"/>
      <c r="E1037" s="1002"/>
      <c r="F1037" s="1002"/>
      <c r="G1037" s="1002"/>
      <c r="H1037" s="1002"/>
      <c r="I1037" s="1002"/>
      <c r="J1037" s="1002"/>
      <c r="K1037" s="1002"/>
      <c r="L1037" s="1002"/>
      <c r="M1037" s="1002"/>
      <c r="N1037" s="1002"/>
      <c r="O1037" s="1002"/>
      <c r="P1037" s="1002"/>
      <c r="Q1037" s="1002"/>
      <c r="R1037" s="1002"/>
      <c r="S1037" s="1002"/>
      <c r="T1037" s="1002"/>
      <c r="U1037" s="1002"/>
      <c r="V1037" s="1002"/>
      <c r="W1037" s="1002"/>
      <c r="X1037" s="1002"/>
      <c r="Y1037" s="1002"/>
      <c r="Z1037" s="1002"/>
      <c r="AA1037" s="1002"/>
      <c r="AB1037" s="1002"/>
      <c r="AC1037" s="1002"/>
      <c r="AD1037" s="1002"/>
      <c r="AE1037" s="1002"/>
      <c r="AF1037" s="1002"/>
      <c r="AG1037" s="1002"/>
      <c r="AH1037" s="1002"/>
      <c r="AI1037" s="1002"/>
      <c r="AJ1037" s="1002"/>
      <c r="AK1037" s="1002"/>
    </row>
    <row r="1038" spans="1:38" ht="12.6" customHeight="1">
      <c r="A1038" s="1103" t="s">
        <v>640</v>
      </c>
      <c r="B1038" s="1103"/>
      <c r="C1038" s="13">
        <v>4</v>
      </c>
      <c r="D1038" s="1002" t="s">
        <v>1245</v>
      </c>
      <c r="E1038" s="1002"/>
      <c r="F1038" s="1002"/>
      <c r="G1038" s="1002"/>
      <c r="H1038" s="1002"/>
      <c r="I1038" s="1002"/>
      <c r="J1038" s="1002"/>
      <c r="K1038" s="1002"/>
      <c r="L1038" s="1002"/>
      <c r="M1038" s="1002"/>
      <c r="N1038" s="1002"/>
      <c r="O1038" s="1002"/>
      <c r="P1038" s="1002"/>
      <c r="Q1038" s="1002"/>
      <c r="R1038" s="1002"/>
      <c r="S1038" s="1002"/>
      <c r="T1038" s="1002"/>
      <c r="U1038" s="1002"/>
      <c r="V1038" s="1002"/>
      <c r="W1038" s="1002"/>
      <c r="X1038" s="1002"/>
      <c r="Y1038" s="1002"/>
      <c r="Z1038" s="1002"/>
      <c r="AA1038" s="1002"/>
      <c r="AB1038" s="1002"/>
      <c r="AC1038" s="1002"/>
      <c r="AD1038" s="1002"/>
      <c r="AE1038" s="1002"/>
      <c r="AF1038" s="1002"/>
      <c r="AG1038" s="1002"/>
      <c r="AH1038" s="1002"/>
      <c r="AI1038" s="1002"/>
      <c r="AJ1038" s="1002"/>
      <c r="AK1038" s="1002"/>
    </row>
    <row r="1039" spans="1:38" s="704" customFormat="1" ht="12.6" customHeight="1">
      <c r="A1039" s="243"/>
      <c r="B1039" s="243"/>
      <c r="C1039" s="13"/>
      <c r="D1039" s="1002"/>
      <c r="E1039" s="1002"/>
      <c r="F1039" s="1002"/>
      <c r="G1039" s="1002"/>
      <c r="H1039" s="1002"/>
      <c r="I1039" s="1002"/>
      <c r="J1039" s="1002"/>
      <c r="K1039" s="1002"/>
      <c r="L1039" s="1002"/>
      <c r="M1039" s="1002"/>
      <c r="N1039" s="1002"/>
      <c r="O1039" s="1002"/>
      <c r="P1039" s="1002"/>
      <c r="Q1039" s="1002"/>
      <c r="R1039" s="1002"/>
      <c r="S1039" s="1002"/>
      <c r="T1039" s="1002"/>
      <c r="U1039" s="1002"/>
      <c r="V1039" s="1002"/>
      <c r="W1039" s="1002"/>
      <c r="X1039" s="1002"/>
      <c r="Y1039" s="1002"/>
      <c r="Z1039" s="1002"/>
      <c r="AA1039" s="1002"/>
      <c r="AB1039" s="1002"/>
      <c r="AC1039" s="1002"/>
      <c r="AD1039" s="1002"/>
      <c r="AE1039" s="1002"/>
      <c r="AF1039" s="1002"/>
      <c r="AG1039" s="1002"/>
      <c r="AH1039" s="1002"/>
      <c r="AI1039" s="1002"/>
      <c r="AJ1039" s="1002"/>
      <c r="AK1039" s="1002"/>
      <c r="AL1039" s="12"/>
    </row>
    <row r="1040" spans="1:38" ht="12.6" customHeight="1">
      <c r="A1040" s="62"/>
      <c r="B1040" s="66"/>
      <c r="C1040" s="13"/>
      <c r="D1040" s="1002"/>
      <c r="E1040" s="1002"/>
      <c r="F1040" s="1002"/>
      <c r="G1040" s="1002"/>
      <c r="H1040" s="1002"/>
      <c r="I1040" s="1002"/>
      <c r="J1040" s="1002"/>
      <c r="K1040" s="1002"/>
      <c r="L1040" s="1002"/>
      <c r="M1040" s="1002"/>
      <c r="N1040" s="1002"/>
      <c r="O1040" s="1002"/>
      <c r="P1040" s="1002"/>
      <c r="Q1040" s="1002"/>
      <c r="R1040" s="1002"/>
      <c r="S1040" s="1002"/>
      <c r="T1040" s="1002"/>
      <c r="U1040" s="1002"/>
      <c r="V1040" s="1002"/>
      <c r="W1040" s="1002"/>
      <c r="X1040" s="1002"/>
      <c r="Y1040" s="1002"/>
      <c r="Z1040" s="1002"/>
      <c r="AA1040" s="1002"/>
      <c r="AB1040" s="1002"/>
      <c r="AC1040" s="1002"/>
      <c r="AD1040" s="1002"/>
      <c r="AE1040" s="1002"/>
      <c r="AF1040" s="1002"/>
      <c r="AG1040" s="1002"/>
      <c r="AH1040" s="1002"/>
      <c r="AI1040" s="1002"/>
      <c r="AJ1040" s="1002"/>
      <c r="AK1040" s="1002"/>
    </row>
    <row r="1041" spans="1:38" ht="12.6" customHeight="1">
      <c r="A1041" s="1103" t="s">
        <v>640</v>
      </c>
      <c r="B1041" s="1103"/>
      <c r="C1041" s="13">
        <v>5</v>
      </c>
      <c r="D1041" s="1002" t="s">
        <v>1463</v>
      </c>
      <c r="E1041" s="1002"/>
      <c r="F1041" s="1002"/>
      <c r="G1041" s="1002"/>
      <c r="H1041" s="1002"/>
      <c r="I1041" s="1002"/>
      <c r="J1041" s="1002"/>
      <c r="K1041" s="1002"/>
      <c r="L1041" s="1002"/>
      <c r="M1041" s="1002"/>
      <c r="N1041" s="1002"/>
      <c r="O1041" s="1002"/>
      <c r="P1041" s="1002"/>
      <c r="Q1041" s="1002"/>
      <c r="R1041" s="1002"/>
      <c r="S1041" s="1002"/>
      <c r="T1041" s="1002"/>
      <c r="U1041" s="1002"/>
      <c r="V1041" s="1002"/>
      <c r="W1041" s="1002"/>
      <c r="X1041" s="1002"/>
      <c r="Y1041" s="1002"/>
      <c r="Z1041" s="1002"/>
      <c r="AA1041" s="1002"/>
      <c r="AB1041" s="1002"/>
      <c r="AC1041" s="1002"/>
      <c r="AD1041" s="1002"/>
      <c r="AE1041" s="1002"/>
      <c r="AF1041" s="1002"/>
      <c r="AG1041" s="1002"/>
      <c r="AH1041" s="1002"/>
      <c r="AI1041" s="1002"/>
      <c r="AJ1041" s="1002"/>
      <c r="AK1041" s="1002"/>
    </row>
    <row r="1042" spans="1:38" ht="12.6" customHeight="1">
      <c r="A1042" s="243"/>
      <c r="B1042" s="243"/>
      <c r="C1042" s="13"/>
      <c r="D1042" s="1002"/>
      <c r="E1042" s="1002"/>
      <c r="F1042" s="1002"/>
      <c r="G1042" s="1002"/>
      <c r="H1042" s="1002"/>
      <c r="I1042" s="1002"/>
      <c r="J1042" s="1002"/>
      <c r="K1042" s="1002"/>
      <c r="L1042" s="1002"/>
      <c r="M1042" s="1002"/>
      <c r="N1042" s="1002"/>
      <c r="O1042" s="1002"/>
      <c r="P1042" s="1002"/>
      <c r="Q1042" s="1002"/>
      <c r="R1042" s="1002"/>
      <c r="S1042" s="1002"/>
      <c r="T1042" s="1002"/>
      <c r="U1042" s="1002"/>
      <c r="V1042" s="1002"/>
      <c r="W1042" s="1002"/>
      <c r="X1042" s="1002"/>
      <c r="Y1042" s="1002"/>
      <c r="Z1042" s="1002"/>
      <c r="AA1042" s="1002"/>
      <c r="AB1042" s="1002"/>
      <c r="AC1042" s="1002"/>
      <c r="AD1042" s="1002"/>
      <c r="AE1042" s="1002"/>
      <c r="AF1042" s="1002"/>
      <c r="AG1042" s="1002"/>
      <c r="AH1042" s="1002"/>
      <c r="AI1042" s="1002"/>
      <c r="AJ1042" s="1002"/>
      <c r="AK1042" s="1002"/>
    </row>
    <row r="1043" spans="1:38" ht="12.6" customHeight="1">
      <c r="A1043" s="243"/>
      <c r="B1043" s="243"/>
      <c r="C1043" s="13"/>
      <c r="D1043" s="1002"/>
      <c r="E1043" s="1002"/>
      <c r="F1043" s="1002"/>
      <c r="G1043" s="1002"/>
      <c r="H1043" s="1002"/>
      <c r="I1043" s="1002"/>
      <c r="J1043" s="1002"/>
      <c r="K1043" s="1002"/>
      <c r="L1043" s="1002"/>
      <c r="M1043" s="1002"/>
      <c r="N1043" s="1002"/>
      <c r="O1043" s="1002"/>
      <c r="P1043" s="1002"/>
      <c r="Q1043" s="1002"/>
      <c r="R1043" s="1002"/>
      <c r="S1043" s="1002"/>
      <c r="T1043" s="1002"/>
      <c r="U1043" s="1002"/>
      <c r="V1043" s="1002"/>
      <c r="W1043" s="1002"/>
      <c r="X1043" s="1002"/>
      <c r="Y1043" s="1002"/>
      <c r="Z1043" s="1002"/>
      <c r="AA1043" s="1002"/>
      <c r="AB1043" s="1002"/>
      <c r="AC1043" s="1002"/>
      <c r="AD1043" s="1002"/>
      <c r="AE1043" s="1002"/>
      <c r="AF1043" s="1002"/>
      <c r="AG1043" s="1002"/>
      <c r="AH1043" s="1002"/>
      <c r="AI1043" s="1002"/>
      <c r="AJ1043" s="1002"/>
      <c r="AK1043" s="1002"/>
    </row>
    <row r="1044" spans="1:38" ht="12.6" customHeight="1">
      <c r="A1044" s="243"/>
      <c r="B1044" s="243"/>
      <c r="C1044" s="13"/>
      <c r="D1044" s="1002"/>
      <c r="E1044" s="1002"/>
      <c r="F1044" s="1002"/>
      <c r="G1044" s="1002"/>
      <c r="H1044" s="1002"/>
      <c r="I1044" s="1002"/>
      <c r="J1044" s="1002"/>
      <c r="K1044" s="1002"/>
      <c r="L1044" s="1002"/>
      <c r="M1044" s="1002"/>
      <c r="N1044" s="1002"/>
      <c r="O1044" s="1002"/>
      <c r="P1044" s="1002"/>
      <c r="Q1044" s="1002"/>
      <c r="R1044" s="1002"/>
      <c r="S1044" s="1002"/>
      <c r="T1044" s="1002"/>
      <c r="U1044" s="1002"/>
      <c r="V1044" s="1002"/>
      <c r="W1044" s="1002"/>
      <c r="X1044" s="1002"/>
      <c r="Y1044" s="1002"/>
      <c r="Z1044" s="1002"/>
      <c r="AA1044" s="1002"/>
      <c r="AB1044" s="1002"/>
      <c r="AC1044" s="1002"/>
      <c r="AD1044" s="1002"/>
      <c r="AE1044" s="1002"/>
      <c r="AF1044" s="1002"/>
      <c r="AG1044" s="1002"/>
      <c r="AH1044" s="1002"/>
      <c r="AI1044" s="1002"/>
      <c r="AJ1044" s="1002"/>
      <c r="AK1044" s="1002"/>
      <c r="AL1044" s="704"/>
    </row>
    <row r="1045" spans="1:38" ht="12.6" customHeight="1">
      <c r="A1045" s="62"/>
      <c r="B1045" s="66"/>
      <c r="C1045" s="13"/>
      <c r="D1045" s="1002"/>
      <c r="E1045" s="1002"/>
      <c r="F1045" s="1002"/>
      <c r="G1045" s="1002"/>
      <c r="H1045" s="1002"/>
      <c r="I1045" s="1002"/>
      <c r="J1045" s="1002"/>
      <c r="K1045" s="1002"/>
      <c r="L1045" s="1002"/>
      <c r="M1045" s="1002"/>
      <c r="N1045" s="1002"/>
      <c r="O1045" s="1002"/>
      <c r="P1045" s="1002"/>
      <c r="Q1045" s="1002"/>
      <c r="R1045" s="1002"/>
      <c r="S1045" s="1002"/>
      <c r="T1045" s="1002"/>
      <c r="U1045" s="1002"/>
      <c r="V1045" s="1002"/>
      <c r="W1045" s="1002"/>
      <c r="X1045" s="1002"/>
      <c r="Y1045" s="1002"/>
      <c r="Z1045" s="1002"/>
      <c r="AA1045" s="1002"/>
      <c r="AB1045" s="1002"/>
      <c r="AC1045" s="1002"/>
      <c r="AD1045" s="1002"/>
      <c r="AE1045" s="1002"/>
      <c r="AF1045" s="1002"/>
      <c r="AG1045" s="1002"/>
      <c r="AH1045" s="1002"/>
      <c r="AI1045" s="1002"/>
      <c r="AJ1045" s="1002"/>
      <c r="AK1045" s="1002"/>
    </row>
    <row r="1046" spans="1:38" ht="12.6" customHeight="1">
      <c r="A1046" s="1103" t="s">
        <v>640</v>
      </c>
      <c r="B1046" s="1103"/>
      <c r="C1046" s="13">
        <v>6</v>
      </c>
      <c r="D1046" s="1002" t="s">
        <v>1246</v>
      </c>
      <c r="E1046" s="1002"/>
      <c r="F1046" s="1002"/>
      <c r="G1046" s="1002"/>
      <c r="H1046" s="1002"/>
      <c r="I1046" s="1002"/>
      <c r="J1046" s="1002"/>
      <c r="K1046" s="1002"/>
      <c r="L1046" s="1002"/>
      <c r="M1046" s="1002"/>
      <c r="N1046" s="1002"/>
      <c r="O1046" s="1002"/>
      <c r="P1046" s="1002"/>
      <c r="Q1046" s="1002"/>
      <c r="R1046" s="1002"/>
      <c r="S1046" s="1002"/>
      <c r="T1046" s="1002"/>
      <c r="U1046" s="1002"/>
      <c r="V1046" s="1002"/>
      <c r="W1046" s="1002"/>
      <c r="X1046" s="1002"/>
      <c r="Y1046" s="1002"/>
      <c r="Z1046" s="1002"/>
      <c r="AA1046" s="1002"/>
      <c r="AB1046" s="1002"/>
      <c r="AC1046" s="1002"/>
      <c r="AD1046" s="1002"/>
      <c r="AE1046" s="1002"/>
      <c r="AF1046" s="1002"/>
      <c r="AG1046" s="1002"/>
      <c r="AH1046" s="1002"/>
      <c r="AI1046" s="1002"/>
      <c r="AJ1046" s="1002"/>
      <c r="AK1046" s="1002"/>
    </row>
    <row r="1047" spans="1:38" ht="12.6" customHeight="1">
      <c r="A1047" s="62"/>
      <c r="B1047" s="327"/>
      <c r="C1047" s="13"/>
      <c r="D1047" s="1002"/>
      <c r="E1047" s="1002"/>
      <c r="F1047" s="1002"/>
      <c r="G1047" s="1002"/>
      <c r="H1047" s="1002"/>
      <c r="I1047" s="1002"/>
      <c r="J1047" s="1002"/>
      <c r="K1047" s="1002"/>
      <c r="L1047" s="1002"/>
      <c r="M1047" s="1002"/>
      <c r="N1047" s="1002"/>
      <c r="O1047" s="1002"/>
      <c r="P1047" s="1002"/>
      <c r="Q1047" s="1002"/>
      <c r="R1047" s="1002"/>
      <c r="S1047" s="1002"/>
      <c r="T1047" s="1002"/>
      <c r="U1047" s="1002"/>
      <c r="V1047" s="1002"/>
      <c r="W1047" s="1002"/>
      <c r="X1047" s="1002"/>
      <c r="Y1047" s="1002"/>
      <c r="Z1047" s="1002"/>
      <c r="AA1047" s="1002"/>
      <c r="AB1047" s="1002"/>
      <c r="AC1047" s="1002"/>
      <c r="AD1047" s="1002"/>
      <c r="AE1047" s="1002"/>
      <c r="AF1047" s="1002"/>
      <c r="AG1047" s="1002"/>
      <c r="AH1047" s="1002"/>
      <c r="AI1047" s="1002"/>
      <c r="AJ1047" s="1002"/>
      <c r="AK1047" s="1002"/>
    </row>
    <row r="1048" spans="1:38" ht="12.6" customHeight="1">
      <c r="A1048" s="62"/>
      <c r="B1048" s="66"/>
      <c r="C1048" s="13"/>
      <c r="D1048" s="1002"/>
      <c r="E1048" s="1002"/>
      <c r="F1048" s="1002"/>
      <c r="G1048" s="1002"/>
      <c r="H1048" s="1002"/>
      <c r="I1048" s="1002"/>
      <c r="J1048" s="1002"/>
      <c r="K1048" s="1002"/>
      <c r="L1048" s="1002"/>
      <c r="M1048" s="1002"/>
      <c r="N1048" s="1002"/>
      <c r="O1048" s="1002"/>
      <c r="P1048" s="1002"/>
      <c r="Q1048" s="1002"/>
      <c r="R1048" s="1002"/>
      <c r="S1048" s="1002"/>
      <c r="T1048" s="1002"/>
      <c r="U1048" s="1002"/>
      <c r="V1048" s="1002"/>
      <c r="W1048" s="1002"/>
      <c r="X1048" s="1002"/>
      <c r="Y1048" s="1002"/>
      <c r="Z1048" s="1002"/>
      <c r="AA1048" s="1002"/>
      <c r="AB1048" s="1002"/>
      <c r="AC1048" s="1002"/>
      <c r="AD1048" s="1002"/>
      <c r="AE1048" s="1002"/>
      <c r="AF1048" s="1002"/>
      <c r="AG1048" s="1002"/>
      <c r="AH1048" s="1002"/>
      <c r="AI1048" s="1002"/>
      <c r="AJ1048" s="1002"/>
      <c r="AK1048" s="1002"/>
    </row>
    <row r="1049" spans="1:38" ht="12.6" customHeight="1">
      <c r="A1049" s="1103" t="s">
        <v>640</v>
      </c>
      <c r="B1049" s="1103"/>
      <c r="C1049" s="328">
        <v>7</v>
      </c>
      <c r="D1049" s="1002" t="s">
        <v>1248</v>
      </c>
      <c r="E1049" s="1002"/>
      <c r="F1049" s="1002"/>
      <c r="G1049" s="1002"/>
      <c r="H1049" s="1002"/>
      <c r="I1049" s="1002"/>
      <c r="J1049" s="1002"/>
      <c r="K1049" s="1002"/>
      <c r="L1049" s="1002"/>
      <c r="M1049" s="1002"/>
      <c r="N1049" s="1002"/>
      <c r="O1049" s="1002"/>
      <c r="P1049" s="1002"/>
      <c r="Q1049" s="1002"/>
      <c r="R1049" s="1002"/>
      <c r="S1049" s="1002"/>
      <c r="T1049" s="1002"/>
      <c r="U1049" s="1002"/>
      <c r="V1049" s="1002"/>
      <c r="W1049" s="1002"/>
      <c r="X1049" s="1002"/>
      <c r="Y1049" s="1002"/>
      <c r="Z1049" s="1002"/>
      <c r="AA1049" s="1002"/>
      <c r="AB1049" s="1002"/>
      <c r="AC1049" s="1002"/>
      <c r="AD1049" s="1002"/>
      <c r="AE1049" s="1002"/>
      <c r="AF1049" s="1002"/>
      <c r="AG1049" s="1002"/>
      <c r="AH1049" s="1002"/>
      <c r="AI1049" s="1002"/>
      <c r="AJ1049" s="1002"/>
      <c r="AK1049" s="1002"/>
      <c r="AL1049" s="32"/>
    </row>
    <row r="1050" spans="1:38" s="704" customFormat="1" ht="12.6" customHeight="1">
      <c r="A1050" s="243"/>
      <c r="B1050" s="243"/>
      <c r="C1050" s="329"/>
      <c r="D1050" s="1002"/>
      <c r="E1050" s="1002"/>
      <c r="F1050" s="1002"/>
      <c r="G1050" s="1002"/>
      <c r="H1050" s="1002"/>
      <c r="I1050" s="1002"/>
      <c r="J1050" s="1002"/>
      <c r="K1050" s="1002"/>
      <c r="L1050" s="1002"/>
      <c r="M1050" s="1002"/>
      <c r="N1050" s="1002"/>
      <c r="O1050" s="1002"/>
      <c r="P1050" s="1002"/>
      <c r="Q1050" s="1002"/>
      <c r="R1050" s="1002"/>
      <c r="S1050" s="1002"/>
      <c r="T1050" s="1002"/>
      <c r="U1050" s="1002"/>
      <c r="V1050" s="1002"/>
      <c r="W1050" s="1002"/>
      <c r="X1050" s="1002"/>
      <c r="Y1050" s="1002"/>
      <c r="Z1050" s="1002"/>
      <c r="AA1050" s="1002"/>
      <c r="AB1050" s="1002"/>
      <c r="AC1050" s="1002"/>
      <c r="AD1050" s="1002"/>
      <c r="AE1050" s="1002"/>
      <c r="AF1050" s="1002"/>
      <c r="AG1050" s="1002"/>
      <c r="AH1050" s="1002"/>
      <c r="AI1050" s="1002"/>
      <c r="AJ1050" s="1002"/>
      <c r="AK1050" s="1002"/>
      <c r="AL1050" s="12"/>
    </row>
    <row r="1051" spans="1:38" ht="12.6" customHeight="1">
      <c r="A1051" s="243"/>
      <c r="B1051" s="243"/>
      <c r="C1051" s="329"/>
      <c r="D1051" s="1002"/>
      <c r="E1051" s="1002"/>
      <c r="F1051" s="1002"/>
      <c r="G1051" s="1002"/>
      <c r="H1051" s="1002"/>
      <c r="I1051" s="1002"/>
      <c r="J1051" s="1002"/>
      <c r="K1051" s="1002"/>
      <c r="L1051" s="1002"/>
      <c r="M1051" s="1002"/>
      <c r="N1051" s="1002"/>
      <c r="O1051" s="1002"/>
      <c r="P1051" s="1002"/>
      <c r="Q1051" s="1002"/>
      <c r="R1051" s="1002"/>
      <c r="S1051" s="1002"/>
      <c r="T1051" s="1002"/>
      <c r="U1051" s="1002"/>
      <c r="V1051" s="1002"/>
      <c r="W1051" s="1002"/>
      <c r="X1051" s="1002"/>
      <c r="Y1051" s="1002"/>
      <c r="Z1051" s="1002"/>
      <c r="AA1051" s="1002"/>
      <c r="AB1051" s="1002"/>
      <c r="AC1051" s="1002"/>
      <c r="AD1051" s="1002"/>
      <c r="AE1051" s="1002"/>
      <c r="AF1051" s="1002"/>
      <c r="AG1051" s="1002"/>
      <c r="AH1051" s="1002"/>
      <c r="AI1051" s="1002"/>
      <c r="AJ1051" s="1002"/>
      <c r="AK1051" s="1002"/>
    </row>
    <row r="1052" spans="1:38" ht="12.6" customHeight="1">
      <c r="A1052" s="62"/>
      <c r="B1052" s="66"/>
      <c r="C1052" s="328"/>
      <c r="D1052" s="1002"/>
      <c r="E1052" s="1002"/>
      <c r="F1052" s="1002"/>
      <c r="G1052" s="1002"/>
      <c r="H1052" s="1002"/>
      <c r="I1052" s="1002"/>
      <c r="J1052" s="1002"/>
      <c r="K1052" s="1002"/>
      <c r="L1052" s="1002"/>
      <c r="M1052" s="1002"/>
      <c r="N1052" s="1002"/>
      <c r="O1052" s="1002"/>
      <c r="P1052" s="1002"/>
      <c r="Q1052" s="1002"/>
      <c r="R1052" s="1002"/>
      <c r="S1052" s="1002"/>
      <c r="T1052" s="1002"/>
      <c r="U1052" s="1002"/>
      <c r="V1052" s="1002"/>
      <c r="W1052" s="1002"/>
      <c r="X1052" s="1002"/>
      <c r="Y1052" s="1002"/>
      <c r="Z1052" s="1002"/>
      <c r="AA1052" s="1002"/>
      <c r="AB1052" s="1002"/>
      <c r="AC1052" s="1002"/>
      <c r="AD1052" s="1002"/>
      <c r="AE1052" s="1002"/>
      <c r="AF1052" s="1002"/>
      <c r="AG1052" s="1002"/>
      <c r="AH1052" s="1002"/>
      <c r="AI1052" s="1002"/>
      <c r="AJ1052" s="1002"/>
      <c r="AK1052" s="1002"/>
    </row>
    <row r="1053" spans="1:38" ht="12.6" customHeight="1">
      <c r="A1053" s="1103" t="s">
        <v>640</v>
      </c>
      <c r="B1053" s="1103"/>
      <c r="C1053" s="328">
        <v>8</v>
      </c>
      <c r="D1053" s="1002" t="s">
        <v>1475</v>
      </c>
      <c r="E1053" s="1002"/>
      <c r="F1053" s="1002"/>
      <c r="G1053" s="1002"/>
      <c r="H1053" s="1002"/>
      <c r="I1053" s="1002"/>
      <c r="J1053" s="1002"/>
      <c r="K1053" s="1002"/>
      <c r="L1053" s="1002"/>
      <c r="M1053" s="1002"/>
      <c r="N1053" s="1002"/>
      <c r="O1053" s="1002"/>
      <c r="P1053" s="1002"/>
      <c r="Q1053" s="1002"/>
      <c r="R1053" s="1002"/>
      <c r="S1053" s="1002"/>
      <c r="T1053" s="1002"/>
      <c r="U1053" s="1002"/>
      <c r="V1053" s="1002"/>
      <c r="W1053" s="1002"/>
      <c r="X1053" s="1002"/>
      <c r="Y1053" s="1002"/>
      <c r="Z1053" s="1002"/>
      <c r="AA1053" s="1002"/>
      <c r="AB1053" s="1002"/>
      <c r="AC1053" s="1002"/>
      <c r="AD1053" s="1002"/>
      <c r="AE1053" s="1002"/>
      <c r="AF1053" s="1002"/>
      <c r="AG1053" s="1002"/>
      <c r="AH1053" s="1002"/>
      <c r="AI1053" s="1002"/>
      <c r="AJ1053" s="1002"/>
      <c r="AK1053" s="1002"/>
    </row>
    <row r="1054" spans="1:38" ht="12.6" customHeight="1">
      <c r="A1054" s="243"/>
      <c r="B1054" s="243"/>
      <c r="C1054" s="328"/>
      <c r="D1054" s="1002"/>
      <c r="E1054" s="1002"/>
      <c r="F1054" s="1002"/>
      <c r="G1054" s="1002"/>
      <c r="H1054" s="1002"/>
      <c r="I1054" s="1002"/>
      <c r="J1054" s="1002"/>
      <c r="K1054" s="1002"/>
      <c r="L1054" s="1002"/>
      <c r="M1054" s="1002"/>
      <c r="N1054" s="1002"/>
      <c r="O1054" s="1002"/>
      <c r="P1054" s="1002"/>
      <c r="Q1054" s="1002"/>
      <c r="R1054" s="1002"/>
      <c r="S1054" s="1002"/>
      <c r="T1054" s="1002"/>
      <c r="U1054" s="1002"/>
      <c r="V1054" s="1002"/>
      <c r="W1054" s="1002"/>
      <c r="X1054" s="1002"/>
      <c r="Y1054" s="1002"/>
      <c r="Z1054" s="1002"/>
      <c r="AA1054" s="1002"/>
      <c r="AB1054" s="1002"/>
      <c r="AC1054" s="1002"/>
      <c r="AD1054" s="1002"/>
      <c r="AE1054" s="1002"/>
      <c r="AF1054" s="1002"/>
      <c r="AG1054" s="1002"/>
      <c r="AH1054" s="1002"/>
      <c r="AI1054" s="1002"/>
      <c r="AJ1054" s="1002"/>
      <c r="AK1054" s="1002"/>
    </row>
    <row r="1055" spans="1:38" ht="12.6" customHeight="1">
      <c r="A1055" s="243"/>
      <c r="B1055" s="243"/>
      <c r="C1055" s="328"/>
      <c r="D1055" s="1002"/>
      <c r="E1055" s="1002"/>
      <c r="F1055" s="1002"/>
      <c r="G1055" s="1002"/>
      <c r="H1055" s="1002"/>
      <c r="I1055" s="1002"/>
      <c r="J1055" s="1002"/>
      <c r="K1055" s="1002"/>
      <c r="L1055" s="1002"/>
      <c r="M1055" s="1002"/>
      <c r="N1055" s="1002"/>
      <c r="O1055" s="1002"/>
      <c r="P1055" s="1002"/>
      <c r="Q1055" s="1002"/>
      <c r="R1055" s="1002"/>
      <c r="S1055" s="1002"/>
      <c r="T1055" s="1002"/>
      <c r="U1055" s="1002"/>
      <c r="V1055" s="1002"/>
      <c r="W1055" s="1002"/>
      <c r="X1055" s="1002"/>
      <c r="Y1055" s="1002"/>
      <c r="Z1055" s="1002"/>
      <c r="AA1055" s="1002"/>
      <c r="AB1055" s="1002"/>
      <c r="AC1055" s="1002"/>
      <c r="AD1055" s="1002"/>
      <c r="AE1055" s="1002"/>
      <c r="AF1055" s="1002"/>
      <c r="AG1055" s="1002"/>
      <c r="AH1055" s="1002"/>
      <c r="AI1055" s="1002"/>
      <c r="AJ1055" s="1002"/>
      <c r="AK1055" s="1002"/>
      <c r="AL1055" s="704"/>
    </row>
    <row r="1056" spans="1:38" ht="15" customHeight="1">
      <c r="A1056" s="62"/>
      <c r="B1056" s="66"/>
      <c r="C1056" s="328"/>
      <c r="D1056" s="1002"/>
      <c r="E1056" s="1002"/>
      <c r="F1056" s="1002"/>
      <c r="G1056" s="1002"/>
      <c r="H1056" s="1002"/>
      <c r="I1056" s="1002"/>
      <c r="J1056" s="1002"/>
      <c r="K1056" s="1002"/>
      <c r="L1056" s="1002"/>
      <c r="M1056" s="1002"/>
      <c r="N1056" s="1002"/>
      <c r="O1056" s="1002"/>
      <c r="P1056" s="1002"/>
      <c r="Q1056" s="1002"/>
      <c r="R1056" s="1002"/>
      <c r="S1056" s="1002"/>
      <c r="T1056" s="1002"/>
      <c r="U1056" s="1002"/>
      <c r="V1056" s="1002"/>
      <c r="W1056" s="1002"/>
      <c r="X1056" s="1002"/>
      <c r="Y1056" s="1002"/>
      <c r="Z1056" s="1002"/>
      <c r="AA1056" s="1002"/>
      <c r="AB1056" s="1002"/>
      <c r="AC1056" s="1002"/>
      <c r="AD1056" s="1002"/>
      <c r="AE1056" s="1002"/>
      <c r="AF1056" s="1002"/>
      <c r="AG1056" s="1002"/>
      <c r="AH1056" s="1002"/>
      <c r="AI1056" s="1002"/>
      <c r="AJ1056" s="1002"/>
      <c r="AK1056" s="1002"/>
    </row>
    <row r="1057" spans="1:37" ht="15" customHeight="1">
      <c r="A1057" s="1103" t="s">
        <v>640</v>
      </c>
      <c r="B1057" s="1103"/>
      <c r="C1057" s="328">
        <v>9</v>
      </c>
      <c r="D1057" s="1002" t="s">
        <v>1247</v>
      </c>
      <c r="E1057" s="1002"/>
      <c r="F1057" s="1002"/>
      <c r="G1057" s="1002"/>
      <c r="H1057" s="1002"/>
      <c r="I1057" s="1002"/>
      <c r="J1057" s="1002"/>
      <c r="K1057" s="1002"/>
      <c r="L1057" s="1002"/>
      <c r="M1057" s="1002"/>
      <c r="N1057" s="1002"/>
      <c r="O1057" s="1002"/>
      <c r="P1057" s="1002"/>
      <c r="Q1057" s="1002"/>
      <c r="R1057" s="1002"/>
      <c r="S1057" s="1002"/>
      <c r="T1057" s="1002"/>
      <c r="U1057" s="1002"/>
      <c r="V1057" s="1002"/>
      <c r="W1057" s="1002"/>
      <c r="X1057" s="1002"/>
      <c r="Y1057" s="1002"/>
      <c r="Z1057" s="1002"/>
      <c r="AA1057" s="1002"/>
      <c r="AB1057" s="1002"/>
      <c r="AC1057" s="1002"/>
      <c r="AD1057" s="1002"/>
      <c r="AE1057" s="1002"/>
      <c r="AF1057" s="1002"/>
      <c r="AG1057" s="1002"/>
      <c r="AH1057" s="1002"/>
      <c r="AI1057" s="1002"/>
      <c r="AJ1057" s="1002"/>
      <c r="AK1057" s="1002"/>
    </row>
    <row r="1058" spans="1:37" ht="15" customHeight="1">
      <c r="A1058" s="62"/>
      <c r="B1058" s="66"/>
      <c r="C1058" s="328"/>
      <c r="D1058" s="1002"/>
      <c r="E1058" s="1002"/>
      <c r="F1058" s="1002"/>
      <c r="G1058" s="1002"/>
      <c r="H1058" s="1002"/>
      <c r="I1058" s="1002"/>
      <c r="J1058" s="1002"/>
      <c r="K1058" s="1002"/>
      <c r="L1058" s="1002"/>
      <c r="M1058" s="1002"/>
      <c r="N1058" s="1002"/>
      <c r="O1058" s="1002"/>
      <c r="P1058" s="1002"/>
      <c r="Q1058" s="1002"/>
      <c r="R1058" s="1002"/>
      <c r="S1058" s="1002"/>
      <c r="T1058" s="1002"/>
      <c r="U1058" s="1002"/>
      <c r="V1058" s="1002"/>
      <c r="W1058" s="1002"/>
      <c r="X1058" s="1002"/>
      <c r="Y1058" s="1002"/>
      <c r="Z1058" s="1002"/>
      <c r="AA1058" s="1002"/>
      <c r="AB1058" s="1002"/>
      <c r="AC1058" s="1002"/>
      <c r="AD1058" s="1002"/>
      <c r="AE1058" s="1002"/>
      <c r="AF1058" s="1002"/>
      <c r="AG1058" s="1002"/>
      <c r="AH1058" s="1002"/>
      <c r="AI1058" s="1002"/>
      <c r="AJ1058" s="1002"/>
      <c r="AK1058" s="1002"/>
    </row>
    <row r="1059" spans="1:37" ht="15" hidden="1" customHeight="1">
      <c r="D1059" s="1002"/>
      <c r="E1059" s="1002"/>
      <c r="F1059" s="1002"/>
      <c r="G1059" s="1002"/>
      <c r="H1059" s="1002"/>
      <c r="I1059" s="1002"/>
      <c r="J1059" s="1002"/>
      <c r="K1059" s="1002"/>
      <c r="L1059" s="1002"/>
      <c r="M1059" s="1002"/>
      <c r="N1059" s="1002"/>
      <c r="O1059" s="1002"/>
      <c r="P1059" s="1002"/>
      <c r="Q1059" s="1002"/>
      <c r="R1059" s="1002"/>
      <c r="S1059" s="1002"/>
      <c r="T1059" s="1002"/>
      <c r="U1059" s="1002"/>
      <c r="V1059" s="1002"/>
      <c r="W1059" s="1002"/>
      <c r="X1059" s="1002"/>
      <c r="Y1059" s="1002"/>
      <c r="Z1059" s="1002"/>
      <c r="AA1059" s="1002"/>
      <c r="AB1059" s="1002"/>
      <c r="AC1059" s="1002"/>
      <c r="AD1059" s="1002"/>
      <c r="AE1059" s="1002"/>
      <c r="AF1059" s="1002"/>
      <c r="AG1059" s="1002"/>
      <c r="AH1059" s="1002"/>
      <c r="AI1059" s="1002"/>
      <c r="AJ1059" s="1002"/>
      <c r="AK1059" s="100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9" priority="2" stopIfTrue="1" operator="equal">
      <formula>"Please Enter Amount:"</formula>
    </cfRule>
  </conditionalFormatting>
  <conditionalFormatting sqref="B1012">
    <cfRule type="cellIs" dxfId="148" priority="3" stopIfTrue="1" operator="equal">
      <formula>#N/A</formula>
    </cfRule>
  </conditionalFormatting>
  <conditionalFormatting sqref="AD996:AD998">
    <cfRule type="cellIs" dxfId="147" priority="5" stopIfTrue="1" operator="equal">
      <formula>"#DIV/0!"</formula>
    </cfRule>
  </conditionalFormatting>
  <conditionalFormatting sqref="AG428:AJ428">
    <cfRule type="expression" dxfId="14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90" zoomScaleNormal="90" zoomScaleSheetLayoutView="130" workbookViewId="0">
      <pane xSplit="3" ySplit="3" topLeftCell="D4" activePane="bottomRight" state="frozen"/>
      <selection pane="topRight" activeCell="D1" sqref="D1"/>
      <selection pane="bottomLeft" activeCell="A4" sqref="A4"/>
      <selection pane="bottomRight" activeCell="E98" sqref="E9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05" t="s">
        <v>670</v>
      </c>
      <c r="G1" s="1606"/>
      <c r="H1" s="1606"/>
      <c r="I1" s="1606"/>
      <c r="J1" s="1606"/>
      <c r="K1" s="1606"/>
      <c r="L1" s="1606"/>
      <c r="M1" s="1606"/>
      <c r="N1" s="1606"/>
      <c r="O1" s="1606"/>
      <c r="P1" s="1606"/>
      <c r="Q1" s="1606"/>
      <c r="R1" s="1607"/>
      <c r="S1" s="172"/>
      <c r="T1" s="171"/>
      <c r="U1" s="173"/>
    </row>
    <row r="2" spans="1:21" s="216" customFormat="1" ht="71.25" customHeight="1">
      <c r="A2" s="215"/>
      <c r="B2" s="216" t="s">
        <v>26</v>
      </c>
      <c r="C2" s="216" t="s">
        <v>405</v>
      </c>
      <c r="D2" s="216" t="s">
        <v>404</v>
      </c>
      <c r="E2" s="216" t="s">
        <v>27</v>
      </c>
      <c r="F2" s="217" t="str">
        <f>Application!B618&amp;Application!C618</f>
        <v>1)Union Bank Permanent Loan</v>
      </c>
      <c r="G2" s="217" t="str">
        <f>Application!B619&amp;Application!C619</f>
        <v>2)HCD AHSC</v>
      </c>
      <c r="H2" s="217" t="str">
        <f>Application!B620&amp;Application!C620</f>
        <v>3)Modesto HOME Loan</v>
      </c>
      <c r="I2" s="217" t="str">
        <f>Application!B621&amp;Application!C621</f>
        <v>4)Modesto Land Loan</v>
      </c>
      <c r="J2" s="217" t="str">
        <f>Application!B622&amp;Application!C622</f>
        <v>5)Modesto Impact Fee Loan</v>
      </c>
      <c r="K2" s="217" t="str">
        <f>Application!B623&amp;Application!C623</f>
        <v>6)Stanislaus Impact Fee Loan</v>
      </c>
      <c r="L2" s="217" t="str">
        <f>Application!B624&amp;Application!C624</f>
        <v>7)Accrued Loan Interest</v>
      </c>
      <c r="M2" s="217" t="str">
        <f>Application!B625&amp;Application!C625</f>
        <v>8)</v>
      </c>
      <c r="N2" s="217" t="str">
        <f>Application!B626&amp;Application!C626</f>
        <v>9)Deferred Developer Fee</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1381000</v>
      </c>
      <c r="C4" s="225">
        <v>1381000</v>
      </c>
      <c r="D4" s="225"/>
      <c r="E4" s="225">
        <f>B4-SUM(F4:Q4)</f>
        <v>0</v>
      </c>
      <c r="F4" s="225"/>
      <c r="G4" s="225"/>
      <c r="H4" s="225"/>
      <c r="I4" s="225">
        <f>Application!AG621</f>
        <v>1381000</v>
      </c>
      <c r="J4" s="225"/>
      <c r="K4" s="225"/>
      <c r="L4" s="225"/>
      <c r="M4" s="225"/>
      <c r="N4" s="225"/>
      <c r="O4" s="225"/>
      <c r="P4" s="225"/>
      <c r="Q4" s="225"/>
      <c r="R4" s="914">
        <f>SUM(E4:Q4)</f>
        <v>1381000</v>
      </c>
      <c r="S4" s="226"/>
      <c r="T4" s="226"/>
      <c r="U4" s="221"/>
    </row>
    <row r="5" spans="1:21" s="222" customFormat="1">
      <c r="A5" s="223" t="s">
        <v>31</v>
      </c>
      <c r="B5" s="224">
        <f>SUM(C5+D5)</f>
        <v>0</v>
      </c>
      <c r="C5" s="225"/>
      <c r="D5" s="225"/>
      <c r="E5" s="225">
        <f t="shared" ref="E5:E7" si="0">B5-SUM(F5:Q5)</f>
        <v>0</v>
      </c>
      <c r="F5" s="225"/>
      <c r="G5" s="225"/>
      <c r="H5" s="225"/>
      <c r="I5" s="225"/>
      <c r="J5" s="225"/>
      <c r="K5" s="225"/>
      <c r="L5" s="225"/>
      <c r="M5" s="225"/>
      <c r="N5" s="225"/>
      <c r="O5" s="225"/>
      <c r="P5" s="225"/>
      <c r="Q5" s="225"/>
      <c r="R5" s="914">
        <f>SUM(E5:Q5)</f>
        <v>0</v>
      </c>
      <c r="S5" s="226"/>
      <c r="T5" s="226"/>
      <c r="U5" s="221"/>
    </row>
    <row r="6" spans="1:21" s="222" customFormat="1">
      <c r="A6" s="223" t="s">
        <v>32</v>
      </c>
      <c r="B6" s="224">
        <f>SUM(C6+D6)</f>
        <v>1519</v>
      </c>
      <c r="C6" s="225">
        <v>1519</v>
      </c>
      <c r="D6" s="225"/>
      <c r="E6" s="225">
        <f t="shared" si="0"/>
        <v>1519</v>
      </c>
      <c r="F6" s="225"/>
      <c r="G6" s="225"/>
      <c r="H6" s="225"/>
      <c r="I6" s="225"/>
      <c r="J6" s="225"/>
      <c r="K6" s="225"/>
      <c r="L6" s="225"/>
      <c r="M6" s="225"/>
      <c r="N6" s="225"/>
      <c r="O6" s="225"/>
      <c r="P6" s="225"/>
      <c r="Q6" s="225"/>
      <c r="R6" s="914">
        <f>SUM(E6:Q6)</f>
        <v>1519</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4">
        <f>SUM(E7:Q7)</f>
        <v>0</v>
      </c>
      <c r="S7" s="226"/>
      <c r="T7" s="226"/>
      <c r="U7" s="221"/>
    </row>
    <row r="8" spans="1:21" s="222" customFormat="1">
      <c r="A8" s="227" t="s">
        <v>642</v>
      </c>
      <c r="B8" s="224">
        <f>SUM(C8:D8)</f>
        <v>1382519</v>
      </c>
      <c r="C8" s="224">
        <f t="shared" ref="C8:Q8" si="1">SUM(C4:C7)</f>
        <v>1382519</v>
      </c>
      <c r="D8" s="224">
        <f t="shared" si="1"/>
        <v>0</v>
      </c>
      <c r="E8" s="224">
        <f t="shared" si="1"/>
        <v>1519</v>
      </c>
      <c r="F8" s="224">
        <f t="shared" si="1"/>
        <v>0</v>
      </c>
      <c r="G8" s="224">
        <f t="shared" si="1"/>
        <v>0</v>
      </c>
      <c r="H8" s="224">
        <f t="shared" si="1"/>
        <v>0</v>
      </c>
      <c r="I8" s="224">
        <f t="shared" si="1"/>
        <v>1381000</v>
      </c>
      <c r="J8" s="224">
        <f t="shared" si="1"/>
        <v>0</v>
      </c>
      <c r="K8" s="224">
        <f t="shared" si="1"/>
        <v>0</v>
      </c>
      <c r="L8" s="224">
        <f t="shared" si="1"/>
        <v>0</v>
      </c>
      <c r="M8" s="224">
        <f t="shared" si="1"/>
        <v>0</v>
      </c>
      <c r="N8" s="224">
        <f t="shared" si="1"/>
        <v>0</v>
      </c>
      <c r="O8" s="224">
        <f t="shared" si="1"/>
        <v>0</v>
      </c>
      <c r="P8" s="224"/>
      <c r="Q8" s="224">
        <f t="shared" si="1"/>
        <v>0</v>
      </c>
      <c r="R8" s="556">
        <f>SUM(R4:R7)</f>
        <v>1382519</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4">
        <f>SUM(E9:Q9)</f>
        <v>0</v>
      </c>
      <c r="S9" s="226"/>
      <c r="T9" s="225"/>
      <c r="U9" s="221"/>
    </row>
    <row r="10" spans="1:21" s="222" customFormat="1">
      <c r="A10" s="223" t="s">
        <v>644</v>
      </c>
      <c r="B10" s="224">
        <f>SUM(C10+D10)</f>
        <v>0</v>
      </c>
      <c r="C10" s="225"/>
      <c r="D10" s="225"/>
      <c r="E10" s="225"/>
      <c r="F10" s="225"/>
      <c r="G10" s="225"/>
      <c r="H10" s="225"/>
      <c r="I10" s="225"/>
      <c r="J10" s="225"/>
      <c r="K10" s="225"/>
      <c r="L10" s="225"/>
      <c r="M10" s="225"/>
      <c r="N10" s="225"/>
      <c r="O10" s="225"/>
      <c r="P10" s="225"/>
      <c r="Q10" s="225"/>
      <c r="R10" s="914">
        <f>SUM(E10:Q10)</f>
        <v>0</v>
      </c>
      <c r="S10" s="225"/>
      <c r="T10" s="225"/>
      <c r="U10" s="221"/>
    </row>
    <row r="11" spans="1:21" s="222" customFormat="1">
      <c r="A11" s="227" t="s">
        <v>645</v>
      </c>
      <c r="B11" s="224">
        <f>SUM(C11:D11)</f>
        <v>0</v>
      </c>
      <c r="C11" s="224">
        <f t="shared" ref="C11:Q11" si="2">SUM(C9:C10)</f>
        <v>0</v>
      </c>
      <c r="D11" s="224">
        <f t="shared" si="2"/>
        <v>0</v>
      </c>
      <c r="E11" s="224">
        <f t="shared" si="2"/>
        <v>0</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6">
        <f>SUM(R9:R10)</f>
        <v>0</v>
      </c>
      <c r="S11" s="226"/>
      <c r="T11" s="228">
        <f>SUM(T9:T10)</f>
        <v>0</v>
      </c>
      <c r="U11" s="221"/>
    </row>
    <row r="12" spans="1:21" s="222" customFormat="1">
      <c r="A12" s="227" t="s">
        <v>91</v>
      </c>
      <c r="B12" s="224">
        <f t="shared" ref="B12:Q12" si="3">SUM(B8+B11)</f>
        <v>1382519</v>
      </c>
      <c r="C12" s="224">
        <f t="shared" si="3"/>
        <v>1382519</v>
      </c>
      <c r="D12" s="224">
        <f t="shared" si="3"/>
        <v>0</v>
      </c>
      <c r="E12" s="224">
        <f t="shared" si="3"/>
        <v>1519</v>
      </c>
      <c r="F12" s="224">
        <f t="shared" si="3"/>
        <v>0</v>
      </c>
      <c r="G12" s="224">
        <f t="shared" si="3"/>
        <v>0</v>
      </c>
      <c r="H12" s="224">
        <f t="shared" si="3"/>
        <v>0</v>
      </c>
      <c r="I12" s="224">
        <f t="shared" si="3"/>
        <v>1381000</v>
      </c>
      <c r="J12" s="224">
        <f t="shared" si="3"/>
        <v>0</v>
      </c>
      <c r="K12" s="224">
        <f t="shared" si="3"/>
        <v>0</v>
      </c>
      <c r="L12" s="224">
        <f t="shared" si="3"/>
        <v>0</v>
      </c>
      <c r="M12" s="224">
        <f t="shared" si="3"/>
        <v>0</v>
      </c>
      <c r="N12" s="224">
        <f t="shared" si="3"/>
        <v>0</v>
      </c>
      <c r="O12" s="224">
        <f t="shared" si="3"/>
        <v>0</v>
      </c>
      <c r="P12" s="224"/>
      <c r="Q12" s="224">
        <f t="shared" si="3"/>
        <v>0</v>
      </c>
      <c r="R12" s="556">
        <f>SUM(R8+R11)</f>
        <v>1382519</v>
      </c>
      <c r="S12" s="226"/>
      <c r="T12" s="226"/>
      <c r="U12" s="221"/>
    </row>
    <row r="13" spans="1:21" s="222" customFormat="1">
      <c r="A13" s="464" t="s">
        <v>997</v>
      </c>
      <c r="B13" s="224">
        <f>SUM(C13+D13)</f>
        <v>5088</v>
      </c>
      <c r="C13" s="225">
        <v>5088</v>
      </c>
      <c r="D13" s="225"/>
      <c r="E13" s="225">
        <f t="shared" ref="E13" si="4">B13-SUM(F13:Q13)</f>
        <v>5088</v>
      </c>
      <c r="F13" s="225"/>
      <c r="G13" s="225"/>
      <c r="H13" s="225"/>
      <c r="I13" s="225"/>
      <c r="J13" s="225"/>
      <c r="K13" s="225"/>
      <c r="L13" s="225"/>
      <c r="M13" s="225"/>
      <c r="N13" s="225"/>
      <c r="O13" s="225"/>
      <c r="P13" s="225"/>
      <c r="Q13" s="225"/>
      <c r="R13" s="914">
        <f>SUM(E13:Q13)</f>
        <v>5088</v>
      </c>
      <c r="S13" s="225"/>
      <c r="T13" s="225"/>
      <c r="U13" s="221"/>
    </row>
    <row r="14" spans="1:21" s="222" customFormat="1" ht="24">
      <c r="A14" s="465" t="s">
        <v>998</v>
      </c>
      <c r="B14" s="224">
        <f>SUM(C14+D14)</f>
        <v>0</v>
      </c>
      <c r="C14" s="225"/>
      <c r="D14" s="225"/>
      <c r="E14" s="225"/>
      <c r="F14" s="225"/>
      <c r="G14" s="225"/>
      <c r="H14" s="225"/>
      <c r="I14" s="225"/>
      <c r="J14" s="225"/>
      <c r="K14" s="225"/>
      <c r="L14" s="225"/>
      <c r="M14" s="225"/>
      <c r="N14" s="225"/>
      <c r="O14" s="225"/>
      <c r="P14" s="225"/>
      <c r="Q14" s="225"/>
      <c r="R14" s="914">
        <f>SUM(E14:Q14)</f>
        <v>0</v>
      </c>
      <c r="S14" s="225"/>
      <c r="T14" s="225"/>
      <c r="U14" s="221"/>
    </row>
    <row r="15" spans="1:21" s="222" customFormat="1">
      <c r="A15" s="465" t="s">
        <v>1393</v>
      </c>
      <c r="B15" s="224">
        <f>SUM(C15+D15)</f>
        <v>0</v>
      </c>
      <c r="C15" s="225"/>
      <c r="D15" s="225"/>
      <c r="E15" s="225"/>
      <c r="F15" s="225"/>
      <c r="G15" s="225"/>
      <c r="H15" s="225"/>
      <c r="I15" s="225"/>
      <c r="J15" s="225"/>
      <c r="K15" s="225"/>
      <c r="L15" s="225"/>
      <c r="M15" s="225"/>
      <c r="N15" s="225"/>
      <c r="O15" s="225"/>
      <c r="P15" s="225"/>
      <c r="Q15" s="225"/>
      <c r="R15" s="914">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5">SUM(C17+D17)</f>
        <v>0</v>
      </c>
      <c r="C17" s="225"/>
      <c r="D17" s="225"/>
      <c r="E17" s="225"/>
      <c r="F17" s="225"/>
      <c r="G17" s="225"/>
      <c r="H17" s="225"/>
      <c r="I17" s="225"/>
      <c r="J17" s="225"/>
      <c r="K17" s="225"/>
      <c r="L17" s="225"/>
      <c r="M17" s="225"/>
      <c r="N17" s="225"/>
      <c r="O17" s="225"/>
      <c r="P17" s="225"/>
      <c r="Q17" s="225"/>
      <c r="R17" s="914">
        <f>SUM(E17:Q17)</f>
        <v>0</v>
      </c>
      <c r="S17" s="225"/>
      <c r="T17" s="225"/>
      <c r="U17" s="221"/>
    </row>
    <row r="18" spans="1:21" s="222" customFormat="1">
      <c r="A18" s="223" t="s">
        <v>648</v>
      </c>
      <c r="B18" s="224">
        <f t="shared" si="5"/>
        <v>0</v>
      </c>
      <c r="C18" s="225"/>
      <c r="D18" s="225"/>
      <c r="E18" s="225"/>
      <c r="F18" s="225"/>
      <c r="G18" s="225"/>
      <c r="H18" s="225"/>
      <c r="I18" s="225"/>
      <c r="J18" s="225"/>
      <c r="K18" s="225"/>
      <c r="L18" s="225"/>
      <c r="M18" s="225"/>
      <c r="N18" s="225"/>
      <c r="O18" s="225"/>
      <c r="P18" s="225"/>
      <c r="Q18" s="225"/>
      <c r="R18" s="914">
        <f>SUM(E18:Q18)</f>
        <v>0</v>
      </c>
      <c r="S18" s="225"/>
      <c r="T18" s="225"/>
      <c r="U18" s="221"/>
    </row>
    <row r="19" spans="1:21" s="222" customFormat="1">
      <c r="A19" s="223" t="s">
        <v>649</v>
      </c>
      <c r="B19" s="224">
        <f t="shared" si="5"/>
        <v>0</v>
      </c>
      <c r="C19" s="225"/>
      <c r="D19" s="225"/>
      <c r="E19" s="225"/>
      <c r="F19" s="225"/>
      <c r="G19" s="225"/>
      <c r="H19" s="225"/>
      <c r="I19" s="225"/>
      <c r="J19" s="225"/>
      <c r="K19" s="225"/>
      <c r="L19" s="225"/>
      <c r="M19" s="225"/>
      <c r="N19" s="225"/>
      <c r="O19" s="225"/>
      <c r="P19" s="225"/>
      <c r="Q19" s="225"/>
      <c r="R19" s="914">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4">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4">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4">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4">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4">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6">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4">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8">SUM(C28+D28)</f>
        <v>2628405</v>
      </c>
      <c r="C28" s="225">
        <v>2628405</v>
      </c>
      <c r="D28" s="225"/>
      <c r="E28" s="225">
        <f t="shared" ref="E28:E35" si="9">B28-SUM(F28:Q28)</f>
        <v>28692</v>
      </c>
      <c r="F28" s="225"/>
      <c r="G28" s="225">
        <f>Application!AG619-'Sources and Uses Budget'!G29</f>
        <v>2599713</v>
      </c>
      <c r="H28" s="225"/>
      <c r="I28" s="225"/>
      <c r="J28" s="225"/>
      <c r="K28" s="225"/>
      <c r="L28" s="225"/>
      <c r="M28" s="225"/>
      <c r="N28" s="225"/>
      <c r="O28" s="225"/>
      <c r="P28" s="225"/>
      <c r="Q28" s="225"/>
      <c r="R28" s="914">
        <f t="shared" ref="R28:R35" si="10">SUM(E28:Q28)</f>
        <v>2628405</v>
      </c>
      <c r="S28" s="225">
        <f>B28</f>
        <v>2628405</v>
      </c>
      <c r="T28" s="225"/>
      <c r="U28" s="221"/>
    </row>
    <row r="29" spans="1:21" s="222" customFormat="1">
      <c r="A29" s="223" t="s">
        <v>648</v>
      </c>
      <c r="B29" s="224">
        <f t="shared" si="8"/>
        <v>13006444</v>
      </c>
      <c r="C29" s="225">
        <f>12480389+476055+50000</f>
        <v>13006444</v>
      </c>
      <c r="D29" s="225"/>
      <c r="E29" s="225">
        <f t="shared" si="9"/>
        <v>0</v>
      </c>
      <c r="F29" s="225">
        <f>Application!AG618</f>
        <v>1330000</v>
      </c>
      <c r="G29" s="225">
        <f>C29-F29</f>
        <v>11676444</v>
      </c>
      <c r="H29" s="225"/>
      <c r="I29" s="225"/>
      <c r="J29" s="225"/>
      <c r="K29" s="225"/>
      <c r="L29" s="225"/>
      <c r="M29" s="225"/>
      <c r="N29" s="225"/>
      <c r="O29" s="225"/>
      <c r="P29" s="225"/>
      <c r="Q29" s="225"/>
      <c r="R29" s="914">
        <f t="shared" si="10"/>
        <v>13006444</v>
      </c>
      <c r="S29" s="225">
        <f>B29</f>
        <v>13006444</v>
      </c>
      <c r="T29" s="225"/>
      <c r="U29" s="221"/>
    </row>
    <row r="30" spans="1:21" s="222" customFormat="1">
      <c r="A30" s="223" t="s">
        <v>649</v>
      </c>
      <c r="B30" s="224">
        <f t="shared" si="8"/>
        <v>261604.5</v>
      </c>
      <c r="C30" s="225">
        <f>523209/2</f>
        <v>261604.5</v>
      </c>
      <c r="D30" s="225"/>
      <c r="E30" s="225">
        <f t="shared" si="9"/>
        <v>261604.5</v>
      </c>
      <c r="F30" s="225"/>
      <c r="G30" s="225"/>
      <c r="H30" s="225"/>
      <c r="I30" s="225"/>
      <c r="J30" s="225"/>
      <c r="K30" s="225"/>
      <c r="L30" s="225"/>
      <c r="M30" s="225"/>
      <c r="N30" s="225"/>
      <c r="O30" s="225"/>
      <c r="P30" s="225"/>
      <c r="Q30" s="225"/>
      <c r="R30" s="914">
        <f t="shared" si="10"/>
        <v>261604.5</v>
      </c>
      <c r="S30" s="225">
        <f>B30</f>
        <v>261604.5</v>
      </c>
      <c r="T30" s="225"/>
      <c r="U30" s="221"/>
    </row>
    <row r="31" spans="1:21" s="222" customFormat="1">
      <c r="A31" s="223" t="s">
        <v>144</v>
      </c>
      <c r="B31" s="224">
        <f t="shared" si="8"/>
        <v>261604.5</v>
      </c>
      <c r="C31" s="225">
        <f>523209/2</f>
        <v>261604.5</v>
      </c>
      <c r="D31" s="225"/>
      <c r="E31" s="225">
        <f t="shared" si="9"/>
        <v>261604.5</v>
      </c>
      <c r="F31" s="225"/>
      <c r="G31" s="225"/>
      <c r="H31" s="225"/>
      <c r="I31" s="225"/>
      <c r="J31" s="225"/>
      <c r="K31" s="225"/>
      <c r="L31" s="225"/>
      <c r="M31" s="225"/>
      <c r="N31" s="225"/>
      <c r="O31" s="225"/>
      <c r="P31" s="225"/>
      <c r="Q31" s="225"/>
      <c r="R31" s="914">
        <f t="shared" si="10"/>
        <v>261604.5</v>
      </c>
      <c r="S31" s="225">
        <f>B31</f>
        <v>261604.5</v>
      </c>
      <c r="T31" s="225"/>
      <c r="U31" s="221"/>
    </row>
    <row r="32" spans="1:21" s="222" customFormat="1">
      <c r="A32" s="223" t="s">
        <v>145</v>
      </c>
      <c r="B32" s="224">
        <f t="shared" si="8"/>
        <v>1092618</v>
      </c>
      <c r="C32" s="225">
        <v>1092618</v>
      </c>
      <c r="D32" s="225"/>
      <c r="E32" s="225">
        <f t="shared" si="9"/>
        <v>0</v>
      </c>
      <c r="F32" s="225"/>
      <c r="G32" s="225"/>
      <c r="H32" s="225">
        <f>C32</f>
        <v>1092618</v>
      </c>
      <c r="I32" s="225"/>
      <c r="J32" s="225"/>
      <c r="K32" s="225"/>
      <c r="L32" s="225"/>
      <c r="M32" s="225"/>
      <c r="N32" s="225"/>
      <c r="O32" s="225"/>
      <c r="P32" s="225"/>
      <c r="Q32" s="225"/>
      <c r="R32" s="914">
        <f t="shared" si="10"/>
        <v>1092618</v>
      </c>
      <c r="S32" s="225">
        <f>B32</f>
        <v>1092618</v>
      </c>
      <c r="T32" s="225"/>
      <c r="U32" s="221"/>
    </row>
    <row r="33" spans="1:21" s="222" customFormat="1">
      <c r="A33" s="223" t="s">
        <v>146</v>
      </c>
      <c r="B33" s="224">
        <f t="shared" si="8"/>
        <v>0</v>
      </c>
      <c r="C33" s="225"/>
      <c r="D33" s="225"/>
      <c r="E33" s="225">
        <f t="shared" si="9"/>
        <v>0</v>
      </c>
      <c r="F33" s="225"/>
      <c r="G33" s="225"/>
      <c r="H33" s="225"/>
      <c r="I33" s="225"/>
      <c r="J33" s="225"/>
      <c r="K33" s="225"/>
      <c r="L33" s="225"/>
      <c r="M33" s="225"/>
      <c r="N33" s="225"/>
      <c r="O33" s="225"/>
      <c r="P33" s="225"/>
      <c r="Q33" s="225"/>
      <c r="R33" s="914">
        <f t="shared" si="10"/>
        <v>0</v>
      </c>
      <c r="S33" s="225"/>
      <c r="T33" s="225"/>
      <c r="U33" s="221"/>
    </row>
    <row r="34" spans="1:21" s="222" customFormat="1">
      <c r="A34" s="223" t="s">
        <v>147</v>
      </c>
      <c r="B34" s="224">
        <f t="shared" si="8"/>
        <v>405588</v>
      </c>
      <c r="C34" s="225">
        <f>199792+205796</f>
        <v>405588</v>
      </c>
      <c r="D34" s="225"/>
      <c r="E34" s="225">
        <f t="shared" si="9"/>
        <v>98206</v>
      </c>
      <c r="F34" s="225"/>
      <c r="G34" s="225"/>
      <c r="H34" s="225">
        <f>Application!AG620-'Sources and Uses Budget'!H32</f>
        <v>307382</v>
      </c>
      <c r="I34" s="225"/>
      <c r="J34" s="225"/>
      <c r="K34" s="225"/>
      <c r="L34" s="225"/>
      <c r="M34" s="225"/>
      <c r="N34" s="225"/>
      <c r="O34" s="225"/>
      <c r="P34" s="225"/>
      <c r="Q34" s="225"/>
      <c r="R34" s="914">
        <f t="shared" si="10"/>
        <v>405588</v>
      </c>
      <c r="S34" s="225">
        <f>B34</f>
        <v>405588</v>
      </c>
      <c r="T34" s="225"/>
      <c r="U34" s="221"/>
    </row>
    <row r="35" spans="1:21" s="222" customFormat="1">
      <c r="A35" s="953" t="s">
        <v>1663</v>
      </c>
      <c r="B35" s="224">
        <f t="shared" si="8"/>
        <v>887900</v>
      </c>
      <c r="C35" s="225">
        <v>887900</v>
      </c>
      <c r="D35" s="225"/>
      <c r="E35" s="225">
        <f t="shared" si="9"/>
        <v>887900</v>
      </c>
      <c r="F35" s="225"/>
      <c r="G35" s="225"/>
      <c r="H35" s="225"/>
      <c r="I35" s="225"/>
      <c r="J35" s="225"/>
      <c r="K35" s="225"/>
      <c r="L35" s="225"/>
      <c r="M35" s="225"/>
      <c r="N35" s="225"/>
      <c r="O35" s="225"/>
      <c r="P35" s="225"/>
      <c r="Q35" s="225"/>
      <c r="R35" s="914">
        <f t="shared" si="10"/>
        <v>887900</v>
      </c>
      <c r="S35" s="225">
        <f>B35</f>
        <v>887900</v>
      </c>
      <c r="T35" s="225"/>
      <c r="U35" s="221"/>
    </row>
    <row r="36" spans="1:21" s="222" customFormat="1">
      <c r="A36" s="227" t="s">
        <v>150</v>
      </c>
      <c r="B36" s="224">
        <f t="shared" si="8"/>
        <v>18544164</v>
      </c>
      <c r="C36" s="224">
        <f>SUM(C28:C35)</f>
        <v>18544164</v>
      </c>
      <c r="D36" s="224">
        <f t="shared" ref="D36:Q36" si="11">SUM(D28:D35)</f>
        <v>0</v>
      </c>
      <c r="E36" s="224">
        <f t="shared" si="11"/>
        <v>1538007</v>
      </c>
      <c r="F36" s="224">
        <f t="shared" si="11"/>
        <v>1330000</v>
      </c>
      <c r="G36" s="224">
        <f t="shared" si="11"/>
        <v>14276157</v>
      </c>
      <c r="H36" s="224">
        <f t="shared" si="11"/>
        <v>1400000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6">
        <f>SUM(R28:R35)</f>
        <v>18544164</v>
      </c>
      <c r="S36" s="228">
        <f>SUM(S28:S35)</f>
        <v>18544164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636331</v>
      </c>
      <c r="C38" s="225">
        <v>636331</v>
      </c>
      <c r="D38" s="225"/>
      <c r="E38" s="225">
        <f t="shared" ref="E38:E39" si="12">B38-SUM(F38:Q38)</f>
        <v>636331</v>
      </c>
      <c r="F38" s="225"/>
      <c r="G38" s="225"/>
      <c r="H38" s="225"/>
      <c r="I38" s="225"/>
      <c r="J38" s="225"/>
      <c r="K38" s="225"/>
      <c r="L38" s="225"/>
      <c r="M38" s="225"/>
      <c r="N38" s="225"/>
      <c r="O38" s="225"/>
      <c r="P38" s="225"/>
      <c r="Q38" s="225"/>
      <c r="R38" s="914">
        <f>SUM(E38:Q38)</f>
        <v>636331</v>
      </c>
      <c r="S38" s="225">
        <f>B38</f>
        <v>636331</v>
      </c>
      <c r="T38" s="225"/>
      <c r="U38" s="221"/>
    </row>
    <row r="39" spans="1:21" s="222" customFormat="1">
      <c r="A39" s="223" t="s">
        <v>153</v>
      </c>
      <c r="B39" s="224">
        <f>SUM(C39+D39)</f>
        <v>85000</v>
      </c>
      <c r="C39" s="225">
        <v>85000</v>
      </c>
      <c r="D39" s="225"/>
      <c r="E39" s="225">
        <f t="shared" si="12"/>
        <v>85000</v>
      </c>
      <c r="F39" s="225"/>
      <c r="G39" s="225"/>
      <c r="H39" s="225"/>
      <c r="I39" s="225"/>
      <c r="J39" s="225"/>
      <c r="K39" s="225"/>
      <c r="L39" s="225"/>
      <c r="M39" s="225"/>
      <c r="N39" s="225"/>
      <c r="O39" s="225"/>
      <c r="P39" s="225"/>
      <c r="Q39" s="225"/>
      <c r="R39" s="914">
        <f>SUM(E39:Q39)</f>
        <v>85000</v>
      </c>
      <c r="S39" s="225">
        <f>B39</f>
        <v>85000</v>
      </c>
      <c r="T39" s="225"/>
      <c r="U39" s="221"/>
    </row>
    <row r="40" spans="1:21" s="222" customFormat="1">
      <c r="A40" s="227" t="s">
        <v>154</v>
      </c>
      <c r="B40" s="224">
        <f>SUM(C40:D40)</f>
        <v>721331</v>
      </c>
      <c r="C40" s="224">
        <f>SUM(C37:C39)</f>
        <v>721331</v>
      </c>
      <c r="D40" s="224">
        <f>SUM(D37:D39)</f>
        <v>0</v>
      </c>
      <c r="E40" s="224">
        <f t="shared" ref="E40:T40" si="13">SUM(E38:E39)</f>
        <v>721331</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6">
        <f>SUM(R38:R39)</f>
        <v>721331</v>
      </c>
      <c r="S40" s="228">
        <f t="shared" si="13"/>
        <v>721331</v>
      </c>
      <c r="T40" s="228">
        <f t="shared" si="13"/>
        <v>0</v>
      </c>
      <c r="U40" s="221"/>
    </row>
    <row r="41" spans="1:21" s="222" customFormat="1">
      <c r="A41" s="227" t="s">
        <v>155</v>
      </c>
      <c r="B41" s="224">
        <f>SUM(C41:D41)</f>
        <v>244571</v>
      </c>
      <c r="C41" s="225">
        <f>117000+25400+30000+72171</f>
        <v>244571</v>
      </c>
      <c r="D41" s="225"/>
      <c r="E41" s="225">
        <f t="shared" ref="E41" si="14">B41-SUM(F41:Q41)</f>
        <v>244571</v>
      </c>
      <c r="F41" s="225"/>
      <c r="G41" s="225"/>
      <c r="H41" s="225"/>
      <c r="I41" s="225"/>
      <c r="J41" s="225"/>
      <c r="K41" s="225"/>
      <c r="L41" s="225"/>
      <c r="M41" s="225"/>
      <c r="N41" s="225"/>
      <c r="O41" s="225"/>
      <c r="P41" s="225"/>
      <c r="Q41" s="225"/>
      <c r="R41" s="914">
        <f>SUM(E41:Q41)</f>
        <v>244571</v>
      </c>
      <c r="S41" s="225">
        <f>B41</f>
        <v>244571</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958089</v>
      </c>
      <c r="C43" s="225">
        <f>864801+93288</f>
        <v>958089</v>
      </c>
      <c r="D43" s="225"/>
      <c r="E43" s="225">
        <f t="shared" ref="E43:E52" si="16">B43-SUM(F43:Q43)</f>
        <v>958089</v>
      </c>
      <c r="F43" s="225"/>
      <c r="G43" s="225"/>
      <c r="H43" s="225"/>
      <c r="I43" s="225"/>
      <c r="J43" s="225"/>
      <c r="K43" s="225"/>
      <c r="L43" s="225"/>
      <c r="M43" s="225"/>
      <c r="N43" s="225"/>
      <c r="O43" s="225"/>
      <c r="P43" s="225"/>
      <c r="Q43" s="225"/>
      <c r="R43" s="914">
        <f t="shared" ref="R43:R52" si="17">SUM(E43:Q43)</f>
        <v>958089</v>
      </c>
      <c r="S43" s="225">
        <f>514206</f>
        <v>514206</v>
      </c>
      <c r="T43" s="225"/>
      <c r="U43" s="221"/>
    </row>
    <row r="44" spans="1:21" s="222" customFormat="1">
      <c r="A44" s="223" t="s">
        <v>158</v>
      </c>
      <c r="B44" s="224">
        <f t="shared" si="15"/>
        <v>220804</v>
      </c>
      <c r="C44" s="225">
        <v>220804</v>
      </c>
      <c r="D44" s="225"/>
      <c r="E44" s="225">
        <f t="shared" si="16"/>
        <v>220804</v>
      </c>
      <c r="F44" s="225"/>
      <c r="G44" s="225"/>
      <c r="H44" s="225"/>
      <c r="I44" s="225"/>
      <c r="J44" s="225"/>
      <c r="K44" s="225"/>
      <c r="L44" s="225"/>
      <c r="M44" s="225"/>
      <c r="N44" s="225"/>
      <c r="O44" s="225"/>
      <c r="P44" s="225"/>
      <c r="Q44" s="225"/>
      <c r="R44" s="914">
        <f t="shared" si="17"/>
        <v>220804</v>
      </c>
      <c r="S44" s="225">
        <v>72219</v>
      </c>
      <c r="T44" s="225"/>
      <c r="U44" s="221"/>
    </row>
    <row r="45" spans="1:21" s="222" customFormat="1">
      <c r="A45" s="307" t="s">
        <v>159</v>
      </c>
      <c r="B45" s="224">
        <f t="shared" si="15"/>
        <v>0</v>
      </c>
      <c r="C45" s="225"/>
      <c r="D45" s="225"/>
      <c r="E45" s="225">
        <f t="shared" si="16"/>
        <v>0</v>
      </c>
      <c r="F45" s="225"/>
      <c r="G45" s="225"/>
      <c r="H45" s="225"/>
      <c r="I45" s="225"/>
      <c r="J45" s="225"/>
      <c r="K45" s="225"/>
      <c r="L45" s="225"/>
      <c r="M45" s="225"/>
      <c r="N45" s="225"/>
      <c r="O45" s="225"/>
      <c r="P45" s="225"/>
      <c r="Q45" s="225"/>
      <c r="R45" s="914">
        <f t="shared" si="17"/>
        <v>0</v>
      </c>
      <c r="S45" s="225"/>
      <c r="T45" s="225"/>
      <c r="U45" s="221"/>
    </row>
    <row r="46" spans="1:21" s="222" customFormat="1">
      <c r="A46" s="223" t="s">
        <v>160</v>
      </c>
      <c r="B46" s="224">
        <f t="shared" si="15"/>
        <v>0</v>
      </c>
      <c r="C46" s="225"/>
      <c r="D46" s="225"/>
      <c r="E46" s="225">
        <f t="shared" si="16"/>
        <v>0</v>
      </c>
      <c r="F46" s="225"/>
      <c r="G46" s="225"/>
      <c r="H46" s="225"/>
      <c r="I46" s="225"/>
      <c r="J46" s="225"/>
      <c r="K46" s="225"/>
      <c r="L46" s="225"/>
      <c r="M46" s="225"/>
      <c r="N46" s="225"/>
      <c r="O46" s="225"/>
      <c r="P46" s="225"/>
      <c r="Q46" s="225"/>
      <c r="R46" s="914">
        <f t="shared" si="17"/>
        <v>0</v>
      </c>
      <c r="S46" s="225"/>
      <c r="T46" s="225"/>
      <c r="U46" s="221"/>
    </row>
    <row r="47" spans="1:21" s="222" customFormat="1">
      <c r="A47" s="223" t="s">
        <v>62</v>
      </c>
      <c r="B47" s="224">
        <f t="shared" si="15"/>
        <v>139916</v>
      </c>
      <c r="C47" s="225">
        <f>491220-C44-C45-C56-C65</f>
        <v>139916</v>
      </c>
      <c r="D47" s="225"/>
      <c r="E47" s="225">
        <f t="shared" si="16"/>
        <v>139916</v>
      </c>
      <c r="F47" s="225"/>
      <c r="G47" s="225"/>
      <c r="H47" s="225"/>
      <c r="I47" s="225"/>
      <c r="J47" s="225"/>
      <c r="K47" s="225"/>
      <c r="L47" s="225"/>
      <c r="M47" s="225"/>
      <c r="N47" s="225"/>
      <c r="O47" s="225"/>
      <c r="P47" s="225"/>
      <c r="Q47" s="225"/>
      <c r="R47" s="914">
        <f t="shared" si="17"/>
        <v>139916</v>
      </c>
      <c r="S47" s="225"/>
      <c r="T47" s="225"/>
      <c r="U47" s="221"/>
    </row>
    <row r="48" spans="1:21" s="222" customFormat="1">
      <c r="A48" s="223" t="s">
        <v>163</v>
      </c>
      <c r="B48" s="224">
        <f t="shared" si="15"/>
        <v>19782</v>
      </c>
      <c r="C48" s="225">
        <v>19782</v>
      </c>
      <c r="D48" s="225"/>
      <c r="E48" s="225">
        <f t="shared" si="16"/>
        <v>19782</v>
      </c>
      <c r="F48" s="225"/>
      <c r="G48" s="225"/>
      <c r="H48" s="225"/>
      <c r="I48" s="225"/>
      <c r="J48" s="225"/>
      <c r="K48" s="225"/>
      <c r="L48" s="225"/>
      <c r="M48" s="225"/>
      <c r="N48" s="225"/>
      <c r="O48" s="225"/>
      <c r="P48" s="225"/>
      <c r="Q48" s="225"/>
      <c r="R48" s="914">
        <f t="shared" si="17"/>
        <v>19782</v>
      </c>
      <c r="S48" s="225">
        <f>B48</f>
        <v>19782</v>
      </c>
      <c r="T48" s="225"/>
      <c r="U48" s="221"/>
    </row>
    <row r="49" spans="1:21" s="222" customFormat="1">
      <c r="A49" s="455" t="s">
        <v>161</v>
      </c>
      <c r="B49" s="224">
        <f t="shared" si="15"/>
        <v>0</v>
      </c>
      <c r="C49" s="225"/>
      <c r="D49" s="225"/>
      <c r="E49" s="225">
        <f t="shared" si="16"/>
        <v>0</v>
      </c>
      <c r="F49" s="225"/>
      <c r="G49" s="225"/>
      <c r="H49" s="225"/>
      <c r="I49" s="225"/>
      <c r="J49" s="225"/>
      <c r="K49" s="225"/>
      <c r="L49" s="225"/>
      <c r="M49" s="225"/>
      <c r="N49" s="225"/>
      <c r="O49" s="225"/>
      <c r="P49" s="225"/>
      <c r="Q49" s="225"/>
      <c r="R49" s="914">
        <f t="shared" si="17"/>
        <v>0</v>
      </c>
      <c r="S49" s="225"/>
      <c r="T49" s="225"/>
      <c r="U49" s="221"/>
    </row>
    <row r="50" spans="1:21" s="222" customFormat="1">
      <c r="A50" s="223" t="s">
        <v>162</v>
      </c>
      <c r="B50" s="224">
        <f t="shared" si="15"/>
        <v>108314</v>
      </c>
      <c r="C50" s="225">
        <v>108314</v>
      </c>
      <c r="D50" s="225"/>
      <c r="E50" s="225">
        <f t="shared" si="16"/>
        <v>108314</v>
      </c>
      <c r="F50" s="225"/>
      <c r="G50" s="225"/>
      <c r="H50" s="225"/>
      <c r="I50" s="225"/>
      <c r="J50" s="225"/>
      <c r="K50" s="225"/>
      <c r="L50" s="225"/>
      <c r="M50" s="225"/>
      <c r="N50" s="225"/>
      <c r="O50" s="225"/>
      <c r="P50" s="225"/>
      <c r="Q50" s="225"/>
      <c r="R50" s="914">
        <f t="shared" si="17"/>
        <v>108314</v>
      </c>
      <c r="S50" s="225">
        <f>B50</f>
        <v>108314</v>
      </c>
      <c r="T50" s="225"/>
      <c r="U50" s="221"/>
    </row>
    <row r="51" spans="1:21" s="222" customFormat="1">
      <c r="A51" s="230" t="s">
        <v>37</v>
      </c>
      <c r="B51" s="224">
        <f t="shared" si="15"/>
        <v>0</v>
      </c>
      <c r="C51" s="225"/>
      <c r="D51" s="225"/>
      <c r="E51" s="225">
        <f t="shared" si="16"/>
        <v>0</v>
      </c>
      <c r="F51" s="225"/>
      <c r="G51" s="225"/>
      <c r="H51" s="225"/>
      <c r="I51" s="225"/>
      <c r="J51" s="225"/>
      <c r="K51" s="225"/>
      <c r="L51" s="225"/>
      <c r="M51" s="225"/>
      <c r="N51" s="225"/>
      <c r="O51" s="225"/>
      <c r="P51" s="225"/>
      <c r="Q51" s="225"/>
      <c r="R51" s="914">
        <f t="shared" si="17"/>
        <v>0</v>
      </c>
      <c r="S51" s="225"/>
      <c r="T51" s="225"/>
      <c r="U51" s="221"/>
    </row>
    <row r="52" spans="1:21" s="222" customFormat="1">
      <c r="A52" s="230" t="s">
        <v>37</v>
      </c>
      <c r="B52" s="224">
        <f t="shared" si="15"/>
        <v>0</v>
      </c>
      <c r="C52" s="225"/>
      <c r="D52" s="225"/>
      <c r="E52" s="225">
        <f t="shared" si="16"/>
        <v>0</v>
      </c>
      <c r="F52" s="225"/>
      <c r="G52" s="225"/>
      <c r="H52" s="225"/>
      <c r="I52" s="225"/>
      <c r="J52" s="225"/>
      <c r="K52" s="225"/>
      <c r="L52" s="225"/>
      <c r="M52" s="225"/>
      <c r="N52" s="225"/>
      <c r="O52" s="225"/>
      <c r="P52" s="225"/>
      <c r="Q52" s="225"/>
      <c r="R52" s="914">
        <f t="shared" si="17"/>
        <v>0</v>
      </c>
      <c r="S52" s="225"/>
      <c r="T52" s="225"/>
      <c r="U52" s="221"/>
    </row>
    <row r="53" spans="1:21" s="232" customFormat="1">
      <c r="A53" s="227" t="s">
        <v>164</v>
      </c>
      <c r="B53" s="228">
        <f>SUM(C53:D53)</f>
        <v>1446905</v>
      </c>
      <c r="C53" s="228">
        <f t="shared" ref="C53:T53" si="18">SUM(C43:C52)</f>
        <v>1446905</v>
      </c>
      <c r="D53" s="228">
        <f t="shared" si="18"/>
        <v>0</v>
      </c>
      <c r="E53" s="228">
        <f t="shared" si="18"/>
        <v>1446905</v>
      </c>
      <c r="F53" s="228">
        <f t="shared" si="18"/>
        <v>0</v>
      </c>
      <c r="G53" s="228">
        <f t="shared" si="18"/>
        <v>0</v>
      </c>
      <c r="H53" s="228">
        <f t="shared" si="18"/>
        <v>0</v>
      </c>
      <c r="I53" s="228">
        <f t="shared" si="18"/>
        <v>0</v>
      </c>
      <c r="J53" s="228">
        <f t="shared" si="18"/>
        <v>0</v>
      </c>
      <c r="K53" s="228">
        <f t="shared" si="18"/>
        <v>0</v>
      </c>
      <c r="L53" s="228">
        <f t="shared" si="18"/>
        <v>0</v>
      </c>
      <c r="M53" s="228">
        <f t="shared" si="18"/>
        <v>0</v>
      </c>
      <c r="N53" s="228">
        <f t="shared" si="18"/>
        <v>0</v>
      </c>
      <c r="O53" s="228">
        <f t="shared" si="18"/>
        <v>0</v>
      </c>
      <c r="P53" s="228">
        <f t="shared" si="18"/>
        <v>0</v>
      </c>
      <c r="Q53" s="228">
        <f t="shared" si="18"/>
        <v>0</v>
      </c>
      <c r="R53" s="556">
        <f>SUM(R43:R52)</f>
        <v>1446905</v>
      </c>
      <c r="S53" s="228">
        <f t="shared" si="18"/>
        <v>714521</v>
      </c>
      <c r="T53" s="228">
        <f t="shared" si="18"/>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0</v>
      </c>
      <c r="C55" s="225"/>
      <c r="D55" s="225"/>
      <c r="E55" s="225">
        <f t="shared" ref="E55:E61" si="20">B55-SUM(F55:Q55)</f>
        <v>0</v>
      </c>
      <c r="F55" s="225"/>
      <c r="G55" s="225"/>
      <c r="H55" s="225"/>
      <c r="I55" s="225"/>
      <c r="J55" s="225"/>
      <c r="K55" s="225"/>
      <c r="L55" s="225"/>
      <c r="M55" s="225"/>
      <c r="N55" s="225"/>
      <c r="O55" s="225"/>
      <c r="P55" s="225"/>
      <c r="Q55" s="225"/>
      <c r="R55" s="914">
        <f t="shared" ref="R55:R61" si="21">SUM(E55:Q55)</f>
        <v>0</v>
      </c>
      <c r="S55" s="226"/>
      <c r="T55" s="226"/>
      <c r="U55" s="221"/>
    </row>
    <row r="56" spans="1:21" s="313" customFormat="1">
      <c r="A56" s="307" t="s">
        <v>159</v>
      </c>
      <c r="B56" s="314">
        <f t="shared" si="19"/>
        <v>16000</v>
      </c>
      <c r="C56" s="311">
        <f>1000+15000</f>
        <v>16000</v>
      </c>
      <c r="D56" s="311"/>
      <c r="E56" s="225">
        <f t="shared" si="20"/>
        <v>16000</v>
      </c>
      <c r="F56" s="311"/>
      <c r="G56" s="311"/>
      <c r="H56" s="311"/>
      <c r="I56" s="311"/>
      <c r="J56" s="311"/>
      <c r="K56" s="311"/>
      <c r="L56" s="311"/>
      <c r="M56" s="311"/>
      <c r="N56" s="311"/>
      <c r="O56" s="311"/>
      <c r="P56" s="311"/>
      <c r="Q56" s="311"/>
      <c r="R56" s="914">
        <f t="shared" si="21"/>
        <v>16000</v>
      </c>
      <c r="S56" s="315"/>
      <c r="T56" s="315"/>
      <c r="U56" s="312"/>
    </row>
    <row r="57" spans="1:21" s="222" customFormat="1">
      <c r="A57" s="223" t="s">
        <v>163</v>
      </c>
      <c r="B57" s="224">
        <f t="shared" si="19"/>
        <v>7617</v>
      </c>
      <c r="C57" s="225">
        <v>7617</v>
      </c>
      <c r="D57" s="225"/>
      <c r="E57" s="225">
        <f t="shared" si="20"/>
        <v>7617</v>
      </c>
      <c r="F57" s="225"/>
      <c r="G57" s="225"/>
      <c r="H57" s="225"/>
      <c r="I57" s="225"/>
      <c r="J57" s="225"/>
      <c r="K57" s="225"/>
      <c r="L57" s="225"/>
      <c r="M57" s="225"/>
      <c r="N57" s="225"/>
      <c r="O57" s="225"/>
      <c r="P57" s="225"/>
      <c r="Q57" s="225"/>
      <c r="R57" s="914">
        <f t="shared" si="21"/>
        <v>7617</v>
      </c>
      <c r="S57" s="226"/>
      <c r="T57" s="226"/>
      <c r="U57" s="221"/>
    </row>
    <row r="58" spans="1:21" s="222" customFormat="1">
      <c r="A58" s="455" t="s">
        <v>161</v>
      </c>
      <c r="B58" s="224">
        <f t="shared" si="19"/>
        <v>0</v>
      </c>
      <c r="C58" s="225"/>
      <c r="D58" s="225"/>
      <c r="E58" s="225">
        <f t="shared" si="20"/>
        <v>0</v>
      </c>
      <c r="F58" s="225"/>
      <c r="G58" s="225"/>
      <c r="H58" s="225"/>
      <c r="I58" s="225"/>
      <c r="J58" s="225"/>
      <c r="K58" s="225"/>
      <c r="L58" s="225"/>
      <c r="M58" s="225"/>
      <c r="N58" s="225"/>
      <c r="O58" s="225"/>
      <c r="P58" s="225"/>
      <c r="Q58" s="225"/>
      <c r="R58" s="914">
        <f t="shared" si="21"/>
        <v>0</v>
      </c>
      <c r="S58" s="226"/>
      <c r="T58" s="226"/>
      <c r="U58" s="221"/>
    </row>
    <row r="59" spans="1:21" s="222" customFormat="1">
      <c r="A59" s="223" t="s">
        <v>162</v>
      </c>
      <c r="B59" s="224">
        <f t="shared" si="19"/>
        <v>0</v>
      </c>
      <c r="C59" s="225"/>
      <c r="D59" s="225"/>
      <c r="E59" s="225">
        <f t="shared" si="20"/>
        <v>0</v>
      </c>
      <c r="F59" s="225"/>
      <c r="G59" s="225"/>
      <c r="H59" s="225"/>
      <c r="I59" s="225"/>
      <c r="J59" s="225"/>
      <c r="K59" s="225"/>
      <c r="L59" s="225"/>
      <c r="M59" s="225"/>
      <c r="N59" s="225"/>
      <c r="O59" s="225"/>
      <c r="P59" s="225"/>
      <c r="Q59" s="225"/>
      <c r="R59" s="914">
        <f t="shared" si="21"/>
        <v>0</v>
      </c>
      <c r="S59" s="226"/>
      <c r="T59" s="226"/>
      <c r="U59" s="221"/>
    </row>
    <row r="60" spans="1:21" s="222" customFormat="1">
      <c r="A60" s="230" t="s">
        <v>37</v>
      </c>
      <c r="B60" s="224">
        <f t="shared" si="19"/>
        <v>0</v>
      </c>
      <c r="C60" s="225"/>
      <c r="D60" s="225"/>
      <c r="E60" s="225">
        <f t="shared" si="20"/>
        <v>0</v>
      </c>
      <c r="F60" s="225"/>
      <c r="G60" s="225"/>
      <c r="H60" s="225"/>
      <c r="I60" s="225"/>
      <c r="J60" s="225"/>
      <c r="K60" s="225"/>
      <c r="L60" s="225"/>
      <c r="M60" s="225"/>
      <c r="N60" s="225"/>
      <c r="O60" s="225"/>
      <c r="P60" s="225"/>
      <c r="Q60" s="225"/>
      <c r="R60" s="914">
        <f t="shared" si="21"/>
        <v>0</v>
      </c>
      <c r="S60" s="226"/>
      <c r="T60" s="226"/>
      <c r="U60" s="221"/>
    </row>
    <row r="61" spans="1:21" s="222" customFormat="1">
      <c r="A61" s="230" t="s">
        <v>37</v>
      </c>
      <c r="B61" s="224">
        <f t="shared" si="19"/>
        <v>0</v>
      </c>
      <c r="C61" s="225"/>
      <c r="D61" s="225"/>
      <c r="E61" s="225">
        <f t="shared" si="20"/>
        <v>0</v>
      </c>
      <c r="F61" s="225"/>
      <c r="G61" s="225"/>
      <c r="H61" s="225"/>
      <c r="I61" s="225"/>
      <c r="J61" s="225"/>
      <c r="K61" s="225"/>
      <c r="L61" s="225"/>
      <c r="M61" s="225"/>
      <c r="N61" s="225"/>
      <c r="O61" s="225"/>
      <c r="P61" s="225"/>
      <c r="Q61" s="225"/>
      <c r="R61" s="914">
        <f t="shared" si="21"/>
        <v>0</v>
      </c>
      <c r="S61" s="226"/>
      <c r="T61" s="226"/>
      <c r="U61" s="221"/>
    </row>
    <row r="62" spans="1:21" s="222" customFormat="1" ht="13.7" customHeight="1">
      <c r="A62" s="227" t="s">
        <v>319</v>
      </c>
      <c r="B62" s="224">
        <f>SUM(C62:D62)</f>
        <v>23617</v>
      </c>
      <c r="C62" s="224">
        <f t="shared" ref="C62:Q62" si="22">SUM(C55:C61)</f>
        <v>23617</v>
      </c>
      <c r="D62" s="224">
        <f t="shared" si="22"/>
        <v>0</v>
      </c>
      <c r="E62" s="224">
        <f t="shared" si="22"/>
        <v>23617</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6">
        <f>SUM(R55:R61)</f>
        <v>23617</v>
      </c>
      <c r="S62" s="226"/>
      <c r="T62" s="226"/>
      <c r="U62" s="221"/>
    </row>
    <row r="63" spans="1:21" s="222" customFormat="1">
      <c r="A63" s="233" t="s">
        <v>320</v>
      </c>
      <c r="B63" s="224">
        <f>SUM(B8+B11+B13+B14+B15+B25+B26+B36+B40+B41+B53+B62)</f>
        <v>22368195</v>
      </c>
      <c r="C63" s="224">
        <f t="shared" ref="C63:Q63" si="23">SUM(C8+C11+C13+C14+C15+C25+C26+C36+C40+C41+C53+C62)</f>
        <v>22368195</v>
      </c>
      <c r="D63" s="224">
        <f t="shared" si="23"/>
        <v>0</v>
      </c>
      <c r="E63" s="224">
        <f t="shared" si="23"/>
        <v>3981038</v>
      </c>
      <c r="F63" s="224">
        <f t="shared" si="23"/>
        <v>1330000</v>
      </c>
      <c r="G63" s="224">
        <f t="shared" si="23"/>
        <v>14276157</v>
      </c>
      <c r="H63" s="224">
        <f t="shared" si="23"/>
        <v>1400000</v>
      </c>
      <c r="I63" s="224">
        <f t="shared" si="23"/>
        <v>1381000</v>
      </c>
      <c r="J63" s="224">
        <f t="shared" si="23"/>
        <v>0</v>
      </c>
      <c r="K63" s="224">
        <f t="shared" si="23"/>
        <v>0</v>
      </c>
      <c r="L63" s="224">
        <f t="shared" si="23"/>
        <v>0</v>
      </c>
      <c r="M63" s="224">
        <f t="shared" si="23"/>
        <v>0</v>
      </c>
      <c r="N63" s="224">
        <f t="shared" si="23"/>
        <v>0</v>
      </c>
      <c r="O63" s="224">
        <f t="shared" si="23"/>
        <v>0</v>
      </c>
      <c r="P63" s="224">
        <f t="shared" si="23"/>
        <v>0</v>
      </c>
      <c r="Q63" s="224">
        <f t="shared" si="23"/>
        <v>0</v>
      </c>
      <c r="R63" s="556">
        <f>SUM(R8+R11+R13+R14+R15+R25+R26+R36+R40+R41+R53+R62)</f>
        <v>22368195</v>
      </c>
      <c r="S63" s="224">
        <f>SUM(S10+S13+S14+S15+S25+S26+S36+S40+S41+S53)</f>
        <v>20224587</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114500</v>
      </c>
      <c r="C65" s="225">
        <f>49500+65000</f>
        <v>114500</v>
      </c>
      <c r="D65" s="225"/>
      <c r="E65" s="225">
        <f t="shared" ref="E65:E66" si="24">B65-SUM(F65:Q65)</f>
        <v>114500</v>
      </c>
      <c r="F65" s="225"/>
      <c r="G65" s="225"/>
      <c r="H65" s="225"/>
      <c r="I65" s="225"/>
      <c r="J65" s="225"/>
      <c r="K65" s="225"/>
      <c r="L65" s="225"/>
      <c r="M65" s="225"/>
      <c r="N65" s="225"/>
      <c r="O65" s="225"/>
      <c r="P65" s="225"/>
      <c r="Q65" s="225"/>
      <c r="R65" s="914">
        <f>SUM(E65:Q65)</f>
        <v>114500</v>
      </c>
      <c r="S65" s="225">
        <f>16190+21260</f>
        <v>37450</v>
      </c>
      <c r="T65" s="225"/>
      <c r="U65" s="221"/>
    </row>
    <row r="66" spans="1:21" s="222" customFormat="1">
      <c r="A66" s="953" t="s">
        <v>1788</v>
      </c>
      <c r="B66" s="224">
        <f>SUM(C66+D66)</f>
        <v>60000</v>
      </c>
      <c r="C66" s="225">
        <f>40000+20000</f>
        <v>60000</v>
      </c>
      <c r="D66" s="225"/>
      <c r="E66" s="225">
        <f t="shared" si="24"/>
        <v>60000</v>
      </c>
      <c r="F66" s="225"/>
      <c r="G66" s="225"/>
      <c r="H66" s="225"/>
      <c r="I66" s="225"/>
      <c r="J66" s="225"/>
      <c r="K66" s="225"/>
      <c r="L66" s="225"/>
      <c r="M66" s="225"/>
      <c r="N66" s="225"/>
      <c r="O66" s="225"/>
      <c r="P66" s="225"/>
      <c r="Q66" s="225"/>
      <c r="R66" s="914">
        <f>SUM(E66:Q66)</f>
        <v>60000</v>
      </c>
      <c r="S66" s="225">
        <v>40000</v>
      </c>
      <c r="T66" s="225"/>
      <c r="U66" s="221"/>
    </row>
    <row r="67" spans="1:21" s="222" customFormat="1">
      <c r="A67" s="227" t="s">
        <v>650</v>
      </c>
      <c r="B67" s="224">
        <f>SUM(C67:D67)</f>
        <v>174500</v>
      </c>
      <c r="C67" s="224">
        <f>SUM(C64:C66)</f>
        <v>174500</v>
      </c>
      <c r="D67" s="224">
        <f>SUM(D64:D66)</f>
        <v>0</v>
      </c>
      <c r="E67" s="224">
        <f t="shared" ref="E67:T67" si="25">SUM(E65:E66)</f>
        <v>174500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6">
        <f>SUM(R65:R66)</f>
        <v>174500</v>
      </c>
      <c r="S67" s="228">
        <f>SUM(S65:S66)</f>
        <v>77450</v>
      </c>
      <c r="T67" s="228">
        <f t="shared" si="25"/>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f t="shared" ref="E69:E73" si="26">B69-SUM(F69:Q69)</f>
        <v>0</v>
      </c>
      <c r="F69" s="225"/>
      <c r="G69" s="225"/>
      <c r="H69" s="225"/>
      <c r="I69" s="225"/>
      <c r="J69" s="225"/>
      <c r="K69" s="225"/>
      <c r="L69" s="225"/>
      <c r="M69" s="225"/>
      <c r="N69" s="225"/>
      <c r="O69" s="225"/>
      <c r="P69" s="225"/>
      <c r="Q69" s="225"/>
      <c r="R69" s="914">
        <f>SUM(E69:Q69)</f>
        <v>0</v>
      </c>
      <c r="S69" s="226"/>
      <c r="T69" s="226"/>
      <c r="U69" s="221"/>
    </row>
    <row r="70" spans="1:21" s="222" customFormat="1">
      <c r="A70" s="223" t="s">
        <v>653</v>
      </c>
      <c r="B70" s="224">
        <f>SUM(C70+D70)</f>
        <v>0</v>
      </c>
      <c r="C70" s="225"/>
      <c r="D70" s="225"/>
      <c r="E70" s="225">
        <f t="shared" si="26"/>
        <v>0</v>
      </c>
      <c r="F70" s="225"/>
      <c r="G70" s="225"/>
      <c r="H70" s="225"/>
      <c r="I70" s="225"/>
      <c r="J70" s="225"/>
      <c r="K70" s="225"/>
      <c r="L70" s="225"/>
      <c r="M70" s="225"/>
      <c r="N70" s="225"/>
      <c r="O70" s="225"/>
      <c r="P70" s="225"/>
      <c r="Q70" s="225"/>
      <c r="R70" s="914">
        <f>SUM(E70:Q70)</f>
        <v>0</v>
      </c>
      <c r="S70" s="226"/>
      <c r="T70" s="226"/>
      <c r="U70" s="221"/>
    </row>
    <row r="71" spans="1:21" s="222" customFormat="1">
      <c r="A71" s="760" t="s">
        <v>1120</v>
      </c>
      <c r="B71" s="224">
        <f>SUM(C71+D71)</f>
        <v>37000</v>
      </c>
      <c r="C71" s="225">
        <v>37000</v>
      </c>
      <c r="D71" s="225"/>
      <c r="E71" s="225">
        <f t="shared" si="26"/>
        <v>37000</v>
      </c>
      <c r="F71" s="225"/>
      <c r="G71" s="225"/>
      <c r="H71" s="225"/>
      <c r="I71" s="225"/>
      <c r="J71" s="225"/>
      <c r="K71" s="225"/>
      <c r="L71" s="225"/>
      <c r="M71" s="225"/>
      <c r="N71" s="225"/>
      <c r="O71" s="225"/>
      <c r="P71" s="225"/>
      <c r="Q71" s="225"/>
      <c r="R71" s="914">
        <f>SUM(E71:Q71)</f>
        <v>37000</v>
      </c>
      <c r="S71" s="226"/>
      <c r="T71" s="226"/>
      <c r="U71" s="221"/>
    </row>
    <row r="72" spans="1:21" s="222" customFormat="1">
      <c r="A72" s="223" t="s">
        <v>654</v>
      </c>
      <c r="B72" s="224">
        <f>SUM(C72+D72)</f>
        <v>151014</v>
      </c>
      <c r="C72" s="225">
        <v>151014</v>
      </c>
      <c r="D72" s="225"/>
      <c r="E72" s="225">
        <f t="shared" si="26"/>
        <v>151014</v>
      </c>
      <c r="F72" s="225"/>
      <c r="G72" s="225"/>
      <c r="H72" s="225"/>
      <c r="I72" s="225"/>
      <c r="J72" s="225"/>
      <c r="K72" s="225"/>
      <c r="L72" s="225"/>
      <c r="M72" s="225"/>
      <c r="N72" s="225"/>
      <c r="O72" s="225"/>
      <c r="P72" s="225"/>
      <c r="Q72" s="225"/>
      <c r="R72" s="914">
        <f>SUM(E72:Q72)</f>
        <v>151014</v>
      </c>
      <c r="S72" s="226"/>
      <c r="T72" s="226"/>
      <c r="U72" s="221"/>
    </row>
    <row r="73" spans="1:21" s="222" customFormat="1">
      <c r="A73" s="953" t="s">
        <v>1655</v>
      </c>
      <c r="B73" s="224">
        <f>SUM(C73+D73)</f>
        <v>55000</v>
      </c>
      <c r="C73" s="225">
        <v>55000</v>
      </c>
      <c r="D73" s="225"/>
      <c r="E73" s="225">
        <f t="shared" si="26"/>
        <v>55000</v>
      </c>
      <c r="F73" s="225"/>
      <c r="G73" s="225"/>
      <c r="H73" s="225"/>
      <c r="I73" s="225"/>
      <c r="J73" s="225"/>
      <c r="K73" s="225"/>
      <c r="L73" s="225"/>
      <c r="M73" s="225"/>
      <c r="N73" s="225"/>
      <c r="O73" s="225"/>
      <c r="P73" s="225"/>
      <c r="Q73" s="225"/>
      <c r="R73" s="914">
        <f>SUM(E73:Q73)</f>
        <v>55000</v>
      </c>
      <c r="S73" s="226"/>
      <c r="T73" s="226"/>
      <c r="U73" s="221"/>
    </row>
    <row r="74" spans="1:21" s="222" customFormat="1">
      <c r="A74" s="227" t="s">
        <v>655</v>
      </c>
      <c r="B74" s="224">
        <f>SUM(C74:D74)</f>
        <v>243014</v>
      </c>
      <c r="C74" s="224">
        <f>SUM(C69:C73)</f>
        <v>243014</v>
      </c>
      <c r="D74" s="224">
        <f>SUM(D69:D73)</f>
        <v>0</v>
      </c>
      <c r="E74" s="224">
        <f t="shared" ref="E74:Q74" si="27">SUM(E69:E73)</f>
        <v>243014</v>
      </c>
      <c r="F74" s="224">
        <f t="shared" si="27"/>
        <v>0</v>
      </c>
      <c r="G74" s="224">
        <f t="shared" si="27"/>
        <v>0</v>
      </c>
      <c r="H74" s="224">
        <f t="shared" si="27"/>
        <v>0</v>
      </c>
      <c r="I74" s="224">
        <f t="shared" si="27"/>
        <v>0</v>
      </c>
      <c r="J74" s="224">
        <f t="shared" si="27"/>
        <v>0</v>
      </c>
      <c r="K74" s="224">
        <f t="shared" si="27"/>
        <v>0</v>
      </c>
      <c r="L74" s="224">
        <f t="shared" si="27"/>
        <v>0</v>
      </c>
      <c r="M74" s="224">
        <f t="shared" si="27"/>
        <v>0</v>
      </c>
      <c r="N74" s="224">
        <f t="shared" si="27"/>
        <v>0</v>
      </c>
      <c r="O74" s="224">
        <f t="shared" si="27"/>
        <v>0</v>
      </c>
      <c r="P74" s="224">
        <f t="shared" si="27"/>
        <v>0</v>
      </c>
      <c r="Q74" s="224">
        <f t="shared" si="27"/>
        <v>0</v>
      </c>
      <c r="R74" s="556">
        <f>SUM(R69:R73)</f>
        <v>243014</v>
      </c>
      <c r="S74" s="226"/>
      <c r="T74" s="226"/>
      <c r="U74" s="221"/>
    </row>
    <row r="75" spans="1:21" s="222" customFormat="1">
      <c r="A75" s="219" t="s">
        <v>1466</v>
      </c>
      <c r="B75" s="229"/>
      <c r="C75" s="229"/>
      <c r="D75" s="229"/>
      <c r="E75" s="229"/>
      <c r="F75" s="229"/>
      <c r="G75" s="229"/>
      <c r="H75" s="229"/>
      <c r="I75" s="229"/>
      <c r="J75" s="229"/>
      <c r="K75" s="229"/>
      <c r="L75" s="229"/>
      <c r="M75" s="229"/>
      <c r="N75" s="229"/>
      <c r="O75" s="229"/>
      <c r="P75" s="229"/>
      <c r="Q75" s="229"/>
      <c r="R75" s="557"/>
      <c r="S75" s="229"/>
      <c r="T75" s="229"/>
      <c r="U75" s="221"/>
    </row>
    <row r="76" spans="1:21" s="222" customFormat="1">
      <c r="A76" s="455" t="s">
        <v>1468</v>
      </c>
      <c r="B76" s="224">
        <f>SUM(C76:D76)</f>
        <v>1833574</v>
      </c>
      <c r="C76" s="225">
        <f>270374+1563200</f>
        <v>1833574</v>
      </c>
      <c r="D76" s="225"/>
      <c r="E76" s="225">
        <f t="shared" ref="E76:E77" si="28">B76-SUM(F76:Q76)</f>
        <v>1833574</v>
      </c>
      <c r="F76" s="225"/>
      <c r="G76" s="225"/>
      <c r="H76" s="225"/>
      <c r="I76" s="225"/>
      <c r="J76" s="225"/>
      <c r="K76" s="225"/>
      <c r="L76" s="225"/>
      <c r="M76" s="225"/>
      <c r="N76" s="225"/>
      <c r="O76" s="225"/>
      <c r="P76" s="225"/>
      <c r="Q76" s="225"/>
      <c r="R76" s="914">
        <f>SUM(E76:Q76)</f>
        <v>1833574</v>
      </c>
      <c r="S76" s="225">
        <f>B76</f>
        <v>1833574</v>
      </c>
      <c r="T76" s="225"/>
      <c r="U76" s="221"/>
    </row>
    <row r="77" spans="1:21" s="222" customFormat="1">
      <c r="A77" s="455" t="s">
        <v>63</v>
      </c>
      <c r="B77" s="224">
        <f>SUM(C77:D77)</f>
        <v>254244</v>
      </c>
      <c r="C77" s="225">
        <v>254244</v>
      </c>
      <c r="D77" s="225"/>
      <c r="E77" s="225">
        <f t="shared" si="28"/>
        <v>254244</v>
      </c>
      <c r="F77" s="225"/>
      <c r="G77" s="225"/>
      <c r="H77" s="225"/>
      <c r="I77" s="225"/>
      <c r="J77" s="225"/>
      <c r="K77" s="225"/>
      <c r="L77" s="225"/>
      <c r="M77" s="225"/>
      <c r="N77" s="225"/>
      <c r="O77" s="225"/>
      <c r="P77" s="225"/>
      <c r="Q77" s="225"/>
      <c r="R77" s="914">
        <f>SUM(E77:Q77)</f>
        <v>254244</v>
      </c>
      <c r="S77" s="225">
        <f>B77</f>
        <v>254244</v>
      </c>
      <c r="T77" s="225"/>
      <c r="U77" s="221"/>
    </row>
    <row r="78" spans="1:21" s="222" customFormat="1">
      <c r="A78" s="227" t="s">
        <v>1465</v>
      </c>
      <c r="B78" s="224">
        <f>SUM(C78:D78)</f>
        <v>2087818</v>
      </c>
      <c r="C78" s="888">
        <f>SUM(C76:C77)</f>
        <v>2087818</v>
      </c>
      <c r="D78" s="888">
        <f t="shared" ref="D78:T78" si="29">SUM(D76:D77)</f>
        <v>0</v>
      </c>
      <c r="E78" s="888">
        <f t="shared" si="29"/>
        <v>2087818</v>
      </c>
      <c r="F78" s="888">
        <f t="shared" si="29"/>
        <v>0</v>
      </c>
      <c r="G78" s="888">
        <f t="shared" si="29"/>
        <v>0</v>
      </c>
      <c r="H78" s="888">
        <f t="shared" si="29"/>
        <v>0</v>
      </c>
      <c r="I78" s="888">
        <f t="shared" si="29"/>
        <v>0</v>
      </c>
      <c r="J78" s="888">
        <f t="shared" si="29"/>
        <v>0</v>
      </c>
      <c r="K78" s="888">
        <f t="shared" si="29"/>
        <v>0</v>
      </c>
      <c r="L78" s="888">
        <f t="shared" si="29"/>
        <v>0</v>
      </c>
      <c r="M78" s="888">
        <f t="shared" si="29"/>
        <v>0</v>
      </c>
      <c r="N78" s="888">
        <f t="shared" si="29"/>
        <v>0</v>
      </c>
      <c r="O78" s="888">
        <f t="shared" si="29"/>
        <v>0</v>
      </c>
      <c r="P78" s="888">
        <f t="shared" si="29"/>
        <v>0</v>
      </c>
      <c r="Q78" s="888">
        <f t="shared" si="29"/>
        <v>0</v>
      </c>
      <c r="R78" s="888">
        <f t="shared" si="29"/>
        <v>2087818</v>
      </c>
      <c r="S78" s="888">
        <f t="shared" si="29"/>
        <v>2087818</v>
      </c>
      <c r="T78" s="888">
        <f t="shared" si="29"/>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7"/>
      <c r="S79" s="229"/>
      <c r="T79" s="229"/>
      <c r="U79" s="221"/>
    </row>
    <row r="80" spans="1:21" s="222" customFormat="1" ht="13.7" customHeight="1">
      <c r="A80" s="223" t="s">
        <v>843</v>
      </c>
      <c r="B80" s="224">
        <f t="shared" ref="B80:B94" si="30">SUM(C80+D80)</f>
        <v>43064</v>
      </c>
      <c r="C80" s="225">
        <v>43064</v>
      </c>
      <c r="D80" s="225"/>
      <c r="E80" s="225">
        <f t="shared" ref="E80:E94" si="31">B80-SUM(F80:Q80)</f>
        <v>43064</v>
      </c>
      <c r="F80" s="225"/>
      <c r="G80" s="225"/>
      <c r="H80" s="225"/>
      <c r="I80" s="225"/>
      <c r="J80" s="225"/>
      <c r="K80" s="225"/>
      <c r="L80" s="225"/>
      <c r="M80" s="225"/>
      <c r="N80" s="225"/>
      <c r="O80" s="225"/>
      <c r="P80" s="225"/>
      <c r="Q80" s="225"/>
      <c r="R80" s="914">
        <f t="shared" ref="R80:R94" si="32">SUM(E80:Q80)</f>
        <v>43064</v>
      </c>
      <c r="S80" s="226"/>
      <c r="T80" s="226"/>
      <c r="U80" s="221"/>
    </row>
    <row r="81" spans="1:21" s="222" customFormat="1">
      <c r="A81" s="223" t="s">
        <v>844</v>
      </c>
      <c r="B81" s="224">
        <f t="shared" si="30"/>
        <v>80000</v>
      </c>
      <c r="C81" s="225">
        <v>80000</v>
      </c>
      <c r="D81" s="225"/>
      <c r="E81" s="225">
        <f t="shared" si="31"/>
        <v>80000</v>
      </c>
      <c r="F81" s="225"/>
      <c r="G81" s="225"/>
      <c r="H81" s="225"/>
      <c r="I81" s="225"/>
      <c r="J81" s="225"/>
      <c r="K81" s="225"/>
      <c r="L81" s="225"/>
      <c r="M81" s="225"/>
      <c r="N81" s="225"/>
      <c r="O81" s="225"/>
      <c r="P81" s="225"/>
      <c r="Q81" s="225"/>
      <c r="R81" s="914">
        <f t="shared" si="32"/>
        <v>80000</v>
      </c>
      <c r="S81" s="225">
        <f>R81</f>
        <v>80000</v>
      </c>
      <c r="T81" s="225"/>
      <c r="U81" s="221"/>
    </row>
    <row r="82" spans="1:21" s="222" customFormat="1">
      <c r="A82" s="223" t="s">
        <v>845</v>
      </c>
      <c r="B82" s="224">
        <f t="shared" si="30"/>
        <v>1545534</v>
      </c>
      <c r="C82" s="225">
        <v>1545534</v>
      </c>
      <c r="D82" s="225"/>
      <c r="E82" s="225">
        <f t="shared" si="31"/>
        <v>417241</v>
      </c>
      <c r="F82" s="225"/>
      <c r="G82" s="225"/>
      <c r="H82" s="225"/>
      <c r="I82" s="225"/>
      <c r="J82" s="225">
        <f>Application!AG622</f>
        <v>750138</v>
      </c>
      <c r="K82" s="225">
        <f>Application!AG623</f>
        <v>378155</v>
      </c>
      <c r="L82" s="225"/>
      <c r="M82" s="225"/>
      <c r="N82" s="225"/>
      <c r="O82" s="225"/>
      <c r="P82" s="225"/>
      <c r="Q82" s="225"/>
      <c r="R82" s="914">
        <f t="shared" si="32"/>
        <v>1545534</v>
      </c>
      <c r="S82" s="225">
        <f>B82</f>
        <v>1545534</v>
      </c>
      <c r="T82" s="225"/>
      <c r="U82" s="221"/>
    </row>
    <row r="83" spans="1:21" s="222" customFormat="1">
      <c r="A83" s="223" t="s">
        <v>846</v>
      </c>
      <c r="B83" s="224">
        <f t="shared" si="30"/>
        <v>171398</v>
      </c>
      <c r="C83" s="225">
        <v>171398</v>
      </c>
      <c r="D83" s="225"/>
      <c r="E83" s="225">
        <f t="shared" si="31"/>
        <v>171398</v>
      </c>
      <c r="F83" s="225"/>
      <c r="G83" s="225"/>
      <c r="H83" s="225"/>
      <c r="I83" s="225"/>
      <c r="J83" s="225"/>
      <c r="K83" s="225"/>
      <c r="L83" s="225"/>
      <c r="M83" s="225"/>
      <c r="N83" s="225"/>
      <c r="O83" s="225"/>
      <c r="P83" s="225"/>
      <c r="Q83" s="225"/>
      <c r="R83" s="914">
        <f t="shared" si="32"/>
        <v>171398</v>
      </c>
      <c r="S83" s="225">
        <f>B83</f>
        <v>171398</v>
      </c>
      <c r="T83" s="225"/>
      <c r="U83" s="221"/>
    </row>
    <row r="84" spans="1:21" s="222" customFormat="1">
      <c r="A84" s="223" t="s">
        <v>847</v>
      </c>
      <c r="B84" s="224">
        <f t="shared" si="30"/>
        <v>0</v>
      </c>
      <c r="C84" s="225"/>
      <c r="D84" s="225"/>
      <c r="E84" s="225">
        <f t="shared" si="31"/>
        <v>0</v>
      </c>
      <c r="F84" s="225"/>
      <c r="G84" s="225"/>
      <c r="H84" s="225"/>
      <c r="I84" s="225"/>
      <c r="J84" s="225"/>
      <c r="K84" s="225"/>
      <c r="L84" s="225"/>
      <c r="M84" s="225"/>
      <c r="N84" s="225"/>
      <c r="O84" s="225"/>
      <c r="P84" s="225"/>
      <c r="Q84" s="225"/>
      <c r="R84" s="914">
        <f t="shared" si="32"/>
        <v>0</v>
      </c>
      <c r="S84" s="225"/>
      <c r="T84" s="225"/>
      <c r="U84" s="221"/>
    </row>
    <row r="85" spans="1:21" s="222" customFormat="1">
      <c r="A85" s="223" t="s">
        <v>848</v>
      </c>
      <c r="B85" s="224">
        <f t="shared" si="30"/>
        <v>40000</v>
      </c>
      <c r="C85" s="225">
        <v>40000</v>
      </c>
      <c r="D85" s="225"/>
      <c r="E85" s="225">
        <f t="shared" si="31"/>
        <v>40000</v>
      </c>
      <c r="F85" s="225"/>
      <c r="G85" s="225"/>
      <c r="H85" s="225"/>
      <c r="I85" s="225"/>
      <c r="J85" s="225"/>
      <c r="K85" s="225"/>
      <c r="L85" s="225"/>
      <c r="M85" s="225"/>
      <c r="N85" s="225"/>
      <c r="O85" s="225"/>
      <c r="P85" s="225"/>
      <c r="Q85" s="225"/>
      <c r="R85" s="914">
        <f t="shared" si="32"/>
        <v>40000</v>
      </c>
      <c r="S85" s="226"/>
      <c r="T85" s="226"/>
      <c r="U85" s="221"/>
    </row>
    <row r="86" spans="1:21" s="222" customFormat="1">
      <c r="A86" s="223" t="s">
        <v>849</v>
      </c>
      <c r="B86" s="224">
        <f t="shared" si="30"/>
        <v>0</v>
      </c>
      <c r="C86" s="225"/>
      <c r="D86" s="225"/>
      <c r="E86" s="225">
        <f t="shared" si="31"/>
        <v>0</v>
      </c>
      <c r="F86" s="225"/>
      <c r="G86" s="225"/>
      <c r="H86" s="225"/>
      <c r="I86" s="225"/>
      <c r="J86" s="225"/>
      <c r="K86" s="225"/>
      <c r="L86" s="225"/>
      <c r="M86" s="225"/>
      <c r="N86" s="225"/>
      <c r="O86" s="225"/>
      <c r="P86" s="225"/>
      <c r="Q86" s="225"/>
      <c r="R86" s="914">
        <f t="shared" si="32"/>
        <v>0</v>
      </c>
      <c r="S86" s="225">
        <f>B86</f>
        <v>0</v>
      </c>
      <c r="T86" s="225"/>
      <c r="U86" s="221"/>
    </row>
    <row r="87" spans="1:21" s="222" customFormat="1">
      <c r="A87" s="223" t="s">
        <v>850</v>
      </c>
      <c r="B87" s="224">
        <f t="shared" si="30"/>
        <v>24097</v>
      </c>
      <c r="C87" s="225">
        <v>24097</v>
      </c>
      <c r="D87" s="225"/>
      <c r="E87" s="225">
        <f t="shared" si="31"/>
        <v>24097</v>
      </c>
      <c r="F87" s="225"/>
      <c r="G87" s="225"/>
      <c r="H87" s="225"/>
      <c r="I87" s="225"/>
      <c r="J87" s="225"/>
      <c r="K87" s="225"/>
      <c r="L87" s="225"/>
      <c r="M87" s="225"/>
      <c r="N87" s="225"/>
      <c r="O87" s="225"/>
      <c r="P87" s="225"/>
      <c r="Q87" s="225"/>
      <c r="R87" s="914">
        <f t="shared" si="32"/>
        <v>24097</v>
      </c>
      <c r="S87" s="225"/>
      <c r="T87" s="225"/>
      <c r="U87" s="221"/>
    </row>
    <row r="88" spans="1:21" s="222" customFormat="1">
      <c r="A88" s="234" t="s">
        <v>403</v>
      </c>
      <c r="B88" s="224">
        <f t="shared" si="30"/>
        <v>0</v>
      </c>
      <c r="C88" s="225"/>
      <c r="D88" s="225"/>
      <c r="E88" s="225">
        <f t="shared" si="31"/>
        <v>0</v>
      </c>
      <c r="F88" s="225"/>
      <c r="G88" s="225"/>
      <c r="H88" s="225"/>
      <c r="I88" s="225"/>
      <c r="J88" s="225"/>
      <c r="K88" s="225"/>
      <c r="L88" s="225"/>
      <c r="M88" s="225"/>
      <c r="N88" s="225"/>
      <c r="O88" s="225"/>
      <c r="P88" s="225"/>
      <c r="Q88" s="225"/>
      <c r="R88" s="914">
        <f t="shared" si="32"/>
        <v>0</v>
      </c>
      <c r="S88" s="225"/>
      <c r="T88" s="225"/>
      <c r="U88" s="221"/>
    </row>
    <row r="89" spans="1:21" s="222" customFormat="1">
      <c r="A89" s="887" t="s">
        <v>1467</v>
      </c>
      <c r="B89" s="224">
        <f t="shared" si="30"/>
        <v>19131</v>
      </c>
      <c r="C89" s="225">
        <v>19131</v>
      </c>
      <c r="D89" s="225"/>
      <c r="E89" s="225">
        <f t="shared" si="31"/>
        <v>19131</v>
      </c>
      <c r="F89" s="225"/>
      <c r="G89" s="225"/>
      <c r="H89" s="225"/>
      <c r="I89" s="225"/>
      <c r="J89" s="225"/>
      <c r="K89" s="225"/>
      <c r="L89" s="225"/>
      <c r="M89" s="225"/>
      <c r="N89" s="225"/>
      <c r="O89" s="225"/>
      <c r="P89" s="225"/>
      <c r="Q89" s="225"/>
      <c r="R89" s="914">
        <f t="shared" si="32"/>
        <v>19131</v>
      </c>
      <c r="S89" s="225">
        <f>B89</f>
        <v>19131</v>
      </c>
      <c r="T89" s="225"/>
      <c r="U89" s="221"/>
    </row>
    <row r="90" spans="1:21" s="222" customFormat="1">
      <c r="A90" s="953" t="s">
        <v>1652</v>
      </c>
      <c r="B90" s="224">
        <f t="shared" si="30"/>
        <v>230186</v>
      </c>
      <c r="C90" s="225">
        <v>230186</v>
      </c>
      <c r="D90" s="225"/>
      <c r="E90" s="225">
        <f t="shared" si="31"/>
        <v>230186</v>
      </c>
      <c r="F90" s="225"/>
      <c r="G90" s="225"/>
      <c r="H90" s="225"/>
      <c r="I90" s="225"/>
      <c r="J90" s="225"/>
      <c r="K90" s="225"/>
      <c r="L90" s="225"/>
      <c r="M90" s="225"/>
      <c r="N90" s="225"/>
      <c r="O90" s="225"/>
      <c r="P90" s="225"/>
      <c r="Q90" s="225"/>
      <c r="R90" s="914">
        <f t="shared" si="32"/>
        <v>230186</v>
      </c>
      <c r="S90" s="225">
        <f>B90</f>
        <v>230186</v>
      </c>
      <c r="T90" s="225"/>
      <c r="U90" s="221"/>
    </row>
    <row r="91" spans="1:21" s="222" customFormat="1">
      <c r="A91" s="953" t="s">
        <v>1653</v>
      </c>
      <c r="B91" s="224">
        <f t="shared" si="30"/>
        <v>20000</v>
      </c>
      <c r="C91" s="225">
        <v>20000</v>
      </c>
      <c r="D91" s="225"/>
      <c r="E91" s="225">
        <f t="shared" si="31"/>
        <v>20000</v>
      </c>
      <c r="F91" s="225"/>
      <c r="G91" s="225"/>
      <c r="H91" s="225"/>
      <c r="I91" s="225"/>
      <c r="J91" s="225"/>
      <c r="K91" s="225"/>
      <c r="L91" s="225"/>
      <c r="M91" s="225"/>
      <c r="N91" s="225"/>
      <c r="O91" s="225"/>
      <c r="P91" s="225"/>
      <c r="Q91" s="225"/>
      <c r="R91" s="914">
        <f t="shared" si="32"/>
        <v>20000</v>
      </c>
      <c r="S91" s="225">
        <f>C91</f>
        <v>20000</v>
      </c>
      <c r="T91" s="225"/>
      <c r="U91" s="221"/>
    </row>
    <row r="92" spans="1:21" s="222" customFormat="1">
      <c r="A92" s="953" t="s">
        <v>1654</v>
      </c>
      <c r="B92" s="224">
        <f t="shared" si="30"/>
        <v>102688</v>
      </c>
      <c r="C92" s="225">
        <f>46610+30863+16764+8451</f>
        <v>102688</v>
      </c>
      <c r="D92" s="225"/>
      <c r="E92" s="225">
        <f t="shared" si="31"/>
        <v>0</v>
      </c>
      <c r="F92" s="225"/>
      <c r="G92" s="225"/>
      <c r="H92" s="225"/>
      <c r="I92" s="225"/>
      <c r="J92" s="225"/>
      <c r="K92" s="225"/>
      <c r="L92" s="225">
        <f>Application!AG624</f>
        <v>102688</v>
      </c>
      <c r="M92" s="225"/>
      <c r="N92" s="225"/>
      <c r="O92" s="225"/>
      <c r="P92" s="225"/>
      <c r="Q92" s="225"/>
      <c r="R92" s="914">
        <f t="shared" si="32"/>
        <v>102688</v>
      </c>
      <c r="S92" s="225">
        <v>67013</v>
      </c>
      <c r="T92" s="225"/>
      <c r="U92" s="221"/>
    </row>
    <row r="93" spans="1:21" s="222" customFormat="1">
      <c r="A93" s="230" t="s">
        <v>37</v>
      </c>
      <c r="B93" s="224">
        <f t="shared" si="30"/>
        <v>0</v>
      </c>
      <c r="C93" s="225"/>
      <c r="D93" s="225"/>
      <c r="E93" s="225">
        <f t="shared" si="31"/>
        <v>0</v>
      </c>
      <c r="F93" s="225"/>
      <c r="G93" s="225"/>
      <c r="H93" s="225"/>
      <c r="I93" s="225"/>
      <c r="J93" s="225"/>
      <c r="K93" s="225"/>
      <c r="L93" s="225"/>
      <c r="M93" s="225"/>
      <c r="N93" s="225"/>
      <c r="O93" s="225"/>
      <c r="P93" s="225"/>
      <c r="Q93" s="225"/>
      <c r="R93" s="914">
        <f t="shared" si="32"/>
        <v>0</v>
      </c>
      <c r="S93" s="225"/>
      <c r="T93" s="225"/>
      <c r="U93" s="221"/>
    </row>
    <row r="94" spans="1:21" s="222" customFormat="1">
      <c r="A94" s="230" t="s">
        <v>37</v>
      </c>
      <c r="B94" s="224">
        <f t="shared" si="30"/>
        <v>0</v>
      </c>
      <c r="C94" s="225"/>
      <c r="D94" s="225"/>
      <c r="E94" s="225">
        <f t="shared" si="31"/>
        <v>0</v>
      </c>
      <c r="F94" s="225"/>
      <c r="G94" s="225"/>
      <c r="H94" s="225"/>
      <c r="I94" s="225"/>
      <c r="J94" s="225"/>
      <c r="K94" s="225"/>
      <c r="L94" s="225"/>
      <c r="M94" s="225"/>
      <c r="N94" s="225"/>
      <c r="O94" s="225"/>
      <c r="P94" s="225"/>
      <c r="Q94" s="225"/>
      <c r="R94" s="914">
        <f t="shared" si="32"/>
        <v>0</v>
      </c>
      <c r="S94" s="225"/>
      <c r="T94" s="225"/>
      <c r="U94" s="221"/>
    </row>
    <row r="95" spans="1:21" s="222" customFormat="1">
      <c r="A95" s="227" t="s">
        <v>851</v>
      </c>
      <c r="B95" s="224">
        <f>SUM(C95:D95)</f>
        <v>2276098</v>
      </c>
      <c r="C95" s="224">
        <f t="shared" ref="C95:Q95" si="33">SUM(C80:C94)</f>
        <v>2276098</v>
      </c>
      <c r="D95" s="224">
        <f t="shared" si="33"/>
        <v>0</v>
      </c>
      <c r="E95" s="224">
        <f t="shared" si="33"/>
        <v>1045117</v>
      </c>
      <c r="F95" s="224">
        <f t="shared" si="33"/>
        <v>0</v>
      </c>
      <c r="G95" s="224">
        <f t="shared" si="33"/>
        <v>0</v>
      </c>
      <c r="H95" s="224">
        <f t="shared" si="33"/>
        <v>0</v>
      </c>
      <c r="I95" s="224">
        <f t="shared" si="33"/>
        <v>0</v>
      </c>
      <c r="J95" s="224">
        <f t="shared" si="33"/>
        <v>750138</v>
      </c>
      <c r="K95" s="224">
        <f t="shared" si="33"/>
        <v>378155</v>
      </c>
      <c r="L95" s="224">
        <f t="shared" si="33"/>
        <v>102688</v>
      </c>
      <c r="M95" s="224">
        <f t="shared" si="33"/>
        <v>0</v>
      </c>
      <c r="N95" s="224">
        <f t="shared" si="33"/>
        <v>0</v>
      </c>
      <c r="O95" s="224">
        <f t="shared" si="33"/>
        <v>0</v>
      </c>
      <c r="P95" s="224">
        <f t="shared" si="33"/>
        <v>0</v>
      </c>
      <c r="Q95" s="224">
        <f t="shared" si="33"/>
        <v>0</v>
      </c>
      <c r="R95" s="556">
        <f>SUM(R80:R94)</f>
        <v>2276098</v>
      </c>
      <c r="S95" s="228">
        <f>SUM(S81:S84,S86:S94)</f>
        <v>2133262</v>
      </c>
      <c r="T95" s="224">
        <f>SUM(T81:T84,T86:T94)</f>
        <v>0</v>
      </c>
      <c r="U95" s="221"/>
    </row>
    <row r="96" spans="1:21" s="222" customFormat="1">
      <c r="A96" s="227" t="s">
        <v>852</v>
      </c>
      <c r="B96" s="224">
        <f>SUM(C96:D96)</f>
        <v>27149625</v>
      </c>
      <c r="C96" s="224">
        <f>SUM(C63+C67+C74+C78+C95)</f>
        <v>27149625</v>
      </c>
      <c r="D96" s="224">
        <f t="shared" ref="D96:R96" si="34">SUM(D63+D67+D74+D78+D95)</f>
        <v>0</v>
      </c>
      <c r="E96" s="224">
        <f t="shared" si="34"/>
        <v>7531487</v>
      </c>
      <c r="F96" s="224">
        <f t="shared" si="34"/>
        <v>1330000</v>
      </c>
      <c r="G96" s="224">
        <f t="shared" si="34"/>
        <v>14276157</v>
      </c>
      <c r="H96" s="224">
        <f t="shared" si="34"/>
        <v>1400000</v>
      </c>
      <c r="I96" s="224">
        <f t="shared" si="34"/>
        <v>1381000</v>
      </c>
      <c r="J96" s="224">
        <f t="shared" si="34"/>
        <v>750138</v>
      </c>
      <c r="K96" s="224">
        <f t="shared" si="34"/>
        <v>378155</v>
      </c>
      <c r="L96" s="224">
        <f t="shared" si="34"/>
        <v>102688</v>
      </c>
      <c r="M96" s="224">
        <f t="shared" si="34"/>
        <v>0</v>
      </c>
      <c r="N96" s="224">
        <f t="shared" si="34"/>
        <v>0</v>
      </c>
      <c r="O96" s="224">
        <f t="shared" si="34"/>
        <v>0</v>
      </c>
      <c r="P96" s="224">
        <f t="shared" si="34"/>
        <v>0</v>
      </c>
      <c r="Q96" s="224">
        <f t="shared" si="34"/>
        <v>0</v>
      </c>
      <c r="R96" s="224">
        <f t="shared" si="34"/>
        <v>27149625</v>
      </c>
      <c r="S96" s="224">
        <f>SUM(S63+S67+S78+S95)</f>
        <v>24523117</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35">SUM(C98+D98)</f>
        <v>3310621</v>
      </c>
      <c r="C98" s="225">
        <v>3310621</v>
      </c>
      <c r="D98" s="225"/>
      <c r="E98" s="225">
        <f t="shared" ref="E98:E103" si="36">B98-SUM(F98:Q98)</f>
        <v>2500000</v>
      </c>
      <c r="F98" s="225"/>
      <c r="G98" s="225"/>
      <c r="H98" s="225"/>
      <c r="I98" s="225"/>
      <c r="J98" s="225"/>
      <c r="K98" s="225"/>
      <c r="L98" s="225"/>
      <c r="M98" s="225">
        <f>Application!AG625</f>
        <v>0</v>
      </c>
      <c r="N98" s="225">
        <f>Application!AG626</f>
        <v>810621</v>
      </c>
      <c r="O98" s="225"/>
      <c r="P98" s="225"/>
      <c r="Q98" s="225"/>
      <c r="R98" s="914">
        <f t="shared" ref="R98:R103" si="37">SUM(E98:Q98)</f>
        <v>3310621</v>
      </c>
      <c r="S98" s="225">
        <f>B98</f>
        <v>3310621</v>
      </c>
      <c r="T98" s="225"/>
      <c r="U98" s="221"/>
    </row>
    <row r="99" spans="1:21" s="222" customFormat="1">
      <c r="A99" s="223" t="s">
        <v>855</v>
      </c>
      <c r="B99" s="224">
        <f t="shared" si="35"/>
        <v>0</v>
      </c>
      <c r="C99" s="225"/>
      <c r="D99" s="225"/>
      <c r="E99" s="225">
        <f t="shared" si="36"/>
        <v>0</v>
      </c>
      <c r="F99" s="225"/>
      <c r="G99" s="225"/>
      <c r="H99" s="225"/>
      <c r="I99" s="225"/>
      <c r="J99" s="225"/>
      <c r="K99" s="225"/>
      <c r="L99" s="225"/>
      <c r="M99" s="225"/>
      <c r="N99" s="225"/>
      <c r="O99" s="225"/>
      <c r="P99" s="225"/>
      <c r="Q99" s="225"/>
      <c r="R99" s="914">
        <f t="shared" si="37"/>
        <v>0</v>
      </c>
      <c r="S99" s="225"/>
      <c r="T99" s="225"/>
      <c r="U99" s="221"/>
    </row>
    <row r="100" spans="1:21" s="222" customFormat="1">
      <c r="A100" s="223" t="s">
        <v>856</v>
      </c>
      <c r="B100" s="224">
        <f t="shared" si="35"/>
        <v>0</v>
      </c>
      <c r="C100" s="225"/>
      <c r="D100" s="225"/>
      <c r="E100" s="225">
        <f t="shared" si="36"/>
        <v>0</v>
      </c>
      <c r="F100" s="225"/>
      <c r="G100" s="225"/>
      <c r="H100" s="225"/>
      <c r="I100" s="225"/>
      <c r="J100" s="225"/>
      <c r="K100" s="225"/>
      <c r="L100" s="225"/>
      <c r="M100" s="225"/>
      <c r="N100" s="225"/>
      <c r="O100" s="225"/>
      <c r="P100" s="225"/>
      <c r="Q100" s="225"/>
      <c r="R100" s="914">
        <f t="shared" si="37"/>
        <v>0</v>
      </c>
      <c r="S100" s="225"/>
      <c r="T100" s="225"/>
      <c r="U100" s="221"/>
    </row>
    <row r="101" spans="1:21" s="222" customFormat="1" ht="12" customHeight="1">
      <c r="A101" s="223" t="s">
        <v>857</v>
      </c>
      <c r="B101" s="224">
        <f t="shared" si="35"/>
        <v>0</v>
      </c>
      <c r="C101" s="225"/>
      <c r="D101" s="225"/>
      <c r="E101" s="225">
        <f t="shared" si="36"/>
        <v>0</v>
      </c>
      <c r="F101" s="225"/>
      <c r="G101" s="225"/>
      <c r="H101" s="225"/>
      <c r="I101" s="225"/>
      <c r="J101" s="225"/>
      <c r="K101" s="225"/>
      <c r="L101" s="225"/>
      <c r="M101" s="225"/>
      <c r="N101" s="225"/>
      <c r="O101" s="225"/>
      <c r="P101" s="225"/>
      <c r="Q101" s="225"/>
      <c r="R101" s="914">
        <f t="shared" si="37"/>
        <v>0</v>
      </c>
      <c r="S101" s="225"/>
      <c r="T101" s="225"/>
      <c r="U101" s="221"/>
    </row>
    <row r="102" spans="1:21" s="222" customFormat="1">
      <c r="A102" s="455" t="s">
        <v>1125</v>
      </c>
      <c r="B102" s="224">
        <f t="shared" si="35"/>
        <v>0</v>
      </c>
      <c r="C102" s="225"/>
      <c r="D102" s="225"/>
      <c r="E102" s="225">
        <f t="shared" si="36"/>
        <v>0</v>
      </c>
      <c r="F102" s="225"/>
      <c r="G102" s="225"/>
      <c r="H102" s="225"/>
      <c r="I102" s="225"/>
      <c r="J102" s="225"/>
      <c r="K102" s="225"/>
      <c r="L102" s="225"/>
      <c r="M102" s="225"/>
      <c r="N102" s="225"/>
      <c r="O102" s="225"/>
      <c r="P102" s="225"/>
      <c r="Q102" s="225"/>
      <c r="R102" s="914">
        <f t="shared" si="37"/>
        <v>0</v>
      </c>
      <c r="S102" s="225"/>
      <c r="T102" s="225"/>
      <c r="U102" s="221"/>
    </row>
    <row r="103" spans="1:21" s="222" customFormat="1">
      <c r="A103" s="230" t="s">
        <v>37</v>
      </c>
      <c r="B103" s="224">
        <f t="shared" si="35"/>
        <v>0</v>
      </c>
      <c r="C103" s="225"/>
      <c r="D103" s="225"/>
      <c r="E103" s="225">
        <f t="shared" si="36"/>
        <v>0</v>
      </c>
      <c r="F103" s="225"/>
      <c r="G103" s="225"/>
      <c r="H103" s="225"/>
      <c r="I103" s="225"/>
      <c r="J103" s="225"/>
      <c r="K103" s="225"/>
      <c r="L103" s="225"/>
      <c r="M103" s="225"/>
      <c r="N103" s="225"/>
      <c r="O103" s="225"/>
      <c r="P103" s="225"/>
      <c r="Q103" s="225"/>
      <c r="R103" s="914">
        <f t="shared" si="37"/>
        <v>0</v>
      </c>
      <c r="S103" s="225"/>
      <c r="T103" s="225"/>
      <c r="U103" s="221"/>
    </row>
    <row r="104" spans="1:21" s="222" customFormat="1">
      <c r="A104" s="227" t="s">
        <v>859</v>
      </c>
      <c r="B104" s="224">
        <f>SUM(C104:D104)</f>
        <v>3310621</v>
      </c>
      <c r="C104" s="224">
        <f t="shared" ref="C104:T104" si="38">SUM(C98:C103)</f>
        <v>3310621</v>
      </c>
      <c r="D104" s="224">
        <f t="shared" si="38"/>
        <v>0</v>
      </c>
      <c r="E104" s="224">
        <f t="shared" si="38"/>
        <v>2500000</v>
      </c>
      <c r="F104" s="224">
        <f t="shared" si="38"/>
        <v>0</v>
      </c>
      <c r="G104" s="224">
        <f t="shared" si="38"/>
        <v>0</v>
      </c>
      <c r="H104" s="224">
        <f t="shared" si="38"/>
        <v>0</v>
      </c>
      <c r="I104" s="224">
        <f t="shared" si="38"/>
        <v>0</v>
      </c>
      <c r="J104" s="224">
        <f t="shared" si="38"/>
        <v>0</v>
      </c>
      <c r="K104" s="224">
        <f t="shared" si="38"/>
        <v>0</v>
      </c>
      <c r="L104" s="224">
        <f t="shared" si="38"/>
        <v>0</v>
      </c>
      <c r="M104" s="224">
        <f t="shared" si="38"/>
        <v>0</v>
      </c>
      <c r="N104" s="224">
        <f t="shared" si="38"/>
        <v>810621</v>
      </c>
      <c r="O104" s="224">
        <f t="shared" si="38"/>
        <v>0</v>
      </c>
      <c r="P104" s="224">
        <f t="shared" si="38"/>
        <v>0</v>
      </c>
      <c r="Q104" s="224">
        <f t="shared" si="38"/>
        <v>0</v>
      </c>
      <c r="R104" s="556">
        <f>SUM(R98:R103)</f>
        <v>3310621</v>
      </c>
      <c r="S104" s="228">
        <f t="shared" si="38"/>
        <v>3310621</v>
      </c>
      <c r="T104" s="228">
        <f t="shared" si="38"/>
        <v>0</v>
      </c>
      <c r="U104" s="221"/>
    </row>
    <row r="105" spans="1:21" s="222" customFormat="1">
      <c r="A105" s="227" t="s">
        <v>860</v>
      </c>
      <c r="B105" s="228">
        <f>SUM(C105:D105)</f>
        <v>30460246</v>
      </c>
      <c r="C105" s="228">
        <f t="shared" ref="C105:R105" si="39">SUM(C96+C104)</f>
        <v>30460246</v>
      </c>
      <c r="D105" s="228">
        <f t="shared" si="39"/>
        <v>0</v>
      </c>
      <c r="E105" s="228">
        <f t="shared" si="39"/>
        <v>10031487</v>
      </c>
      <c r="F105" s="228">
        <f t="shared" si="39"/>
        <v>1330000</v>
      </c>
      <c r="G105" s="228">
        <f t="shared" si="39"/>
        <v>14276157</v>
      </c>
      <c r="H105" s="228">
        <f t="shared" si="39"/>
        <v>1400000</v>
      </c>
      <c r="I105" s="228">
        <f t="shared" si="39"/>
        <v>1381000</v>
      </c>
      <c r="J105" s="228">
        <f t="shared" si="39"/>
        <v>750138</v>
      </c>
      <c r="K105" s="228">
        <f t="shared" si="39"/>
        <v>378155</v>
      </c>
      <c r="L105" s="228">
        <f t="shared" si="39"/>
        <v>102688</v>
      </c>
      <c r="M105" s="228">
        <f t="shared" si="39"/>
        <v>0</v>
      </c>
      <c r="N105" s="228">
        <f t="shared" si="39"/>
        <v>810621</v>
      </c>
      <c r="O105" s="228">
        <f t="shared" si="39"/>
        <v>0</v>
      </c>
      <c r="P105" s="228">
        <f t="shared" si="39"/>
        <v>0</v>
      </c>
      <c r="Q105" s="228">
        <f t="shared" si="39"/>
        <v>0</v>
      </c>
      <c r="R105" s="556">
        <f t="shared" si="39"/>
        <v>30460246</v>
      </c>
      <c r="S105" s="228">
        <f>S96+S104</f>
        <v>27833738</v>
      </c>
      <c r="T105" s="228">
        <f>T96+T104</f>
        <v>0</v>
      </c>
      <c r="U105" s="221"/>
    </row>
    <row r="106" spans="1:21">
      <c r="A106" s="896" t="s">
        <v>1168</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27833738</v>
      </c>
      <c r="T107" s="242">
        <f>T105+T106</f>
        <v>0</v>
      </c>
    </row>
    <row r="108" spans="1:21" s="310" customFormat="1">
      <c r="A108" s="241" t="s">
        <v>970</v>
      </c>
      <c r="B108" s="236"/>
      <c r="C108" s="236"/>
      <c r="D108" s="236"/>
      <c r="E108" s="479">
        <f>Application!AG631</f>
        <v>10031487</v>
      </c>
      <c r="F108" s="479">
        <f>Application!AG618</f>
        <v>1330000</v>
      </c>
      <c r="G108" s="479">
        <f>Application!AG619</f>
        <v>14276157</v>
      </c>
      <c r="H108" s="479">
        <f>Application!AG620</f>
        <v>1400000</v>
      </c>
      <c r="I108" s="479">
        <f>Application!AG621</f>
        <v>1381000</v>
      </c>
      <c r="J108" s="479">
        <f>Application!AG622</f>
        <v>750138</v>
      </c>
      <c r="K108" s="479">
        <f>Application!AG623</f>
        <v>378155</v>
      </c>
      <c r="L108" s="479">
        <f>Application!AG624</f>
        <v>102688</v>
      </c>
      <c r="M108" s="479">
        <f>Application!AG625</f>
        <v>0</v>
      </c>
      <c r="N108" s="479">
        <f>Application!AG626</f>
        <v>810621</v>
      </c>
      <c r="O108" s="479">
        <f>Application!AG627</f>
        <v>0</v>
      </c>
      <c r="P108" s="479">
        <f>Application!AG628</f>
        <v>0</v>
      </c>
      <c r="Q108" s="479">
        <f>Application!AG629</f>
        <v>0</v>
      </c>
      <c r="R108" s="237"/>
      <c r="S108" s="237"/>
      <c r="T108" s="237"/>
      <c r="U108" s="309"/>
    </row>
    <row r="109" spans="1:21" ht="10.35" customHeight="1">
      <c r="A109" s="236"/>
      <c r="B109" s="236"/>
      <c r="C109" s="236"/>
      <c r="D109" s="236"/>
    </row>
    <row r="110" spans="1:21">
      <c r="A110" s="241" t="s">
        <v>1064</v>
      </c>
      <c r="B110" s="236"/>
      <c r="C110" s="236"/>
      <c r="D110" s="236"/>
    </row>
    <row r="111" spans="1:21">
      <c r="A111" s="235" t="s">
        <v>1065</v>
      </c>
      <c r="B111" s="236"/>
      <c r="C111" s="236"/>
      <c r="D111" s="236"/>
    </row>
    <row r="112" spans="1:21" ht="12" customHeight="1">
      <c r="A112" s="500"/>
      <c r="B112" s="236"/>
      <c r="C112" s="236"/>
      <c r="D112" s="236"/>
    </row>
    <row r="113" spans="1:21">
      <c r="A113" s="235" t="s">
        <v>1162</v>
      </c>
      <c r="B113" s="236"/>
      <c r="C113" s="236"/>
      <c r="D113" s="236"/>
    </row>
    <row r="114" spans="1:21">
      <c r="A114" s="235" t="s">
        <v>1163</v>
      </c>
      <c r="B114" s="236"/>
      <c r="C114" s="236"/>
      <c r="D114" s="236"/>
    </row>
    <row r="115" spans="1:21" ht="12" customHeight="1">
      <c r="A115" s="500"/>
      <c r="B115" s="236"/>
      <c r="C115" s="236"/>
      <c r="D115" s="236"/>
    </row>
    <row r="116" spans="1:21">
      <c r="A116" s="559" t="s">
        <v>1170</v>
      </c>
      <c r="B116" s="236"/>
      <c r="C116" s="236"/>
      <c r="D116" s="236"/>
    </row>
    <row r="117" spans="1:21">
      <c r="A117" s="559" t="s">
        <v>1488</v>
      </c>
      <c r="B117" s="236"/>
      <c r="C117" s="236"/>
      <c r="D117" s="236"/>
    </row>
    <row r="118" spans="1:21">
      <c r="A118" s="559" t="s">
        <v>1169</v>
      </c>
      <c r="B118" s="236"/>
      <c r="C118" s="236"/>
      <c r="D118" s="236"/>
    </row>
    <row r="119" spans="1:21">
      <c r="A119" s="559" t="s">
        <v>1171</v>
      </c>
      <c r="B119" s="236"/>
      <c r="C119" s="236"/>
      <c r="D119" s="236"/>
    </row>
    <row r="120" spans="1:21" ht="12" customHeight="1">
      <c r="A120" s="558"/>
      <c r="B120" s="236"/>
      <c r="C120" s="236"/>
      <c r="D120" s="236"/>
    </row>
    <row r="121" spans="1:21" ht="15.75">
      <c r="A121" s="549" t="s">
        <v>1146</v>
      </c>
      <c r="B121" s="236"/>
      <c r="C121" s="236"/>
      <c r="D121" s="236"/>
    </row>
    <row r="122" spans="1:21">
      <c r="A122" s="534" t="s">
        <v>1130</v>
      </c>
      <c r="B122" s="533"/>
      <c r="C122" s="533"/>
      <c r="D122" s="1611" t="s">
        <v>1131</v>
      </c>
      <c r="E122" s="1611"/>
      <c r="F122" s="1611"/>
      <c r="G122" s="533"/>
      <c r="H122" s="533"/>
      <c r="I122" s="533"/>
      <c r="J122" s="533"/>
      <c r="K122" s="533"/>
      <c r="L122" s="533"/>
      <c r="M122" s="533"/>
      <c r="N122" s="533"/>
      <c r="O122" s="533"/>
      <c r="P122" s="533"/>
      <c r="Q122" s="533"/>
      <c r="R122" s="533"/>
      <c r="S122" s="533"/>
      <c r="T122" s="533"/>
      <c r="U122" s="535"/>
    </row>
    <row r="123" spans="1:21">
      <c r="A123" s="533" t="s">
        <v>1132</v>
      </c>
      <c r="B123" s="542"/>
      <c r="C123" s="533"/>
      <c r="D123" s="1614" t="s">
        <v>1489</v>
      </c>
      <c r="E123" s="1615"/>
      <c r="F123" s="1615"/>
      <c r="G123" s="1615"/>
      <c r="H123" s="1615"/>
      <c r="I123" s="1615"/>
      <c r="J123" s="1615"/>
      <c r="K123" s="1615"/>
      <c r="L123" s="1615"/>
      <c r="M123" s="1615"/>
      <c r="N123" s="1615"/>
      <c r="O123" s="1615"/>
      <c r="P123" s="1615"/>
      <c r="Q123" s="1615"/>
      <c r="R123" s="1615"/>
      <c r="S123" s="1615"/>
      <c r="T123" s="533"/>
      <c r="U123" s="535"/>
    </row>
    <row r="124" spans="1:21" ht="12.75">
      <c r="A124" s="532" t="s">
        <v>1133</v>
      </c>
      <c r="B124" s="542"/>
      <c r="C124" s="532"/>
      <c r="D124" s="1615"/>
      <c r="E124" s="1615"/>
      <c r="F124" s="1615"/>
      <c r="G124" s="1615"/>
      <c r="H124" s="1615"/>
      <c r="I124" s="1615"/>
      <c r="J124" s="1615"/>
      <c r="K124" s="1615"/>
      <c r="L124" s="1615"/>
      <c r="M124" s="1615"/>
      <c r="N124" s="1615"/>
      <c r="O124" s="1615"/>
      <c r="P124" s="1615"/>
      <c r="Q124" s="1615"/>
      <c r="R124" s="1615"/>
      <c r="S124" s="1615"/>
      <c r="T124" s="533"/>
      <c r="U124" s="535"/>
    </row>
    <row r="125" spans="1:21" ht="12.75">
      <c r="A125" s="532" t="s">
        <v>1134</v>
      </c>
      <c r="B125" s="542"/>
      <c r="C125" s="532"/>
      <c r="D125" s="1615"/>
      <c r="E125" s="1615"/>
      <c r="F125" s="1615"/>
      <c r="G125" s="1615"/>
      <c r="H125" s="1615"/>
      <c r="I125" s="1615"/>
      <c r="J125" s="1615"/>
      <c r="K125" s="1615"/>
      <c r="L125" s="1615"/>
      <c r="M125" s="1615"/>
      <c r="N125" s="1615"/>
      <c r="O125" s="1615"/>
      <c r="P125" s="1615"/>
      <c r="Q125" s="1615"/>
      <c r="R125" s="1615"/>
      <c r="S125" s="1615"/>
      <c r="T125" s="533"/>
      <c r="U125" s="535"/>
    </row>
    <row r="126" spans="1:21" ht="12.75">
      <c r="A126" s="532" t="s">
        <v>1135</v>
      </c>
      <c r="B126" s="542"/>
      <c r="C126" s="532"/>
      <c r="D126" s="544"/>
      <c r="E126" s="544"/>
      <c r="F126" s="544"/>
      <c r="G126" s="544"/>
      <c r="H126" s="544"/>
      <c r="I126" s="544"/>
      <c r="J126" s="544"/>
      <c r="K126" s="544"/>
      <c r="L126" s="544"/>
      <c r="M126" s="544"/>
      <c r="N126" s="544"/>
      <c r="O126" s="532"/>
      <c r="P126" s="532"/>
      <c r="Q126" s="532"/>
      <c r="R126" s="532"/>
      <c r="S126" s="532"/>
      <c r="T126" s="533"/>
      <c r="U126" s="535"/>
    </row>
    <row r="127" spans="1:21" ht="12.75">
      <c r="A127" s="532" t="s">
        <v>1136</v>
      </c>
      <c r="B127" s="542"/>
      <c r="C127" s="532"/>
      <c r="D127" s="544"/>
      <c r="E127" s="544"/>
      <c r="F127" s="544"/>
      <c r="G127" s="544"/>
      <c r="H127" s="544"/>
      <c r="I127" s="544"/>
      <c r="J127" s="544"/>
      <c r="K127" s="544"/>
      <c r="L127" s="544"/>
      <c r="M127" s="544"/>
      <c r="N127" s="544"/>
      <c r="O127" s="532"/>
      <c r="P127" s="532"/>
      <c r="Q127" s="532"/>
      <c r="R127" s="532"/>
      <c r="S127" s="532"/>
      <c r="T127" s="533"/>
      <c r="U127" s="535"/>
    </row>
    <row r="128" spans="1:21" ht="12.75">
      <c r="A128" s="532" t="s">
        <v>1137</v>
      </c>
      <c r="B128" s="542"/>
      <c r="C128" s="532"/>
      <c r="D128" s="1608"/>
      <c r="E128" s="1608"/>
      <c r="F128" s="1608"/>
      <c r="G128" s="1608"/>
      <c r="H128" s="1608"/>
      <c r="I128" s="532"/>
      <c r="J128" s="1609"/>
      <c r="K128" s="1609"/>
      <c r="L128" s="532"/>
      <c r="M128" s="532"/>
      <c r="N128" s="532"/>
      <c r="O128" s="532"/>
      <c r="P128" s="532"/>
      <c r="Q128" s="532"/>
      <c r="R128" s="532"/>
      <c r="S128" s="532"/>
      <c r="T128" s="533"/>
      <c r="U128" s="535"/>
    </row>
    <row r="129" spans="1:21" ht="12.75">
      <c r="A129" s="532" t="s">
        <v>318</v>
      </c>
      <c r="B129" s="542"/>
      <c r="C129" s="532"/>
      <c r="D129" s="1610" t="s">
        <v>1138</v>
      </c>
      <c r="E129" s="1610"/>
      <c r="F129" s="1610"/>
      <c r="G129" s="1610"/>
      <c r="H129" s="1610"/>
      <c r="I129" s="532"/>
      <c r="J129" s="532" t="s">
        <v>1139</v>
      </c>
      <c r="K129" s="532"/>
      <c r="L129" s="532"/>
      <c r="M129" s="532"/>
      <c r="N129" s="532"/>
      <c r="O129" s="532"/>
      <c r="P129" s="532"/>
      <c r="Q129" s="532"/>
      <c r="R129" s="532"/>
      <c r="S129" s="532"/>
      <c r="T129" s="533"/>
      <c r="U129" s="535"/>
    </row>
    <row r="130" spans="1:21" ht="12" customHeight="1">
      <c r="A130" s="532"/>
      <c r="B130" s="541"/>
      <c r="C130" s="532"/>
      <c r="D130" s="532"/>
      <c r="E130" s="532"/>
      <c r="F130" s="532"/>
      <c r="G130" s="532"/>
      <c r="H130" s="532"/>
      <c r="I130" s="532"/>
      <c r="J130" s="532"/>
      <c r="K130" s="532"/>
      <c r="L130" s="532"/>
      <c r="M130" s="532"/>
      <c r="N130" s="532"/>
      <c r="O130" s="532"/>
      <c r="P130" s="532"/>
      <c r="Q130" s="532"/>
      <c r="R130" s="532"/>
      <c r="S130" s="532"/>
      <c r="T130" s="533"/>
      <c r="U130" s="535"/>
    </row>
    <row r="131" spans="1:21" ht="12.75">
      <c r="A131" s="545" t="s">
        <v>1140</v>
      </c>
      <c r="B131" s="543">
        <f>SUM(B123:B129)</f>
        <v>0</v>
      </c>
      <c r="C131" s="532"/>
      <c r="D131" s="1585"/>
      <c r="E131" s="1585"/>
      <c r="F131" s="1585"/>
      <c r="G131" s="1585"/>
      <c r="H131" s="1585"/>
      <c r="I131" s="532"/>
      <c r="J131" s="1585"/>
      <c r="K131" s="1585"/>
      <c r="L131" s="1585"/>
      <c r="M131" s="1585"/>
      <c r="N131" s="532"/>
      <c r="O131" s="532"/>
      <c r="P131" s="532"/>
      <c r="Q131" s="532"/>
      <c r="R131" s="532"/>
      <c r="S131" s="532"/>
      <c r="T131" s="533"/>
      <c r="U131" s="535"/>
    </row>
    <row r="132" spans="1:21" ht="12" customHeight="1">
      <c r="A132" s="546"/>
      <c r="B132" s="532"/>
      <c r="C132" s="532"/>
      <c r="D132" s="1616" t="s">
        <v>1141</v>
      </c>
      <c r="E132" s="1616"/>
      <c r="F132" s="1616"/>
      <c r="G132" s="1616"/>
      <c r="H132" s="1616"/>
      <c r="I132" s="532"/>
      <c r="J132" s="1616" t="s">
        <v>1142</v>
      </c>
      <c r="K132" s="1616"/>
      <c r="L132" s="1616"/>
      <c r="M132" s="1616"/>
      <c r="N132" s="532"/>
      <c r="O132" s="532"/>
      <c r="P132" s="532"/>
      <c r="Q132" s="532"/>
      <c r="R132" s="532"/>
      <c r="S132" s="532"/>
      <c r="T132" s="533"/>
      <c r="U132" s="535"/>
    </row>
    <row r="133" spans="1:21" ht="12" customHeight="1">
      <c r="A133" s="546"/>
      <c r="B133" s="532"/>
      <c r="C133" s="532"/>
      <c r="D133" s="532"/>
      <c r="E133" s="532"/>
      <c r="F133" s="532"/>
      <c r="G133" s="532"/>
      <c r="H133" s="532"/>
      <c r="I133" s="532"/>
      <c r="J133" s="532"/>
      <c r="K133" s="532"/>
      <c r="L133" s="532"/>
      <c r="M133" s="532"/>
      <c r="N133" s="532"/>
      <c r="O133" s="532"/>
      <c r="P133" s="532"/>
      <c r="Q133" s="532"/>
      <c r="R133" s="532"/>
      <c r="S133" s="532"/>
      <c r="T133" s="533"/>
      <c r="U133" s="535"/>
    </row>
    <row r="134" spans="1:21" ht="12.75">
      <c r="A134" s="547" t="s">
        <v>1143</v>
      </c>
      <c r="B134" s="532"/>
      <c r="C134" s="532"/>
      <c r="D134" s="532"/>
      <c r="E134" s="532"/>
      <c r="F134" s="532"/>
      <c r="G134" s="532"/>
      <c r="H134" s="532"/>
      <c r="I134" s="532"/>
      <c r="J134" s="532"/>
      <c r="K134" s="532"/>
      <c r="L134" s="532"/>
      <c r="M134" s="532"/>
      <c r="N134" s="532"/>
      <c r="O134" s="532"/>
      <c r="P134" s="532"/>
      <c r="Q134" s="532"/>
      <c r="R134" s="532"/>
      <c r="S134" s="532"/>
      <c r="T134" s="533"/>
      <c r="U134" s="535"/>
    </row>
    <row r="135" spans="1:21" ht="12.75">
      <c r="A135" s="500" t="s">
        <v>1144</v>
      </c>
      <c r="B135" s="532"/>
      <c r="C135" s="532"/>
      <c r="D135" s="532"/>
      <c r="E135" s="532"/>
      <c r="F135" s="532"/>
      <c r="G135" s="532"/>
      <c r="H135" s="532"/>
      <c r="I135" s="532"/>
      <c r="J135" s="532"/>
      <c r="K135" s="532"/>
      <c r="L135" s="532"/>
      <c r="M135" s="532"/>
      <c r="N135" s="548"/>
      <c r="O135" s="532"/>
      <c r="P135" s="532"/>
      <c r="Q135" s="532"/>
      <c r="R135" s="532"/>
      <c r="S135" s="532"/>
      <c r="T135" s="533"/>
      <c r="U135" s="535"/>
    </row>
    <row r="136" spans="1:21" ht="12" customHeight="1">
      <c r="A136" s="546"/>
      <c r="B136" s="532"/>
      <c r="C136" s="532"/>
      <c r="D136" s="532"/>
      <c r="E136" s="532"/>
      <c r="F136" s="532"/>
      <c r="G136" s="532"/>
      <c r="H136" s="532"/>
      <c r="I136" s="532"/>
      <c r="J136" s="532"/>
      <c r="K136" s="532"/>
      <c r="L136" s="532"/>
      <c r="M136" s="532"/>
      <c r="N136" s="532"/>
      <c r="O136" s="532"/>
      <c r="P136" s="532"/>
      <c r="Q136" s="532"/>
      <c r="R136" s="532"/>
      <c r="S136" s="532"/>
      <c r="T136" s="539"/>
      <c r="U136" s="540"/>
    </row>
    <row r="137" spans="1:21" ht="12.75">
      <c r="A137" s="546"/>
      <c r="B137" s="532"/>
      <c r="C137" s="532"/>
      <c r="D137" s="532"/>
      <c r="E137" s="532"/>
      <c r="F137" s="532"/>
      <c r="G137" s="532"/>
      <c r="H137" s="532"/>
      <c r="I137" s="532"/>
      <c r="J137" s="532"/>
      <c r="K137" s="532"/>
      <c r="L137" s="532"/>
      <c r="M137" s="532"/>
      <c r="N137" s="532"/>
      <c r="O137" s="532"/>
      <c r="P137" s="532"/>
      <c r="Q137" s="532"/>
      <c r="R137" s="532"/>
      <c r="S137" s="532"/>
      <c r="T137" s="539"/>
      <c r="U137" s="540"/>
    </row>
    <row r="138" spans="1:21" ht="12" customHeight="1">
      <c r="A138" s="1617"/>
      <c r="B138" s="1618"/>
      <c r="C138" s="1618"/>
      <c r="D138" s="537"/>
      <c r="E138" s="1609"/>
      <c r="F138" s="1609"/>
      <c r="G138" s="532"/>
      <c r="H138" s="532"/>
      <c r="I138" s="532"/>
      <c r="J138" s="532"/>
      <c r="K138" s="532"/>
      <c r="L138" s="532"/>
      <c r="M138" s="532"/>
      <c r="N138" s="532"/>
      <c r="O138" s="532"/>
      <c r="P138" s="532"/>
      <c r="Q138" s="532"/>
      <c r="R138" s="532"/>
      <c r="S138" s="532"/>
      <c r="T138" s="539"/>
      <c r="U138" s="540"/>
    </row>
    <row r="139" spans="1:21" ht="12.75">
      <c r="A139" s="1612" t="s">
        <v>1145</v>
      </c>
      <c r="B139" s="1613"/>
      <c r="C139" s="1613"/>
      <c r="D139" s="537"/>
      <c r="E139" s="532" t="s">
        <v>1139</v>
      </c>
      <c r="F139" s="532"/>
      <c r="G139" s="532"/>
      <c r="H139" s="532"/>
      <c r="I139" s="532"/>
      <c r="J139" s="532"/>
      <c r="K139" s="532"/>
      <c r="L139" s="532"/>
      <c r="M139" s="532"/>
      <c r="N139" s="532"/>
      <c r="O139" s="532"/>
      <c r="P139" s="532"/>
      <c r="Q139" s="532"/>
      <c r="R139" s="532"/>
      <c r="S139" s="532"/>
      <c r="T139" s="539"/>
      <c r="U139" s="540"/>
    </row>
    <row r="140" spans="1:21" ht="12.75">
      <c r="A140" s="546"/>
      <c r="B140" s="532"/>
      <c r="C140" s="532"/>
      <c r="D140" s="537"/>
      <c r="E140" s="532"/>
      <c r="F140" s="532"/>
      <c r="G140" s="532"/>
      <c r="H140" s="532"/>
      <c r="I140" s="532"/>
      <c r="J140" s="532"/>
      <c r="K140" s="532"/>
      <c r="L140" s="532"/>
      <c r="M140" s="532"/>
      <c r="N140" s="532"/>
      <c r="O140" s="532"/>
      <c r="P140" s="532"/>
      <c r="Q140" s="532"/>
      <c r="R140" s="532"/>
      <c r="S140" s="532"/>
      <c r="T140" s="536"/>
      <c r="U140" s="538"/>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246" stopIfTrue="1">
      <formula>T9&gt;C9</formula>
    </cfRule>
  </conditionalFormatting>
  <conditionalFormatting sqref="S10">
    <cfRule type="expression" dxfId="144" priority="245" stopIfTrue="1">
      <formula>(S10+T10)&gt;C10</formula>
    </cfRule>
  </conditionalFormatting>
  <conditionalFormatting sqref="R8">
    <cfRule type="cellIs" dxfId="143" priority="234" stopIfTrue="1" operator="notEqual">
      <formula>$B8</formula>
    </cfRule>
    <cfRule type="cellIs" priority="237" stopIfTrue="1" operator="notEqual">
      <formula>$B8</formula>
    </cfRule>
  </conditionalFormatting>
  <conditionalFormatting sqref="R4:R7">
    <cfRule type="cellIs" dxfId="142" priority="236" stopIfTrue="1" operator="notEqual">
      <formula>$B4</formula>
    </cfRule>
  </conditionalFormatting>
  <conditionalFormatting sqref="R9:R10">
    <cfRule type="cellIs" dxfId="141" priority="235" stopIfTrue="1" operator="notEqual">
      <formula>$B9</formula>
    </cfRule>
  </conditionalFormatting>
  <conditionalFormatting sqref="R11:R12">
    <cfRule type="cellIs" dxfId="140" priority="232" stopIfTrue="1" operator="notEqual">
      <formula>$B11</formula>
    </cfRule>
    <cfRule type="cellIs" priority="233" stopIfTrue="1" operator="notEqual">
      <formula>$B11</formula>
    </cfRule>
  </conditionalFormatting>
  <conditionalFormatting sqref="R13:R15">
    <cfRule type="cellIs" dxfId="139" priority="231" stopIfTrue="1" operator="notEqual">
      <formula>$B13</formula>
    </cfRule>
  </conditionalFormatting>
  <conditionalFormatting sqref="R25">
    <cfRule type="cellIs" dxfId="138" priority="229" stopIfTrue="1" operator="notEqual">
      <formula>$B25</formula>
    </cfRule>
    <cfRule type="cellIs" priority="230" stopIfTrue="1" operator="notEqual">
      <formula>$B25</formula>
    </cfRule>
  </conditionalFormatting>
  <conditionalFormatting sqref="R17:R24">
    <cfRule type="cellIs" dxfId="137" priority="228" stopIfTrue="1" operator="notEqual">
      <formula>$B17</formula>
    </cfRule>
  </conditionalFormatting>
  <conditionalFormatting sqref="R26">
    <cfRule type="cellIs" dxfId="136" priority="227" stopIfTrue="1" operator="notEqual">
      <formula>$B26</formula>
    </cfRule>
  </conditionalFormatting>
  <conditionalFormatting sqref="R36">
    <cfRule type="cellIs" dxfId="135" priority="225" stopIfTrue="1" operator="notEqual">
      <formula>$B36</formula>
    </cfRule>
    <cfRule type="cellIs" priority="226" stopIfTrue="1" operator="notEqual">
      <formula>$B36</formula>
    </cfRule>
  </conditionalFormatting>
  <conditionalFormatting sqref="R28:R35">
    <cfRule type="cellIs" dxfId="134" priority="224" stopIfTrue="1" operator="notEqual">
      <formula>$B28</formula>
    </cfRule>
  </conditionalFormatting>
  <conditionalFormatting sqref="R40">
    <cfRule type="cellIs" dxfId="133" priority="222" stopIfTrue="1" operator="notEqual">
      <formula>$B40</formula>
    </cfRule>
    <cfRule type="cellIs" priority="223" stopIfTrue="1" operator="notEqual">
      <formula>$B40</formula>
    </cfRule>
  </conditionalFormatting>
  <conditionalFormatting sqref="R38:R39">
    <cfRule type="cellIs" dxfId="132" priority="221" stopIfTrue="1" operator="notEqual">
      <formula>$B38</formula>
    </cfRule>
  </conditionalFormatting>
  <conditionalFormatting sqref="R41">
    <cfRule type="cellIs" dxfId="131" priority="220" stopIfTrue="1" operator="notEqual">
      <formula>$B41</formula>
    </cfRule>
  </conditionalFormatting>
  <conditionalFormatting sqref="R53">
    <cfRule type="cellIs" dxfId="130" priority="218" stopIfTrue="1" operator="notEqual">
      <formula>$B53</formula>
    </cfRule>
    <cfRule type="cellIs" priority="219" stopIfTrue="1" operator="notEqual">
      <formula>$B53</formula>
    </cfRule>
  </conditionalFormatting>
  <conditionalFormatting sqref="R43:R52">
    <cfRule type="cellIs" dxfId="129" priority="217" stopIfTrue="1" operator="notEqual">
      <formula>$B43</formula>
    </cfRule>
  </conditionalFormatting>
  <conditionalFormatting sqref="R62:R63">
    <cfRule type="cellIs" dxfId="128" priority="215" stopIfTrue="1" operator="notEqual">
      <formula>$B62</formula>
    </cfRule>
    <cfRule type="cellIs" priority="216" stopIfTrue="1" operator="notEqual">
      <formula>$B62</formula>
    </cfRule>
  </conditionalFormatting>
  <conditionalFormatting sqref="R55:R61">
    <cfRule type="cellIs" dxfId="127" priority="214" stopIfTrue="1" operator="notEqual">
      <formula>$B55</formula>
    </cfRule>
  </conditionalFormatting>
  <conditionalFormatting sqref="R67">
    <cfRule type="cellIs" dxfId="126" priority="212" stopIfTrue="1" operator="notEqual">
      <formula>$B67</formula>
    </cfRule>
    <cfRule type="cellIs" priority="213" stopIfTrue="1" operator="notEqual">
      <formula>$B67</formula>
    </cfRule>
  </conditionalFormatting>
  <conditionalFormatting sqref="R65:R66">
    <cfRule type="cellIs" dxfId="125" priority="211" stopIfTrue="1" operator="notEqual">
      <formula>$B65</formula>
    </cfRule>
  </conditionalFormatting>
  <conditionalFormatting sqref="R74">
    <cfRule type="cellIs" dxfId="124" priority="209" stopIfTrue="1" operator="notEqual">
      <formula>$B74</formula>
    </cfRule>
    <cfRule type="cellIs" priority="210" stopIfTrue="1" operator="notEqual">
      <formula>$B74</formula>
    </cfRule>
  </conditionalFormatting>
  <conditionalFormatting sqref="R95">
    <cfRule type="cellIs" dxfId="123" priority="207" stopIfTrue="1" operator="notEqual">
      <formula>$B95</formula>
    </cfRule>
    <cfRule type="cellIs" priority="208" stopIfTrue="1" operator="notEqual">
      <formula>$B95</formula>
    </cfRule>
  </conditionalFormatting>
  <conditionalFormatting sqref="R69:R73">
    <cfRule type="cellIs" dxfId="122" priority="206" stopIfTrue="1" operator="notEqual">
      <formula>$B69</formula>
    </cfRule>
  </conditionalFormatting>
  <conditionalFormatting sqref="R76:R77">
    <cfRule type="cellIs" dxfId="121" priority="205" stopIfTrue="1" operator="notEqual">
      <formula>$B76</formula>
    </cfRule>
  </conditionalFormatting>
  <conditionalFormatting sqref="R80:R94">
    <cfRule type="cellIs" dxfId="120" priority="204" stopIfTrue="1" operator="notEqual">
      <formula>$B80</formula>
    </cfRule>
  </conditionalFormatting>
  <conditionalFormatting sqref="R104:R105">
    <cfRule type="cellIs" dxfId="119" priority="202" stopIfTrue="1" operator="notEqual">
      <formula>$B104</formula>
    </cfRule>
    <cfRule type="cellIs" priority="203" stopIfTrue="1" operator="notEqual">
      <formula>$B104</formula>
    </cfRule>
  </conditionalFormatting>
  <conditionalFormatting sqref="R98:R103">
    <cfRule type="cellIs" dxfId="118" priority="201" stopIfTrue="1" operator="notEqual">
      <formula>$B98</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
    <cfRule type="expression" dxfId="108" priority="179" stopIfTrue="1">
      <formula>(S23+T23)&gt;C23</formula>
    </cfRule>
  </conditionalFormatting>
  <conditionalFormatting sqref="S24">
    <cfRule type="expression" dxfId="107" priority="178" stopIfTrue="1">
      <formula>(S24+T24)&gt;C24</formula>
    </cfRule>
  </conditionalFormatting>
  <conditionalFormatting sqref="S26">
    <cfRule type="expression" dxfId="106" priority="171" stopIfTrue="1">
      <formula>(S26+T26)&gt;C26</formula>
    </cfRule>
  </conditionalFormatting>
  <conditionalFormatting sqref="S28">
    <cfRule type="expression" dxfId="105" priority="169" stopIfTrue="1">
      <formula>(S28+T28)&gt;C28</formula>
    </cfRule>
  </conditionalFormatting>
  <conditionalFormatting sqref="S29">
    <cfRule type="expression" dxfId="104" priority="167" stopIfTrue="1">
      <formula>(S29+T29)&gt;C29</formula>
    </cfRule>
  </conditionalFormatting>
  <conditionalFormatting sqref="S30:S31">
    <cfRule type="expression" dxfId="103" priority="166" stopIfTrue="1">
      <formula>(S30+T30)&gt;C30</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2" customWidth="1"/>
    <col min="2" max="3" width="12.140625" style="625" customWidth="1"/>
    <col min="4" max="6" width="12.85546875" style="625" customWidth="1"/>
    <col min="7" max="9" width="12.140625" style="625" customWidth="1"/>
    <col min="10" max="10" width="12.140625" style="626" customWidth="1"/>
    <col min="11" max="11" width="8.85546875" style="627" hidden="1" customWidth="1"/>
    <col min="12" max="21" width="8.85546875" style="625" hidden="1" customWidth="1"/>
    <col min="22" max="23" width="0" style="625" hidden="1"/>
    <col min="24" max="256" width="8.85546875" style="625" hidden="1"/>
    <col min="257" max="257" width="32.7109375" style="625" hidden="1" customWidth="1"/>
    <col min="258" max="259" width="12.140625" style="625" hidden="1" customWidth="1"/>
    <col min="260" max="260" width="12.85546875" style="625" hidden="1" customWidth="1"/>
    <col min="261" max="266" width="12.140625" style="625" hidden="1" customWidth="1"/>
    <col min="267" max="277" width="8.85546875" style="625" hidden="1" customWidth="1"/>
    <col min="278" max="512" width="8.85546875" style="625" hidden="1"/>
    <col min="513" max="513" width="32.7109375" style="625" hidden="1" customWidth="1"/>
    <col min="514" max="515" width="12.140625" style="625" hidden="1" customWidth="1"/>
    <col min="516" max="516" width="12.85546875" style="625" hidden="1" customWidth="1"/>
    <col min="517" max="522" width="12.140625" style="625" hidden="1" customWidth="1"/>
    <col min="523" max="533" width="8.85546875" style="625" hidden="1" customWidth="1"/>
    <col min="534" max="768" width="8.85546875" style="625" hidden="1"/>
    <col min="769" max="769" width="32.7109375" style="625" hidden="1" customWidth="1"/>
    <col min="770" max="771" width="12.140625" style="625" hidden="1" customWidth="1"/>
    <col min="772" max="772" width="12.85546875" style="625" hidden="1" customWidth="1"/>
    <col min="773" max="778" width="12.140625" style="625" hidden="1" customWidth="1"/>
    <col min="779" max="789" width="8.85546875" style="625" hidden="1" customWidth="1"/>
    <col min="790" max="1024" width="8.85546875" style="625" hidden="1"/>
    <col min="1025" max="1025" width="32.7109375" style="625" hidden="1" customWidth="1"/>
    <col min="1026" max="1027" width="12.140625" style="625" hidden="1" customWidth="1"/>
    <col min="1028" max="1028" width="12.85546875" style="625" hidden="1" customWidth="1"/>
    <col min="1029" max="1034" width="12.140625" style="625" hidden="1" customWidth="1"/>
    <col min="1035" max="1045" width="8.85546875" style="625" hidden="1" customWidth="1"/>
    <col min="1046" max="1280" width="8.85546875" style="625" hidden="1"/>
    <col min="1281" max="1281" width="32.7109375" style="625" hidden="1" customWidth="1"/>
    <col min="1282" max="1283" width="12.140625" style="625" hidden="1" customWidth="1"/>
    <col min="1284" max="1284" width="12.85546875" style="625" hidden="1" customWidth="1"/>
    <col min="1285" max="1290" width="12.140625" style="625" hidden="1" customWidth="1"/>
    <col min="1291" max="1301" width="8.85546875" style="625" hidden="1" customWidth="1"/>
    <col min="1302" max="1536" width="8.85546875" style="625" hidden="1"/>
    <col min="1537" max="1537" width="32.7109375" style="625" hidden="1" customWidth="1"/>
    <col min="1538" max="1539" width="12.140625" style="625" hidden="1" customWidth="1"/>
    <col min="1540" max="1540" width="12.85546875" style="625" hidden="1" customWidth="1"/>
    <col min="1541" max="1546" width="12.140625" style="625" hidden="1" customWidth="1"/>
    <col min="1547" max="1557" width="8.85546875" style="625" hidden="1" customWidth="1"/>
    <col min="1558" max="1792" width="8.85546875" style="625" hidden="1"/>
    <col min="1793" max="1793" width="32.7109375" style="625" hidden="1" customWidth="1"/>
    <col min="1794" max="1795" width="12.140625" style="625" hidden="1" customWidth="1"/>
    <col min="1796" max="1796" width="12.85546875" style="625" hidden="1" customWidth="1"/>
    <col min="1797" max="1802" width="12.140625" style="625" hidden="1" customWidth="1"/>
    <col min="1803" max="1813" width="8.85546875" style="625" hidden="1" customWidth="1"/>
    <col min="1814" max="2048" width="8.85546875" style="625" hidden="1"/>
    <col min="2049" max="2049" width="32.7109375" style="625" hidden="1" customWidth="1"/>
    <col min="2050" max="2051" width="12.140625" style="625" hidden="1" customWidth="1"/>
    <col min="2052" max="2052" width="12.85546875" style="625" hidden="1" customWidth="1"/>
    <col min="2053" max="2058" width="12.140625" style="625" hidden="1" customWidth="1"/>
    <col min="2059" max="2069" width="8.85546875" style="625" hidden="1" customWidth="1"/>
    <col min="2070" max="2304" width="8.85546875" style="625" hidden="1"/>
    <col min="2305" max="2305" width="32.7109375" style="625" hidden="1" customWidth="1"/>
    <col min="2306" max="2307" width="12.140625" style="625" hidden="1" customWidth="1"/>
    <col min="2308" max="2308" width="12.85546875" style="625" hidden="1" customWidth="1"/>
    <col min="2309" max="2314" width="12.140625" style="625" hidden="1" customWidth="1"/>
    <col min="2315" max="2325" width="8.85546875" style="625" hidden="1" customWidth="1"/>
    <col min="2326" max="2560" width="8.85546875" style="625" hidden="1"/>
    <col min="2561" max="2561" width="32.7109375" style="625" hidden="1" customWidth="1"/>
    <col min="2562" max="2563" width="12.140625" style="625" hidden="1" customWidth="1"/>
    <col min="2564" max="2564" width="12.85546875" style="625" hidden="1" customWidth="1"/>
    <col min="2565" max="2570" width="12.140625" style="625" hidden="1" customWidth="1"/>
    <col min="2571" max="2581" width="8.85546875" style="625" hidden="1" customWidth="1"/>
    <col min="2582" max="2816" width="8.85546875" style="625" hidden="1"/>
    <col min="2817" max="2817" width="32.7109375" style="625" hidden="1" customWidth="1"/>
    <col min="2818" max="2819" width="12.140625" style="625" hidden="1" customWidth="1"/>
    <col min="2820" max="2820" width="12.85546875" style="625" hidden="1" customWidth="1"/>
    <col min="2821" max="2826" width="12.140625" style="625" hidden="1" customWidth="1"/>
    <col min="2827" max="2837" width="8.85546875" style="625" hidden="1" customWidth="1"/>
    <col min="2838" max="3072" width="8.85546875" style="625" hidden="1"/>
    <col min="3073" max="3073" width="32.7109375" style="625" hidden="1" customWidth="1"/>
    <col min="3074" max="3075" width="12.140625" style="625" hidden="1" customWidth="1"/>
    <col min="3076" max="3076" width="12.85546875" style="625" hidden="1" customWidth="1"/>
    <col min="3077" max="3082" width="12.140625" style="625" hidden="1" customWidth="1"/>
    <col min="3083" max="3093" width="8.85546875" style="625" hidden="1" customWidth="1"/>
    <col min="3094" max="3328" width="8.85546875" style="625" hidden="1"/>
    <col min="3329" max="3329" width="32.7109375" style="625" hidden="1" customWidth="1"/>
    <col min="3330" max="3331" width="12.140625" style="625" hidden="1" customWidth="1"/>
    <col min="3332" max="3332" width="12.85546875" style="625" hidden="1" customWidth="1"/>
    <col min="3333" max="3338" width="12.140625" style="625" hidden="1" customWidth="1"/>
    <col min="3339" max="3349" width="8.85546875" style="625" hidden="1" customWidth="1"/>
    <col min="3350" max="3584" width="8.85546875" style="625" hidden="1"/>
    <col min="3585" max="3585" width="32.7109375" style="625" hidden="1" customWidth="1"/>
    <col min="3586" max="3587" width="12.140625" style="625" hidden="1" customWidth="1"/>
    <col min="3588" max="3588" width="12.85546875" style="625" hidden="1" customWidth="1"/>
    <col min="3589" max="3594" width="12.140625" style="625" hidden="1" customWidth="1"/>
    <col min="3595" max="3605" width="8.85546875" style="625" hidden="1" customWidth="1"/>
    <col min="3606" max="3840" width="8.85546875" style="625" hidden="1"/>
    <col min="3841" max="3841" width="32.7109375" style="625" hidden="1" customWidth="1"/>
    <col min="3842" max="3843" width="12.140625" style="625" hidden="1" customWidth="1"/>
    <col min="3844" max="3844" width="12.85546875" style="625" hidden="1" customWidth="1"/>
    <col min="3845" max="3850" width="12.140625" style="625" hidden="1" customWidth="1"/>
    <col min="3851" max="3861" width="8.85546875" style="625" hidden="1" customWidth="1"/>
    <col min="3862" max="4096" width="8.85546875" style="625" hidden="1"/>
    <col min="4097" max="4097" width="32.7109375" style="625" hidden="1" customWidth="1"/>
    <col min="4098" max="4099" width="12.140625" style="625" hidden="1" customWidth="1"/>
    <col min="4100" max="4100" width="12.85546875" style="625" hidden="1" customWidth="1"/>
    <col min="4101" max="4106" width="12.140625" style="625" hidden="1" customWidth="1"/>
    <col min="4107" max="4117" width="8.85546875" style="625" hidden="1" customWidth="1"/>
    <col min="4118" max="4352" width="8.85546875" style="625" hidden="1"/>
    <col min="4353" max="4353" width="32.7109375" style="625" hidden="1" customWidth="1"/>
    <col min="4354" max="4355" width="12.140625" style="625" hidden="1" customWidth="1"/>
    <col min="4356" max="4356" width="12.85546875" style="625" hidden="1" customWidth="1"/>
    <col min="4357" max="4362" width="12.140625" style="625" hidden="1" customWidth="1"/>
    <col min="4363" max="4373" width="8.85546875" style="625" hidden="1" customWidth="1"/>
    <col min="4374" max="4608" width="8.85546875" style="625" hidden="1"/>
    <col min="4609" max="4609" width="32.7109375" style="625" hidden="1" customWidth="1"/>
    <col min="4610" max="4611" width="12.140625" style="625" hidden="1" customWidth="1"/>
    <col min="4612" max="4612" width="12.85546875" style="625" hidden="1" customWidth="1"/>
    <col min="4613" max="4618" width="12.140625" style="625" hidden="1" customWidth="1"/>
    <col min="4619" max="4629" width="8.85546875" style="625" hidden="1" customWidth="1"/>
    <col min="4630" max="4864" width="8.85546875" style="625" hidden="1"/>
    <col min="4865" max="4865" width="32.7109375" style="625" hidden="1" customWidth="1"/>
    <col min="4866" max="4867" width="12.140625" style="625" hidden="1" customWidth="1"/>
    <col min="4868" max="4868" width="12.85546875" style="625" hidden="1" customWidth="1"/>
    <col min="4869" max="4874" width="12.140625" style="625" hidden="1" customWidth="1"/>
    <col min="4875" max="4885" width="8.85546875" style="625" hidden="1" customWidth="1"/>
    <col min="4886" max="5120" width="8.85546875" style="625" hidden="1"/>
    <col min="5121" max="5121" width="32.7109375" style="625" hidden="1" customWidth="1"/>
    <col min="5122" max="5123" width="12.140625" style="625" hidden="1" customWidth="1"/>
    <col min="5124" max="5124" width="12.85546875" style="625" hidden="1" customWidth="1"/>
    <col min="5125" max="5130" width="12.140625" style="625" hidden="1" customWidth="1"/>
    <col min="5131" max="5141" width="8.85546875" style="625" hidden="1" customWidth="1"/>
    <col min="5142" max="5376" width="8.85546875" style="625" hidden="1"/>
    <col min="5377" max="5377" width="32.7109375" style="625" hidden="1" customWidth="1"/>
    <col min="5378" max="5379" width="12.140625" style="625" hidden="1" customWidth="1"/>
    <col min="5380" max="5380" width="12.85546875" style="625" hidden="1" customWidth="1"/>
    <col min="5381" max="5386" width="12.140625" style="625" hidden="1" customWidth="1"/>
    <col min="5387" max="5397" width="8.85546875" style="625" hidden="1" customWidth="1"/>
    <col min="5398" max="5632" width="8.85546875" style="625" hidden="1"/>
    <col min="5633" max="5633" width="32.7109375" style="625" hidden="1" customWidth="1"/>
    <col min="5634" max="5635" width="12.140625" style="625" hidden="1" customWidth="1"/>
    <col min="5636" max="5636" width="12.85546875" style="625" hidden="1" customWidth="1"/>
    <col min="5637" max="5642" width="12.140625" style="625" hidden="1" customWidth="1"/>
    <col min="5643" max="5653" width="8.85546875" style="625" hidden="1" customWidth="1"/>
    <col min="5654" max="5888" width="8.85546875" style="625" hidden="1"/>
    <col min="5889" max="5889" width="32.7109375" style="625" hidden="1" customWidth="1"/>
    <col min="5890" max="5891" width="12.140625" style="625" hidden="1" customWidth="1"/>
    <col min="5892" max="5892" width="12.85546875" style="625" hidden="1" customWidth="1"/>
    <col min="5893" max="5898" width="12.140625" style="625" hidden="1" customWidth="1"/>
    <col min="5899" max="5909" width="8.85546875" style="625" hidden="1" customWidth="1"/>
    <col min="5910" max="6144" width="8.85546875" style="625" hidden="1"/>
    <col min="6145" max="6145" width="32.7109375" style="625" hidden="1" customWidth="1"/>
    <col min="6146" max="6147" width="12.140625" style="625" hidden="1" customWidth="1"/>
    <col min="6148" max="6148" width="12.85546875" style="625" hidden="1" customWidth="1"/>
    <col min="6149" max="6154" width="12.140625" style="625" hidden="1" customWidth="1"/>
    <col min="6155" max="6165" width="8.85546875" style="625" hidden="1" customWidth="1"/>
    <col min="6166" max="6400" width="8.85546875" style="625" hidden="1"/>
    <col min="6401" max="6401" width="32.7109375" style="625" hidden="1" customWidth="1"/>
    <col min="6402" max="6403" width="12.140625" style="625" hidden="1" customWidth="1"/>
    <col min="6404" max="6404" width="12.85546875" style="625" hidden="1" customWidth="1"/>
    <col min="6405" max="6410" width="12.140625" style="625" hidden="1" customWidth="1"/>
    <col min="6411" max="6421" width="8.85546875" style="625" hidden="1" customWidth="1"/>
    <col min="6422" max="6656" width="8.85546875" style="625" hidden="1"/>
    <col min="6657" max="6657" width="32.7109375" style="625" hidden="1" customWidth="1"/>
    <col min="6658" max="6659" width="12.140625" style="625" hidden="1" customWidth="1"/>
    <col min="6660" max="6660" width="12.85546875" style="625" hidden="1" customWidth="1"/>
    <col min="6661" max="6666" width="12.140625" style="625" hidden="1" customWidth="1"/>
    <col min="6667" max="6677" width="8.85546875" style="625" hidden="1" customWidth="1"/>
    <col min="6678" max="6912" width="8.85546875" style="625" hidden="1"/>
    <col min="6913" max="6913" width="32.7109375" style="625" hidden="1" customWidth="1"/>
    <col min="6914" max="6915" width="12.140625" style="625" hidden="1" customWidth="1"/>
    <col min="6916" max="6916" width="12.85546875" style="625" hidden="1" customWidth="1"/>
    <col min="6917" max="6922" width="12.140625" style="625" hidden="1" customWidth="1"/>
    <col min="6923" max="6933" width="8.85546875" style="625" hidden="1" customWidth="1"/>
    <col min="6934" max="7168" width="8.85546875" style="625" hidden="1"/>
    <col min="7169" max="7169" width="32.7109375" style="625" hidden="1" customWidth="1"/>
    <col min="7170" max="7171" width="12.140625" style="625" hidden="1" customWidth="1"/>
    <col min="7172" max="7172" width="12.85546875" style="625" hidden="1" customWidth="1"/>
    <col min="7173" max="7178" width="12.140625" style="625" hidden="1" customWidth="1"/>
    <col min="7179" max="7189" width="8.85546875" style="625" hidden="1" customWidth="1"/>
    <col min="7190" max="7424" width="8.85546875" style="625" hidden="1"/>
    <col min="7425" max="7425" width="32.7109375" style="625" hidden="1" customWidth="1"/>
    <col min="7426" max="7427" width="12.140625" style="625" hidden="1" customWidth="1"/>
    <col min="7428" max="7428" width="12.85546875" style="625" hidden="1" customWidth="1"/>
    <col min="7429" max="7434" width="12.140625" style="625" hidden="1" customWidth="1"/>
    <col min="7435" max="7445" width="8.85546875" style="625" hidden="1" customWidth="1"/>
    <col min="7446" max="7680" width="8.85546875" style="625" hidden="1"/>
    <col min="7681" max="7681" width="32.7109375" style="625" hidden="1" customWidth="1"/>
    <col min="7682" max="7683" width="12.140625" style="625" hidden="1" customWidth="1"/>
    <col min="7684" max="7684" width="12.85546875" style="625" hidden="1" customWidth="1"/>
    <col min="7685" max="7690" width="12.140625" style="625" hidden="1" customWidth="1"/>
    <col min="7691" max="7701" width="8.85546875" style="625" hidden="1" customWidth="1"/>
    <col min="7702" max="7936" width="8.85546875" style="625" hidden="1"/>
    <col min="7937" max="7937" width="32.7109375" style="625" hidden="1" customWidth="1"/>
    <col min="7938" max="7939" width="12.140625" style="625" hidden="1" customWidth="1"/>
    <col min="7940" max="7940" width="12.85546875" style="625" hidden="1" customWidth="1"/>
    <col min="7941" max="7946" width="12.140625" style="625" hidden="1" customWidth="1"/>
    <col min="7947" max="7957" width="8.85546875" style="625" hidden="1" customWidth="1"/>
    <col min="7958" max="8192" width="8.85546875" style="625" hidden="1"/>
    <col min="8193" max="8193" width="32.7109375" style="625" hidden="1" customWidth="1"/>
    <col min="8194" max="8195" width="12.140625" style="625" hidden="1" customWidth="1"/>
    <col min="8196" max="8196" width="12.85546875" style="625" hidden="1" customWidth="1"/>
    <col min="8197" max="8202" width="12.140625" style="625" hidden="1" customWidth="1"/>
    <col min="8203" max="8213" width="8.85546875" style="625" hidden="1" customWidth="1"/>
    <col min="8214" max="8448" width="8.85546875" style="625" hidden="1"/>
    <col min="8449" max="8449" width="32.7109375" style="625" hidden="1" customWidth="1"/>
    <col min="8450" max="8451" width="12.140625" style="625" hidden="1" customWidth="1"/>
    <col min="8452" max="8452" width="12.85546875" style="625" hidden="1" customWidth="1"/>
    <col min="8453" max="8458" width="12.140625" style="625" hidden="1" customWidth="1"/>
    <col min="8459" max="8469" width="8.85546875" style="625" hidden="1" customWidth="1"/>
    <col min="8470" max="8704" width="8.85546875" style="625" hidden="1"/>
    <col min="8705" max="8705" width="32.7109375" style="625" hidden="1" customWidth="1"/>
    <col min="8706" max="8707" width="12.140625" style="625" hidden="1" customWidth="1"/>
    <col min="8708" max="8708" width="12.85546875" style="625" hidden="1" customWidth="1"/>
    <col min="8709" max="8714" width="12.140625" style="625" hidden="1" customWidth="1"/>
    <col min="8715" max="8725" width="8.85546875" style="625" hidden="1" customWidth="1"/>
    <col min="8726" max="8960" width="8.85546875" style="625" hidden="1"/>
    <col min="8961" max="8961" width="32.7109375" style="625" hidden="1" customWidth="1"/>
    <col min="8962" max="8963" width="12.140625" style="625" hidden="1" customWidth="1"/>
    <col min="8964" max="8964" width="12.85546875" style="625" hidden="1" customWidth="1"/>
    <col min="8965" max="8970" width="12.140625" style="625" hidden="1" customWidth="1"/>
    <col min="8971" max="8981" width="8.85546875" style="625" hidden="1" customWidth="1"/>
    <col min="8982" max="9216" width="8.85546875" style="625" hidden="1"/>
    <col min="9217" max="9217" width="32.7109375" style="625" hidden="1" customWidth="1"/>
    <col min="9218" max="9219" width="12.140625" style="625" hidden="1" customWidth="1"/>
    <col min="9220" max="9220" width="12.85546875" style="625" hidden="1" customWidth="1"/>
    <col min="9221" max="9226" width="12.140625" style="625" hidden="1" customWidth="1"/>
    <col min="9227" max="9237" width="8.85546875" style="625" hidden="1" customWidth="1"/>
    <col min="9238" max="9472" width="8.85546875" style="625" hidden="1"/>
    <col min="9473" max="9473" width="32.7109375" style="625" hidden="1" customWidth="1"/>
    <col min="9474" max="9475" width="12.140625" style="625" hidden="1" customWidth="1"/>
    <col min="9476" max="9476" width="12.85546875" style="625" hidden="1" customWidth="1"/>
    <col min="9477" max="9482" width="12.140625" style="625" hidden="1" customWidth="1"/>
    <col min="9483" max="9493" width="8.85546875" style="625" hidden="1" customWidth="1"/>
    <col min="9494" max="9728" width="8.85546875" style="625" hidden="1"/>
    <col min="9729" max="9729" width="32.7109375" style="625" hidden="1" customWidth="1"/>
    <col min="9730" max="9731" width="12.140625" style="625" hidden="1" customWidth="1"/>
    <col min="9732" max="9732" width="12.85546875" style="625" hidden="1" customWidth="1"/>
    <col min="9733" max="9738" width="12.140625" style="625" hidden="1" customWidth="1"/>
    <col min="9739" max="9749" width="8.85546875" style="625" hidden="1" customWidth="1"/>
    <col min="9750" max="9984" width="8.85546875" style="625" hidden="1"/>
    <col min="9985" max="9985" width="32.7109375" style="625" hidden="1" customWidth="1"/>
    <col min="9986" max="9987" width="12.140625" style="625" hidden="1" customWidth="1"/>
    <col min="9988" max="9988" width="12.85546875" style="625" hidden="1" customWidth="1"/>
    <col min="9989" max="9994" width="12.140625" style="625" hidden="1" customWidth="1"/>
    <col min="9995" max="10005" width="8.85546875" style="625" hidden="1" customWidth="1"/>
    <col min="10006" max="10240" width="8.85546875" style="625" hidden="1"/>
    <col min="10241" max="10241" width="32.7109375" style="625" hidden="1" customWidth="1"/>
    <col min="10242" max="10243" width="12.140625" style="625" hidden="1" customWidth="1"/>
    <col min="10244" max="10244" width="12.85546875" style="625" hidden="1" customWidth="1"/>
    <col min="10245" max="10250" width="12.140625" style="625" hidden="1" customWidth="1"/>
    <col min="10251" max="10261" width="8.85546875" style="625" hidden="1" customWidth="1"/>
    <col min="10262" max="10496" width="8.85546875" style="625" hidden="1"/>
    <col min="10497" max="10497" width="32.7109375" style="625" hidden="1" customWidth="1"/>
    <col min="10498" max="10499" width="12.140625" style="625" hidden="1" customWidth="1"/>
    <col min="10500" max="10500" width="12.85546875" style="625" hidden="1" customWidth="1"/>
    <col min="10501" max="10506" width="12.140625" style="625" hidden="1" customWidth="1"/>
    <col min="10507" max="10517" width="8.85546875" style="625" hidden="1" customWidth="1"/>
    <col min="10518" max="10752" width="8.85546875" style="625" hidden="1"/>
    <col min="10753" max="10753" width="32.7109375" style="625" hidden="1" customWidth="1"/>
    <col min="10754" max="10755" width="12.140625" style="625" hidden="1" customWidth="1"/>
    <col min="10756" max="10756" width="12.85546875" style="625" hidden="1" customWidth="1"/>
    <col min="10757" max="10762" width="12.140625" style="625" hidden="1" customWidth="1"/>
    <col min="10763" max="10773" width="8.85546875" style="625" hidden="1" customWidth="1"/>
    <col min="10774" max="11008" width="8.85546875" style="625" hidden="1"/>
    <col min="11009" max="11009" width="32.7109375" style="625" hidden="1" customWidth="1"/>
    <col min="11010" max="11011" width="12.140625" style="625" hidden="1" customWidth="1"/>
    <col min="11012" max="11012" width="12.85546875" style="625" hidden="1" customWidth="1"/>
    <col min="11013" max="11018" width="12.140625" style="625" hidden="1" customWidth="1"/>
    <col min="11019" max="11029" width="8.85546875" style="625" hidden="1" customWidth="1"/>
    <col min="11030" max="11264" width="8.85546875" style="625" hidden="1"/>
    <col min="11265" max="11265" width="32.7109375" style="625" hidden="1" customWidth="1"/>
    <col min="11266" max="11267" width="12.140625" style="625" hidden="1" customWidth="1"/>
    <col min="11268" max="11268" width="12.85546875" style="625" hidden="1" customWidth="1"/>
    <col min="11269" max="11274" width="12.140625" style="625" hidden="1" customWidth="1"/>
    <col min="11275" max="11285" width="8.85546875" style="625" hidden="1" customWidth="1"/>
    <col min="11286" max="11520" width="8.85546875" style="625" hidden="1"/>
    <col min="11521" max="11521" width="32.7109375" style="625" hidden="1" customWidth="1"/>
    <col min="11522" max="11523" width="12.140625" style="625" hidden="1" customWidth="1"/>
    <col min="11524" max="11524" width="12.85546875" style="625" hidden="1" customWidth="1"/>
    <col min="11525" max="11530" width="12.140625" style="625" hidden="1" customWidth="1"/>
    <col min="11531" max="11541" width="8.85546875" style="625" hidden="1" customWidth="1"/>
    <col min="11542" max="11776" width="8.85546875" style="625" hidden="1"/>
    <col min="11777" max="11777" width="32.7109375" style="625" hidden="1" customWidth="1"/>
    <col min="11778" max="11779" width="12.140625" style="625" hidden="1" customWidth="1"/>
    <col min="11780" max="11780" width="12.85546875" style="625" hidden="1" customWidth="1"/>
    <col min="11781" max="11786" width="12.140625" style="625" hidden="1" customWidth="1"/>
    <col min="11787" max="11797" width="8.85546875" style="625" hidden="1" customWidth="1"/>
    <col min="11798" max="12032" width="8.85546875" style="625" hidden="1"/>
    <col min="12033" max="12033" width="32.7109375" style="625" hidden="1" customWidth="1"/>
    <col min="12034" max="12035" width="12.140625" style="625" hidden="1" customWidth="1"/>
    <col min="12036" max="12036" width="12.85546875" style="625" hidden="1" customWidth="1"/>
    <col min="12037" max="12042" width="12.140625" style="625" hidden="1" customWidth="1"/>
    <col min="12043" max="12053" width="8.85546875" style="625" hidden="1" customWidth="1"/>
    <col min="12054" max="12288" width="8.85546875" style="625" hidden="1"/>
    <col min="12289" max="12289" width="32.7109375" style="625" hidden="1" customWidth="1"/>
    <col min="12290" max="12291" width="12.140625" style="625" hidden="1" customWidth="1"/>
    <col min="12292" max="12292" width="12.85546875" style="625" hidden="1" customWidth="1"/>
    <col min="12293" max="12298" width="12.140625" style="625" hidden="1" customWidth="1"/>
    <col min="12299" max="12309" width="8.85546875" style="625" hidden="1" customWidth="1"/>
    <col min="12310" max="12544" width="8.85546875" style="625" hidden="1"/>
    <col min="12545" max="12545" width="32.7109375" style="625" hidden="1" customWidth="1"/>
    <col min="12546" max="12547" width="12.140625" style="625" hidden="1" customWidth="1"/>
    <col min="12548" max="12548" width="12.85546875" style="625" hidden="1" customWidth="1"/>
    <col min="12549" max="12554" width="12.140625" style="625" hidden="1" customWidth="1"/>
    <col min="12555" max="12565" width="8.85546875" style="625" hidden="1" customWidth="1"/>
    <col min="12566" max="12800" width="8.85546875" style="625" hidden="1"/>
    <col min="12801" max="12801" width="32.7109375" style="625" hidden="1" customWidth="1"/>
    <col min="12802" max="12803" width="12.140625" style="625" hidden="1" customWidth="1"/>
    <col min="12804" max="12804" width="12.85546875" style="625" hidden="1" customWidth="1"/>
    <col min="12805" max="12810" width="12.140625" style="625" hidden="1" customWidth="1"/>
    <col min="12811" max="12821" width="8.85546875" style="625" hidden="1" customWidth="1"/>
    <col min="12822" max="13056" width="8.85546875" style="625" hidden="1"/>
    <col min="13057" max="13057" width="32.7109375" style="625" hidden="1" customWidth="1"/>
    <col min="13058" max="13059" width="12.140625" style="625" hidden="1" customWidth="1"/>
    <col min="13060" max="13060" width="12.85546875" style="625" hidden="1" customWidth="1"/>
    <col min="13061" max="13066" width="12.140625" style="625" hidden="1" customWidth="1"/>
    <col min="13067" max="13077" width="8.85546875" style="625" hidden="1" customWidth="1"/>
    <col min="13078" max="13312" width="8.85546875" style="625" hidden="1"/>
    <col min="13313" max="13313" width="32.7109375" style="625" hidden="1" customWidth="1"/>
    <col min="13314" max="13315" width="12.140625" style="625" hidden="1" customWidth="1"/>
    <col min="13316" max="13316" width="12.85546875" style="625" hidden="1" customWidth="1"/>
    <col min="13317" max="13322" width="12.140625" style="625" hidden="1" customWidth="1"/>
    <col min="13323" max="13333" width="8.85546875" style="625" hidden="1" customWidth="1"/>
    <col min="13334" max="13568" width="8.85546875" style="625" hidden="1"/>
    <col min="13569" max="13569" width="32.7109375" style="625" hidden="1" customWidth="1"/>
    <col min="13570" max="13571" width="12.140625" style="625" hidden="1" customWidth="1"/>
    <col min="13572" max="13572" width="12.85546875" style="625" hidden="1" customWidth="1"/>
    <col min="13573" max="13578" width="12.140625" style="625" hidden="1" customWidth="1"/>
    <col min="13579" max="13589" width="8.85546875" style="625" hidden="1" customWidth="1"/>
    <col min="13590" max="13824" width="8.85546875" style="625" hidden="1"/>
    <col min="13825" max="13825" width="32.7109375" style="625" hidden="1" customWidth="1"/>
    <col min="13826" max="13827" width="12.140625" style="625" hidden="1" customWidth="1"/>
    <col min="13828" max="13828" width="12.85546875" style="625" hidden="1" customWidth="1"/>
    <col min="13829" max="13834" width="12.140625" style="625" hidden="1" customWidth="1"/>
    <col min="13835" max="13845" width="8.85546875" style="625" hidden="1" customWidth="1"/>
    <col min="13846" max="14080" width="8.85546875" style="625" hidden="1"/>
    <col min="14081" max="14081" width="32.7109375" style="625" hidden="1" customWidth="1"/>
    <col min="14082" max="14083" width="12.140625" style="625" hidden="1" customWidth="1"/>
    <col min="14084" max="14084" width="12.85546875" style="625" hidden="1" customWidth="1"/>
    <col min="14085" max="14090" width="12.140625" style="625" hidden="1" customWidth="1"/>
    <col min="14091" max="14101" width="8.85546875" style="625" hidden="1" customWidth="1"/>
    <col min="14102" max="14336" width="8.85546875" style="625" hidden="1"/>
    <col min="14337" max="14337" width="32.7109375" style="625" hidden="1" customWidth="1"/>
    <col min="14338" max="14339" width="12.140625" style="625" hidden="1" customWidth="1"/>
    <col min="14340" max="14340" width="12.85546875" style="625" hidden="1" customWidth="1"/>
    <col min="14341" max="14346" width="12.140625" style="625" hidden="1" customWidth="1"/>
    <col min="14347" max="14357" width="8.85546875" style="625" hidden="1" customWidth="1"/>
    <col min="14358" max="14592" width="8.85546875" style="625" hidden="1"/>
    <col min="14593" max="14593" width="32.7109375" style="625" hidden="1" customWidth="1"/>
    <col min="14594" max="14595" width="12.140625" style="625" hidden="1" customWidth="1"/>
    <col min="14596" max="14596" width="12.85546875" style="625" hidden="1" customWidth="1"/>
    <col min="14597" max="14602" width="12.140625" style="625" hidden="1" customWidth="1"/>
    <col min="14603" max="14613" width="8.85546875" style="625" hidden="1" customWidth="1"/>
    <col min="14614" max="14848" width="8.85546875" style="625" hidden="1"/>
    <col min="14849" max="14849" width="32.7109375" style="625" hidden="1" customWidth="1"/>
    <col min="14850" max="14851" width="12.140625" style="625" hidden="1" customWidth="1"/>
    <col min="14852" max="14852" width="12.85546875" style="625" hidden="1" customWidth="1"/>
    <col min="14853" max="14858" width="12.140625" style="625" hidden="1" customWidth="1"/>
    <col min="14859" max="14869" width="8.85546875" style="625" hidden="1" customWidth="1"/>
    <col min="14870" max="15104" width="8.85546875" style="625" hidden="1"/>
    <col min="15105" max="15105" width="32.7109375" style="625" hidden="1" customWidth="1"/>
    <col min="15106" max="15107" width="12.140625" style="625" hidden="1" customWidth="1"/>
    <col min="15108" max="15108" width="12.85546875" style="625" hidden="1" customWidth="1"/>
    <col min="15109" max="15114" width="12.140625" style="625" hidden="1" customWidth="1"/>
    <col min="15115" max="15125" width="8.85546875" style="625" hidden="1" customWidth="1"/>
    <col min="15126" max="15360" width="8.85546875" style="625" hidden="1"/>
    <col min="15361" max="15361" width="32.7109375" style="625" hidden="1" customWidth="1"/>
    <col min="15362" max="15363" width="12.140625" style="625" hidden="1" customWidth="1"/>
    <col min="15364" max="15364" width="12.85546875" style="625" hidden="1" customWidth="1"/>
    <col min="15365" max="15370" width="12.140625" style="625" hidden="1" customWidth="1"/>
    <col min="15371" max="15381" width="8.85546875" style="625" hidden="1" customWidth="1"/>
    <col min="15382" max="15616" width="8.85546875" style="625" hidden="1"/>
    <col min="15617" max="15617" width="32.7109375" style="625" hidden="1" customWidth="1"/>
    <col min="15618" max="15619" width="12.140625" style="625" hidden="1" customWidth="1"/>
    <col min="15620" max="15620" width="12.85546875" style="625" hidden="1" customWidth="1"/>
    <col min="15621" max="15626" width="12.140625" style="625" hidden="1" customWidth="1"/>
    <col min="15627" max="15637" width="8.85546875" style="625" hidden="1" customWidth="1"/>
    <col min="15638" max="15872" width="8.85546875" style="625" hidden="1"/>
    <col min="15873" max="15873" width="32.7109375" style="625" hidden="1" customWidth="1"/>
    <col min="15874" max="15875" width="12.140625" style="625" hidden="1" customWidth="1"/>
    <col min="15876" max="15876" width="12.85546875" style="625" hidden="1" customWidth="1"/>
    <col min="15877" max="15882" width="12.140625" style="625" hidden="1" customWidth="1"/>
    <col min="15883" max="15893" width="8.85546875" style="625" hidden="1" customWidth="1"/>
    <col min="15894" max="16128" width="8.85546875" style="625" hidden="1"/>
    <col min="16129" max="16129" width="32.7109375" style="625" hidden="1" customWidth="1"/>
    <col min="16130" max="16131" width="12.140625" style="625" hidden="1" customWidth="1"/>
    <col min="16132" max="16132" width="12.85546875" style="625" hidden="1" customWidth="1"/>
    <col min="16133" max="16138" width="12.140625" style="625" hidden="1" customWidth="1"/>
    <col min="16139" max="16149" width="8.85546875" style="625" hidden="1" customWidth="1"/>
    <col min="16150" max="16384" width="8.85546875" style="625" hidden="1"/>
  </cols>
  <sheetData>
    <row r="1" spans="1:11" s="582" customFormat="1" ht="12.75">
      <c r="A1" s="1625" t="s">
        <v>1492</v>
      </c>
      <c r="B1" s="1626"/>
      <c r="C1" s="1626"/>
      <c r="D1" s="1626"/>
      <c r="E1" s="1626"/>
      <c r="F1" s="1626"/>
      <c r="G1" s="1626"/>
      <c r="H1" s="1626"/>
      <c r="I1" s="1626"/>
      <c r="J1" s="1627"/>
      <c r="K1" s="581"/>
    </row>
    <row r="2" spans="1:11" s="637" customFormat="1" ht="72">
      <c r="A2" s="633"/>
      <c r="B2" s="634" t="s">
        <v>1175</v>
      </c>
      <c r="C2" s="634" t="s">
        <v>1494</v>
      </c>
      <c r="D2" s="635" t="s">
        <v>1495</v>
      </c>
      <c r="E2" s="634" t="s">
        <v>1389</v>
      </c>
      <c r="F2" s="634" t="s">
        <v>1496</v>
      </c>
      <c r="G2" s="634" t="s">
        <v>1497</v>
      </c>
      <c r="H2" s="634" t="s">
        <v>1176</v>
      </c>
      <c r="I2" s="634" t="s">
        <v>1498</v>
      </c>
      <c r="J2" s="634" t="s">
        <v>1499</v>
      </c>
      <c r="K2" s="636"/>
    </row>
    <row r="3" spans="1:11" s="586" customFormat="1">
      <c r="A3" s="583" t="s">
        <v>29</v>
      </c>
      <c r="B3" s="584"/>
      <c r="C3" s="584"/>
      <c r="D3" s="584"/>
      <c r="E3" s="584"/>
      <c r="F3" s="584"/>
      <c r="G3" s="584"/>
      <c r="H3" s="584"/>
      <c r="I3" s="584"/>
      <c r="J3" s="584"/>
      <c r="K3" s="585"/>
    </row>
    <row r="4" spans="1:11" s="586" customFormat="1">
      <c r="A4" s="590" t="s">
        <v>30</v>
      </c>
      <c r="B4" s="587">
        <f>'Sources and Uses Budget'!C4</f>
        <v>1381000</v>
      </c>
      <c r="C4" s="588"/>
      <c r="D4" s="588"/>
      <c r="E4" s="589"/>
      <c r="F4" s="589"/>
      <c r="G4" s="589"/>
      <c r="H4" s="589"/>
      <c r="I4" s="589"/>
      <c r="J4" s="589"/>
      <c r="K4" s="585"/>
    </row>
    <row r="5" spans="1:11" s="586" customFormat="1">
      <c r="A5" s="590" t="s">
        <v>31</v>
      </c>
      <c r="B5" s="587">
        <f>'Sources and Uses Budget'!C5</f>
        <v>0</v>
      </c>
      <c r="C5" s="588"/>
      <c r="D5" s="588"/>
      <c r="E5" s="589"/>
      <c r="F5" s="589"/>
      <c r="G5" s="589"/>
      <c r="H5" s="589"/>
      <c r="I5" s="589"/>
      <c r="J5" s="589"/>
      <c r="K5" s="585"/>
    </row>
    <row r="6" spans="1:11" s="586" customFormat="1">
      <c r="A6" s="590" t="s">
        <v>32</v>
      </c>
      <c r="B6" s="587">
        <f>'Sources and Uses Budget'!C6</f>
        <v>1519</v>
      </c>
      <c r="C6" s="588"/>
      <c r="D6" s="588"/>
      <c r="E6" s="589"/>
      <c r="F6" s="589"/>
      <c r="G6" s="589"/>
      <c r="H6" s="589"/>
      <c r="I6" s="589"/>
      <c r="J6" s="589"/>
      <c r="K6" s="585"/>
    </row>
    <row r="7" spans="1:11" s="586" customFormat="1">
      <c r="A7" s="590" t="s">
        <v>104</v>
      </c>
      <c r="B7" s="587">
        <f>'Sources and Uses Budget'!C7</f>
        <v>0</v>
      </c>
      <c r="C7" s="588"/>
      <c r="D7" s="588"/>
      <c r="E7" s="589"/>
      <c r="F7" s="589"/>
      <c r="G7" s="589"/>
      <c r="H7" s="589"/>
      <c r="I7" s="589"/>
      <c r="J7" s="589"/>
      <c r="K7" s="585"/>
    </row>
    <row r="8" spans="1:11" s="586" customFormat="1">
      <c r="A8" s="591" t="s">
        <v>642</v>
      </c>
      <c r="B8" s="587">
        <f>'Sources and Uses Budget'!C8</f>
        <v>1382519</v>
      </c>
      <c r="C8" s="587">
        <f>SUM(C4:C7)</f>
        <v>0</v>
      </c>
      <c r="D8" s="587">
        <f>SUM(D4:D7)</f>
        <v>0</v>
      </c>
      <c r="E8" s="589"/>
      <c r="F8" s="589"/>
      <c r="G8" s="589"/>
      <c r="H8" s="589"/>
      <c r="I8" s="589"/>
      <c r="J8" s="589"/>
      <c r="K8" s="585"/>
    </row>
    <row r="9" spans="1:11" s="586" customFormat="1">
      <c r="A9" s="590" t="s">
        <v>643</v>
      </c>
      <c r="B9" s="587">
        <f>'Sources and Uses Budget'!C9</f>
        <v>0</v>
      </c>
      <c r="C9" s="588"/>
      <c r="D9" s="588"/>
      <c r="E9" s="589"/>
      <c r="F9" s="589"/>
      <c r="G9" s="589"/>
      <c r="H9" s="587">
        <f>'Sources and Uses Budget'!T9</f>
        <v>0</v>
      </c>
      <c r="I9" s="588"/>
      <c r="J9" s="588"/>
      <c r="K9" s="585"/>
    </row>
    <row r="10" spans="1:11" s="586" customFormat="1">
      <c r="A10" s="590" t="s">
        <v>644</v>
      </c>
      <c r="B10" s="587">
        <f>'Sources and Uses Budget'!C10</f>
        <v>0</v>
      </c>
      <c r="C10" s="588"/>
      <c r="D10" s="588"/>
      <c r="E10" s="587">
        <f>'Sources and Uses Budget'!S10</f>
        <v>0</v>
      </c>
      <c r="F10" s="588"/>
      <c r="G10" s="588"/>
      <c r="H10" s="587">
        <f>'Sources and Uses Budget'!T10</f>
        <v>0</v>
      </c>
      <c r="I10" s="588"/>
      <c r="J10" s="588"/>
      <c r="K10" s="585"/>
    </row>
    <row r="11" spans="1:11" s="586" customFormat="1">
      <c r="A11" s="591" t="s">
        <v>645</v>
      </c>
      <c r="B11" s="587">
        <f>'Sources and Uses Budget'!C11</f>
        <v>0</v>
      </c>
      <c r="C11" s="587">
        <f>SUM(C9:C10)</f>
        <v>0</v>
      </c>
      <c r="D11" s="587">
        <f>SUM(D9:D10)</f>
        <v>0</v>
      </c>
      <c r="E11" s="589"/>
      <c r="F11" s="589"/>
      <c r="G11" s="589"/>
      <c r="H11" s="587">
        <f>'Sources and Uses Budget'!T11</f>
        <v>0</v>
      </c>
      <c r="I11" s="587">
        <f>SUM(I9:I10)</f>
        <v>0</v>
      </c>
      <c r="J11" s="587">
        <f>SUM(J9:J10)</f>
        <v>0</v>
      </c>
      <c r="K11" s="585"/>
    </row>
    <row r="12" spans="1:11" s="586" customFormat="1">
      <c r="A12" s="591" t="s">
        <v>91</v>
      </c>
      <c r="B12" s="587">
        <f>'Sources and Uses Budget'!C12</f>
        <v>1382519</v>
      </c>
      <c r="C12" s="587">
        <f>SUM(C8+C11)</f>
        <v>0</v>
      </c>
      <c r="D12" s="587">
        <f>SUM(D8+D11)</f>
        <v>0</v>
      </c>
      <c r="E12" s="589"/>
      <c r="F12" s="589"/>
      <c r="G12" s="589"/>
      <c r="H12" s="589"/>
      <c r="I12" s="589"/>
      <c r="J12" s="589"/>
      <c r="K12" s="585"/>
    </row>
    <row r="13" spans="1:11" s="586" customFormat="1">
      <c r="A13" s="592" t="s">
        <v>997</v>
      </c>
      <c r="B13" s="587">
        <f>'Sources and Uses Budget'!C13</f>
        <v>5088</v>
      </c>
      <c r="C13" s="588"/>
      <c r="D13" s="588"/>
      <c r="E13" s="587">
        <f>'Sources and Uses Budget'!S13</f>
        <v>0</v>
      </c>
      <c r="F13" s="588"/>
      <c r="G13" s="588"/>
      <c r="H13" s="587">
        <f>'Sources and Uses Budget'!T13</f>
        <v>0</v>
      </c>
      <c r="I13" s="588"/>
      <c r="J13" s="588"/>
      <c r="K13" s="585"/>
    </row>
    <row r="14" spans="1:11" s="586" customFormat="1" ht="24">
      <c r="A14" s="593" t="s">
        <v>998</v>
      </c>
      <c r="B14" s="587">
        <f>'Sources and Uses Budget'!C14</f>
        <v>0</v>
      </c>
      <c r="C14" s="588"/>
      <c r="D14" s="588"/>
      <c r="E14" s="587">
        <f>'Sources and Uses Budget'!S14</f>
        <v>0</v>
      </c>
      <c r="F14" s="588"/>
      <c r="G14" s="588"/>
      <c r="H14" s="587">
        <f>'Sources and Uses Budget'!T14</f>
        <v>0</v>
      </c>
      <c r="I14" s="588"/>
      <c r="J14" s="588"/>
      <c r="K14" s="585"/>
    </row>
    <row r="15" spans="1:11" s="586" customFormat="1">
      <c r="A15" s="593" t="s">
        <v>1393</v>
      </c>
      <c r="B15" s="587">
        <f>'Sources and Uses Budget'!C15</f>
        <v>0</v>
      </c>
      <c r="C15" s="588"/>
      <c r="D15" s="588"/>
      <c r="E15" s="589">
        <f>'Sources and Uses Budget'!S15</f>
        <v>0</v>
      </c>
      <c r="F15" s="589"/>
      <c r="G15" s="589"/>
      <c r="H15" s="589">
        <f>'Sources and Uses Budget'!T15</f>
        <v>0</v>
      </c>
      <c r="I15" s="589"/>
      <c r="J15" s="589"/>
      <c r="K15" s="585"/>
    </row>
    <row r="16" spans="1:11" s="586" customFormat="1">
      <c r="A16" s="583" t="s">
        <v>646</v>
      </c>
      <c r="B16" s="584"/>
      <c r="C16" s="584"/>
      <c r="D16" s="584"/>
      <c r="E16" s="584"/>
      <c r="F16" s="584"/>
      <c r="G16" s="584"/>
      <c r="H16" s="584"/>
      <c r="I16" s="584"/>
      <c r="J16" s="584"/>
      <c r="K16" s="585"/>
    </row>
    <row r="17" spans="1:11" s="586" customFormat="1">
      <c r="A17" s="590" t="s">
        <v>647</v>
      </c>
      <c r="B17" s="587">
        <f>'Sources and Uses Budget'!C17</f>
        <v>0</v>
      </c>
      <c r="C17" s="588"/>
      <c r="D17" s="588"/>
      <c r="E17" s="587">
        <f>'Sources and Uses Budget'!S17</f>
        <v>0</v>
      </c>
      <c r="F17" s="588"/>
      <c r="G17" s="588"/>
      <c r="H17" s="587">
        <f>'Sources and Uses Budget'!T17</f>
        <v>0</v>
      </c>
      <c r="I17" s="588"/>
      <c r="J17" s="588"/>
      <c r="K17" s="585"/>
    </row>
    <row r="18" spans="1:11" s="586" customFormat="1">
      <c r="A18" s="590" t="s">
        <v>648</v>
      </c>
      <c r="B18" s="587">
        <f>'Sources and Uses Budget'!C18</f>
        <v>0</v>
      </c>
      <c r="C18" s="588"/>
      <c r="D18" s="588"/>
      <c r="E18" s="587">
        <f>'Sources and Uses Budget'!S18</f>
        <v>0</v>
      </c>
      <c r="F18" s="588"/>
      <c r="G18" s="588"/>
      <c r="H18" s="587">
        <f>'Sources and Uses Budget'!T18</f>
        <v>0</v>
      </c>
      <c r="I18" s="588"/>
      <c r="J18" s="588"/>
      <c r="K18" s="585"/>
    </row>
    <row r="19" spans="1:11" s="586" customFormat="1">
      <c r="A19" s="590" t="s">
        <v>649</v>
      </c>
      <c r="B19" s="587">
        <f>'Sources and Uses Budget'!C19</f>
        <v>0</v>
      </c>
      <c r="C19" s="588"/>
      <c r="D19" s="588"/>
      <c r="E19" s="587">
        <f>'Sources and Uses Budget'!S19</f>
        <v>0</v>
      </c>
      <c r="F19" s="588"/>
      <c r="G19" s="588"/>
      <c r="H19" s="587">
        <f>'Sources and Uses Budget'!T19</f>
        <v>0</v>
      </c>
      <c r="I19" s="588"/>
      <c r="J19" s="588"/>
      <c r="K19" s="585"/>
    </row>
    <row r="20" spans="1:11" s="586" customFormat="1">
      <c r="A20" s="590" t="s">
        <v>144</v>
      </c>
      <c r="B20" s="587">
        <f>'Sources and Uses Budget'!C20</f>
        <v>0</v>
      </c>
      <c r="C20" s="588"/>
      <c r="D20" s="588"/>
      <c r="E20" s="587">
        <f>'Sources and Uses Budget'!S20</f>
        <v>0</v>
      </c>
      <c r="F20" s="588"/>
      <c r="G20" s="588"/>
      <c r="H20" s="587">
        <f>'Sources and Uses Budget'!T20</f>
        <v>0</v>
      </c>
      <c r="I20" s="588"/>
      <c r="J20" s="588"/>
      <c r="K20" s="585"/>
    </row>
    <row r="21" spans="1:11" s="586" customFormat="1">
      <c r="A21" s="590" t="s">
        <v>145</v>
      </c>
      <c r="B21" s="587">
        <f>'Sources and Uses Budget'!C21</f>
        <v>0</v>
      </c>
      <c r="C21" s="588"/>
      <c r="D21" s="588"/>
      <c r="E21" s="587">
        <f>'Sources and Uses Budget'!S21</f>
        <v>0</v>
      </c>
      <c r="F21" s="588"/>
      <c r="G21" s="588"/>
      <c r="H21" s="587">
        <f>'Sources and Uses Budget'!T21</f>
        <v>0</v>
      </c>
      <c r="I21" s="588"/>
      <c r="J21" s="588"/>
      <c r="K21" s="585"/>
    </row>
    <row r="22" spans="1:11" s="586" customFormat="1">
      <c r="A22" s="590" t="s">
        <v>146</v>
      </c>
      <c r="B22" s="587">
        <f>'Sources and Uses Budget'!C22</f>
        <v>0</v>
      </c>
      <c r="C22" s="588"/>
      <c r="D22" s="588"/>
      <c r="E22" s="587">
        <f>'Sources and Uses Budget'!S22</f>
        <v>0</v>
      </c>
      <c r="F22" s="588"/>
      <c r="G22" s="588"/>
      <c r="H22" s="587">
        <f>'Sources and Uses Budget'!T22</f>
        <v>0</v>
      </c>
      <c r="I22" s="588"/>
      <c r="J22" s="588"/>
      <c r="K22" s="585"/>
    </row>
    <row r="23" spans="1:11" s="586" customFormat="1">
      <c r="A23" s="590" t="s">
        <v>147</v>
      </c>
      <c r="B23" s="587">
        <f>'Sources and Uses Budget'!C23</f>
        <v>0</v>
      </c>
      <c r="C23" s="588"/>
      <c r="D23" s="588"/>
      <c r="E23" s="587">
        <f>'Sources and Uses Budget'!S23</f>
        <v>0</v>
      </c>
      <c r="F23" s="588"/>
      <c r="G23" s="588"/>
      <c r="H23" s="587">
        <f>'Sources and Uses Budget'!T23</f>
        <v>0</v>
      </c>
      <c r="I23" s="588"/>
      <c r="J23" s="588"/>
      <c r="K23" s="585"/>
    </row>
    <row r="24" spans="1:11" s="586" customFormat="1">
      <c r="A24" s="593" t="str">
        <f>'Sources and Uses Budget'!$A24</f>
        <v>Other: (Specify)</v>
      </c>
      <c r="B24" s="587">
        <f>'Sources and Uses Budget'!C24</f>
        <v>0</v>
      </c>
      <c r="C24" s="588"/>
      <c r="D24" s="588"/>
      <c r="E24" s="587">
        <f>'Sources and Uses Budget'!S24</f>
        <v>0</v>
      </c>
      <c r="F24" s="588"/>
      <c r="G24" s="588"/>
      <c r="H24" s="587">
        <f>'Sources and Uses Budget'!T24</f>
        <v>0</v>
      </c>
      <c r="I24" s="588"/>
      <c r="J24" s="588"/>
      <c r="K24" s="585"/>
    </row>
    <row r="25" spans="1:11" s="586" customFormat="1">
      <c r="A25" s="591" t="s">
        <v>140</v>
      </c>
      <c r="B25" s="587">
        <f>'Sources and Uses Budget'!C25</f>
        <v>0</v>
      </c>
      <c r="C25" s="587">
        <f>SUM(C17:C24)</f>
        <v>0</v>
      </c>
      <c r="D25" s="587">
        <f>SUM(D17:D24)</f>
        <v>0</v>
      </c>
      <c r="E25" s="587">
        <f>'Sources and Uses Budget'!S25</f>
        <v>0</v>
      </c>
      <c r="F25" s="594">
        <f>SUM(F17:F24)</f>
        <v>0</v>
      </c>
      <c r="G25" s="594">
        <f>SUM(G17:G24)</f>
        <v>0</v>
      </c>
      <c r="H25" s="587">
        <f>'Sources and Uses Budget'!T25</f>
        <v>0</v>
      </c>
      <c r="I25" s="594">
        <f>SUM(I17:I24)</f>
        <v>0</v>
      </c>
      <c r="J25" s="594">
        <f>SUM(J17:J24)</f>
        <v>0</v>
      </c>
      <c r="K25" s="585"/>
    </row>
    <row r="26" spans="1:11" s="586" customFormat="1">
      <c r="A26" s="591" t="s">
        <v>148</v>
      </c>
      <c r="B26" s="587">
        <f>'Sources and Uses Budget'!C26</f>
        <v>0</v>
      </c>
      <c r="C26" s="588"/>
      <c r="D26" s="588"/>
      <c r="E26" s="587">
        <f>'Sources and Uses Budget'!S26</f>
        <v>0</v>
      </c>
      <c r="F26" s="588"/>
      <c r="G26" s="588"/>
      <c r="H26" s="587">
        <f>'Sources and Uses Budget'!T26</f>
        <v>0</v>
      </c>
      <c r="I26" s="588"/>
      <c r="J26" s="588"/>
      <c r="K26" s="585"/>
    </row>
    <row r="27" spans="1:11" s="586" customFormat="1">
      <c r="A27" s="583" t="s">
        <v>149</v>
      </c>
      <c r="B27" s="584"/>
      <c r="C27" s="584"/>
      <c r="D27" s="584"/>
      <c r="E27" s="584"/>
      <c r="F27" s="584"/>
      <c r="G27" s="584"/>
      <c r="H27" s="584"/>
      <c r="I27" s="584"/>
      <c r="J27" s="584"/>
      <c r="K27" s="585"/>
    </row>
    <row r="28" spans="1:11" s="586" customFormat="1">
      <c r="A28" s="223" t="s">
        <v>647</v>
      </c>
      <c r="B28" s="587">
        <f>'Sources and Uses Budget'!C28</f>
        <v>2628405</v>
      </c>
      <c r="C28" s="588"/>
      <c r="D28" s="588"/>
      <c r="E28" s="587">
        <f>'Sources and Uses Budget'!S28</f>
        <v>2628405</v>
      </c>
      <c r="F28" s="588"/>
      <c r="G28" s="588"/>
      <c r="H28" s="587">
        <f>'Sources and Uses Budget'!T28</f>
        <v>0</v>
      </c>
      <c r="I28" s="588"/>
      <c r="J28" s="588"/>
      <c r="K28" s="585"/>
    </row>
    <row r="29" spans="1:11" s="586" customFormat="1">
      <c r="A29" s="223" t="s">
        <v>648</v>
      </c>
      <c r="B29" s="587">
        <f>'Sources and Uses Budget'!C29</f>
        <v>13006444</v>
      </c>
      <c r="C29" s="588"/>
      <c r="D29" s="588"/>
      <c r="E29" s="587">
        <f>'Sources and Uses Budget'!S29</f>
        <v>13006444</v>
      </c>
      <c r="F29" s="588"/>
      <c r="G29" s="588"/>
      <c r="H29" s="587">
        <f>'Sources and Uses Budget'!T29</f>
        <v>0</v>
      </c>
      <c r="I29" s="588"/>
      <c r="J29" s="588"/>
      <c r="K29" s="585"/>
    </row>
    <row r="30" spans="1:11" s="586" customFormat="1">
      <c r="A30" s="223" t="s">
        <v>649</v>
      </c>
      <c r="B30" s="587">
        <f>'Sources and Uses Budget'!C30</f>
        <v>261604.5</v>
      </c>
      <c r="C30" s="588"/>
      <c r="D30" s="588"/>
      <c r="E30" s="587">
        <f>'Sources and Uses Budget'!S30</f>
        <v>261604.5</v>
      </c>
      <c r="F30" s="588"/>
      <c r="G30" s="588"/>
      <c r="H30" s="587">
        <f>'Sources and Uses Budget'!T30</f>
        <v>0</v>
      </c>
      <c r="I30" s="588"/>
      <c r="J30" s="588"/>
      <c r="K30" s="585"/>
    </row>
    <row r="31" spans="1:11" s="586" customFormat="1">
      <c r="A31" s="223" t="s">
        <v>144</v>
      </c>
      <c r="B31" s="587">
        <f>'Sources and Uses Budget'!C31</f>
        <v>261604.5</v>
      </c>
      <c r="C31" s="588"/>
      <c r="D31" s="588"/>
      <c r="E31" s="587">
        <f>'Sources and Uses Budget'!S31</f>
        <v>261604.5</v>
      </c>
      <c r="F31" s="588"/>
      <c r="G31" s="588"/>
      <c r="H31" s="587">
        <f>'Sources and Uses Budget'!T31</f>
        <v>0</v>
      </c>
      <c r="I31" s="588"/>
      <c r="J31" s="588"/>
      <c r="K31" s="585"/>
    </row>
    <row r="32" spans="1:11" s="586" customFormat="1">
      <c r="A32" s="223" t="s">
        <v>145</v>
      </c>
      <c r="B32" s="587">
        <f>'Sources and Uses Budget'!C32</f>
        <v>1092618</v>
      </c>
      <c r="C32" s="588"/>
      <c r="D32" s="588"/>
      <c r="E32" s="587">
        <f>'Sources and Uses Budget'!S32</f>
        <v>1092618</v>
      </c>
      <c r="F32" s="588"/>
      <c r="G32" s="588"/>
      <c r="H32" s="587">
        <f>'Sources and Uses Budget'!T32</f>
        <v>0</v>
      </c>
      <c r="I32" s="588"/>
      <c r="J32" s="588"/>
      <c r="K32" s="585"/>
    </row>
    <row r="33" spans="1:11" s="586" customFormat="1">
      <c r="A33" s="223" t="s">
        <v>146</v>
      </c>
      <c r="B33" s="587">
        <f>'Sources and Uses Budget'!C33</f>
        <v>0</v>
      </c>
      <c r="C33" s="588"/>
      <c r="D33" s="588"/>
      <c r="E33" s="587">
        <f>'Sources and Uses Budget'!S33</f>
        <v>0</v>
      </c>
      <c r="F33" s="588"/>
      <c r="G33" s="588"/>
      <c r="H33" s="587">
        <f>'Sources and Uses Budget'!T33</f>
        <v>0</v>
      </c>
      <c r="I33" s="588"/>
      <c r="J33" s="588"/>
      <c r="K33" s="585"/>
    </row>
    <row r="34" spans="1:11" s="586" customFormat="1">
      <c r="A34" s="223" t="s">
        <v>147</v>
      </c>
      <c r="B34" s="587">
        <f>'Sources and Uses Budget'!C34</f>
        <v>405588</v>
      </c>
      <c r="C34" s="588"/>
      <c r="D34" s="588"/>
      <c r="E34" s="587">
        <f>'Sources and Uses Budget'!S34</f>
        <v>405588</v>
      </c>
      <c r="F34" s="588"/>
      <c r="G34" s="588"/>
      <c r="H34" s="587">
        <f>'Sources and Uses Budget'!T34</f>
        <v>0</v>
      </c>
      <c r="I34" s="588"/>
      <c r="J34" s="588"/>
      <c r="K34" s="585"/>
    </row>
    <row r="35" spans="1:11" s="586" customFormat="1">
      <c r="A35" s="593" t="str">
        <f>'Sources and Uses Budget'!$A35</f>
        <v>Photovoltaic System</v>
      </c>
      <c r="B35" s="587">
        <f>'Sources and Uses Budget'!C35</f>
        <v>887900</v>
      </c>
      <c r="C35" s="588"/>
      <c r="D35" s="588"/>
      <c r="E35" s="587">
        <f>'Sources and Uses Budget'!S35</f>
        <v>887900</v>
      </c>
      <c r="F35" s="588"/>
      <c r="G35" s="588"/>
      <c r="H35" s="587">
        <f>'Sources and Uses Budget'!T35</f>
        <v>0</v>
      </c>
      <c r="I35" s="588"/>
      <c r="J35" s="588"/>
      <c r="K35" s="585"/>
    </row>
    <row r="36" spans="1:11" s="586" customFormat="1">
      <c r="A36" s="595" t="s">
        <v>150</v>
      </c>
      <c r="B36" s="587">
        <f>'Sources and Uses Budget'!C36</f>
        <v>18544164</v>
      </c>
      <c r="C36" s="587">
        <f>SUM(C28:C35)</f>
        <v>0</v>
      </c>
      <c r="D36" s="587">
        <f>SUM(D28:D35)</f>
        <v>0</v>
      </c>
      <c r="E36" s="587">
        <f>'Sources and Uses Budget'!S36</f>
        <v>18544164</v>
      </c>
      <c r="F36" s="594">
        <f>SUM(F28:F35)</f>
        <v>0</v>
      </c>
      <c r="G36" s="594">
        <f>SUM(G28:G35)</f>
        <v>0</v>
      </c>
      <c r="H36" s="587">
        <f>'Sources and Uses Budget'!T36</f>
        <v>0</v>
      </c>
      <c r="I36" s="594">
        <f>SUM(I28:I35)</f>
        <v>0</v>
      </c>
      <c r="J36" s="594">
        <f>SUM(J28:J35)</f>
        <v>0</v>
      </c>
      <c r="K36" s="585"/>
    </row>
    <row r="37" spans="1:11" s="586" customFormat="1">
      <c r="A37" s="583" t="s">
        <v>151</v>
      </c>
      <c r="B37" s="584"/>
      <c r="C37" s="584"/>
      <c r="D37" s="584"/>
      <c r="E37" s="584"/>
      <c r="F37" s="584"/>
      <c r="G37" s="584"/>
      <c r="H37" s="584"/>
      <c r="I37" s="584"/>
      <c r="J37" s="584"/>
      <c r="K37" s="585"/>
    </row>
    <row r="38" spans="1:11" s="586" customFormat="1">
      <c r="A38" s="590" t="s">
        <v>152</v>
      </c>
      <c r="B38" s="587">
        <f>'Sources and Uses Budget'!C38</f>
        <v>636331</v>
      </c>
      <c r="C38" s="588"/>
      <c r="D38" s="588"/>
      <c r="E38" s="587">
        <f>'Sources and Uses Budget'!S38</f>
        <v>636331</v>
      </c>
      <c r="F38" s="588"/>
      <c r="G38" s="588"/>
      <c r="H38" s="587">
        <f>'Sources and Uses Budget'!T38</f>
        <v>0</v>
      </c>
      <c r="I38" s="588"/>
      <c r="J38" s="588"/>
      <c r="K38" s="585"/>
    </row>
    <row r="39" spans="1:11" s="586" customFormat="1">
      <c r="A39" s="590" t="s">
        <v>153</v>
      </c>
      <c r="B39" s="587">
        <f>'Sources and Uses Budget'!C39</f>
        <v>85000</v>
      </c>
      <c r="C39" s="588"/>
      <c r="D39" s="588"/>
      <c r="E39" s="587">
        <f>'Sources and Uses Budget'!S39</f>
        <v>85000</v>
      </c>
      <c r="F39" s="588"/>
      <c r="G39" s="588"/>
      <c r="H39" s="587">
        <f>'Sources and Uses Budget'!T39</f>
        <v>0</v>
      </c>
      <c r="I39" s="588"/>
      <c r="J39" s="588"/>
      <c r="K39" s="585"/>
    </row>
    <row r="40" spans="1:11" s="586" customFormat="1">
      <c r="A40" s="591" t="s">
        <v>154</v>
      </c>
      <c r="B40" s="587">
        <f>'Sources and Uses Budget'!C40</f>
        <v>721331</v>
      </c>
      <c r="C40" s="587">
        <f>SUM(C37:C39)</f>
        <v>0</v>
      </c>
      <c r="D40" s="587">
        <f>SUM(D37:D39)</f>
        <v>0</v>
      </c>
      <c r="E40" s="587">
        <f>'Sources and Uses Budget'!S40</f>
        <v>721331</v>
      </c>
      <c r="F40" s="594">
        <f>SUM(F38:F39)</f>
        <v>0</v>
      </c>
      <c r="G40" s="594">
        <f>SUM(G38:G39)</f>
        <v>0</v>
      </c>
      <c r="H40" s="587">
        <f>'Sources and Uses Budget'!T40</f>
        <v>0</v>
      </c>
      <c r="I40" s="594">
        <f>SUM(I38:I39)</f>
        <v>0</v>
      </c>
      <c r="J40" s="594">
        <f>SUM(J38:J39)</f>
        <v>0</v>
      </c>
      <c r="K40" s="585"/>
    </row>
    <row r="41" spans="1:11" s="586" customFormat="1">
      <c r="A41" s="591" t="s">
        <v>155</v>
      </c>
      <c r="B41" s="587">
        <f>'Sources and Uses Budget'!C41</f>
        <v>244571</v>
      </c>
      <c r="C41" s="588"/>
      <c r="D41" s="588"/>
      <c r="E41" s="587">
        <f>'Sources and Uses Budget'!S41</f>
        <v>244571</v>
      </c>
      <c r="F41" s="588"/>
      <c r="G41" s="588"/>
      <c r="H41" s="587">
        <f>'Sources and Uses Budget'!T41</f>
        <v>0</v>
      </c>
      <c r="I41" s="588"/>
      <c r="J41" s="588"/>
      <c r="K41" s="585"/>
    </row>
    <row r="42" spans="1:11" s="586" customFormat="1">
      <c r="A42" s="583" t="s">
        <v>156</v>
      </c>
      <c r="B42" s="584"/>
      <c r="C42" s="584"/>
      <c r="D42" s="584"/>
      <c r="E42" s="584"/>
      <c r="F42" s="584"/>
      <c r="G42" s="584"/>
      <c r="H42" s="584"/>
      <c r="I42" s="584"/>
      <c r="J42" s="584"/>
      <c r="K42" s="585"/>
    </row>
    <row r="43" spans="1:11" s="586" customFormat="1">
      <c r="A43" s="590" t="s">
        <v>157</v>
      </c>
      <c r="B43" s="587">
        <f>'Sources and Uses Budget'!C43</f>
        <v>958089</v>
      </c>
      <c r="C43" s="588"/>
      <c r="D43" s="588"/>
      <c r="E43" s="587">
        <f>'Sources and Uses Budget'!S43</f>
        <v>514206</v>
      </c>
      <c r="F43" s="588"/>
      <c r="G43" s="588"/>
      <c r="H43" s="587">
        <f>'Sources and Uses Budget'!T43</f>
        <v>0</v>
      </c>
      <c r="I43" s="588"/>
      <c r="J43" s="588"/>
      <c r="K43" s="585"/>
    </row>
    <row r="44" spans="1:11" s="586" customFormat="1">
      <c r="A44" s="590" t="s">
        <v>158</v>
      </c>
      <c r="B44" s="587">
        <f>'Sources and Uses Budget'!C44</f>
        <v>220804</v>
      </c>
      <c r="C44" s="588"/>
      <c r="D44" s="588"/>
      <c r="E44" s="587">
        <f>'Sources and Uses Budget'!S44</f>
        <v>72219</v>
      </c>
      <c r="F44" s="588"/>
      <c r="G44" s="588"/>
      <c r="H44" s="587">
        <f>'Sources and Uses Budget'!T44</f>
        <v>0</v>
      </c>
      <c r="I44" s="588"/>
      <c r="J44" s="588"/>
      <c r="K44" s="585"/>
    </row>
    <row r="45" spans="1:11" s="586" customFormat="1" ht="12" customHeight="1">
      <c r="A45" s="590" t="s">
        <v>159</v>
      </c>
      <c r="B45" s="587">
        <f>'Sources and Uses Budget'!C45</f>
        <v>0</v>
      </c>
      <c r="C45" s="588"/>
      <c r="D45" s="588"/>
      <c r="E45" s="587">
        <f>'Sources and Uses Budget'!S45</f>
        <v>0</v>
      </c>
      <c r="F45" s="588"/>
      <c r="G45" s="588"/>
      <c r="H45" s="587">
        <f>'Sources and Uses Budget'!T45</f>
        <v>0</v>
      </c>
      <c r="I45" s="588"/>
      <c r="J45" s="588"/>
      <c r="K45" s="585"/>
    </row>
    <row r="46" spans="1:11" s="586" customFormat="1">
      <c r="A46" s="590" t="s">
        <v>160</v>
      </c>
      <c r="B46" s="587">
        <f>'Sources and Uses Budget'!C46</f>
        <v>0</v>
      </c>
      <c r="C46" s="588"/>
      <c r="D46" s="588"/>
      <c r="E46" s="587">
        <f>'Sources and Uses Budget'!S46</f>
        <v>0</v>
      </c>
      <c r="F46" s="588"/>
      <c r="G46" s="588"/>
      <c r="H46" s="587">
        <f>'Sources and Uses Budget'!T46</f>
        <v>0</v>
      </c>
      <c r="I46" s="588"/>
      <c r="J46" s="588"/>
      <c r="K46" s="585"/>
    </row>
    <row r="47" spans="1:11" s="586" customFormat="1">
      <c r="A47" s="455" t="s">
        <v>62</v>
      </c>
      <c r="B47" s="587">
        <f>'Sources and Uses Budget'!C47</f>
        <v>139916</v>
      </c>
      <c r="C47" s="588"/>
      <c r="D47" s="588"/>
      <c r="E47" s="587">
        <f>'Sources and Uses Budget'!S47</f>
        <v>0</v>
      </c>
      <c r="F47" s="588"/>
      <c r="G47" s="588"/>
      <c r="H47" s="587">
        <f>'Sources and Uses Budget'!T47</f>
        <v>0</v>
      </c>
      <c r="I47" s="588"/>
      <c r="J47" s="588"/>
      <c r="K47" s="585"/>
    </row>
    <row r="48" spans="1:11" s="586" customFormat="1">
      <c r="A48" s="590" t="s">
        <v>163</v>
      </c>
      <c r="B48" s="587">
        <f>'Sources and Uses Budget'!C48</f>
        <v>19782</v>
      </c>
      <c r="C48" s="588"/>
      <c r="D48" s="588"/>
      <c r="E48" s="587">
        <f>'Sources and Uses Budget'!S48</f>
        <v>19782</v>
      </c>
      <c r="F48" s="588"/>
      <c r="G48" s="588"/>
      <c r="H48" s="587">
        <f>'Sources and Uses Budget'!T48</f>
        <v>0</v>
      </c>
      <c r="I48" s="588"/>
      <c r="J48" s="588"/>
      <c r="K48" s="585"/>
    </row>
    <row r="49" spans="1:11" s="586" customFormat="1">
      <c r="A49" s="590" t="s">
        <v>161</v>
      </c>
      <c r="B49" s="587">
        <f>'Sources and Uses Budget'!C49</f>
        <v>0</v>
      </c>
      <c r="C49" s="588"/>
      <c r="D49" s="588"/>
      <c r="E49" s="587">
        <f>'Sources and Uses Budget'!S49</f>
        <v>0</v>
      </c>
      <c r="F49" s="588"/>
      <c r="G49" s="588"/>
      <c r="H49" s="587">
        <f>'Sources and Uses Budget'!T49</f>
        <v>0</v>
      </c>
      <c r="I49" s="588"/>
      <c r="J49" s="588"/>
      <c r="K49" s="585"/>
    </row>
    <row r="50" spans="1:11" s="586" customFormat="1">
      <c r="A50" s="590" t="s">
        <v>162</v>
      </c>
      <c r="B50" s="587">
        <f>'Sources and Uses Budget'!C50</f>
        <v>108314</v>
      </c>
      <c r="C50" s="588"/>
      <c r="D50" s="588"/>
      <c r="E50" s="587">
        <f>'Sources and Uses Budget'!S50</f>
        <v>108314</v>
      </c>
      <c r="F50" s="588"/>
      <c r="G50" s="588"/>
      <c r="H50" s="587">
        <f>'Sources and Uses Budget'!T50</f>
        <v>0</v>
      </c>
      <c r="I50" s="588"/>
      <c r="J50" s="588"/>
      <c r="K50" s="585"/>
    </row>
    <row r="51" spans="1:11" s="586" customFormat="1">
      <c r="A51" s="593" t="str">
        <f>'Sources and Uses Budget'!$A60</f>
        <v>Other: (Specify)</v>
      </c>
      <c r="B51" s="587">
        <f>'Sources and Uses Budget'!C51</f>
        <v>0</v>
      </c>
      <c r="C51" s="588"/>
      <c r="D51" s="588"/>
      <c r="E51" s="587">
        <f>'Sources and Uses Budget'!S51</f>
        <v>0</v>
      </c>
      <c r="F51" s="588"/>
      <c r="G51" s="588"/>
      <c r="H51" s="587">
        <f>'Sources and Uses Budget'!T51</f>
        <v>0</v>
      </c>
      <c r="I51" s="588"/>
      <c r="J51" s="588"/>
      <c r="K51" s="585"/>
    </row>
    <row r="52" spans="1:11" s="586" customFormat="1">
      <c r="A52" s="593" t="str">
        <f>'Sources and Uses Budget'!$A61</f>
        <v>Other: (Specify)</v>
      </c>
      <c r="B52" s="587">
        <f>'Sources and Uses Budget'!C52</f>
        <v>0</v>
      </c>
      <c r="C52" s="588"/>
      <c r="D52" s="588"/>
      <c r="E52" s="587">
        <f>'Sources and Uses Budget'!S52</f>
        <v>0</v>
      </c>
      <c r="F52" s="588"/>
      <c r="G52" s="588"/>
      <c r="H52" s="587">
        <f>'Sources and Uses Budget'!T52</f>
        <v>0</v>
      </c>
      <c r="I52" s="588"/>
      <c r="J52" s="588"/>
      <c r="K52" s="585"/>
    </row>
    <row r="53" spans="1:11" s="597" customFormat="1">
      <c r="A53" s="591" t="s">
        <v>164</v>
      </c>
      <c r="B53" s="587">
        <f>'Sources and Uses Budget'!C53</f>
        <v>1446905</v>
      </c>
      <c r="C53" s="594">
        <f>SUM(C43:C52)</f>
        <v>0</v>
      </c>
      <c r="D53" s="594">
        <f>SUM(D43:D52)</f>
        <v>0</v>
      </c>
      <c r="E53" s="587">
        <f>'Sources and Uses Budget'!S53</f>
        <v>714521</v>
      </c>
      <c r="F53" s="594">
        <f>SUM(F43:F52)</f>
        <v>0</v>
      </c>
      <c r="G53" s="594">
        <f>SUM(G43:G52)</f>
        <v>0</v>
      </c>
      <c r="H53" s="587">
        <f>'Sources and Uses Budget'!T53</f>
        <v>0</v>
      </c>
      <c r="I53" s="594">
        <f>SUM(I43:I52)</f>
        <v>0</v>
      </c>
      <c r="J53" s="594">
        <f>SUM(J43:J52)</f>
        <v>0</v>
      </c>
      <c r="K53" s="596"/>
    </row>
    <row r="54" spans="1:11" s="586" customFormat="1">
      <c r="A54" s="583" t="s">
        <v>452</v>
      </c>
      <c r="B54" s="584"/>
      <c r="C54" s="584"/>
      <c r="D54" s="584"/>
      <c r="E54" s="584"/>
      <c r="F54" s="584"/>
      <c r="G54" s="584"/>
      <c r="H54" s="584"/>
      <c r="I54" s="584"/>
      <c r="J54" s="584"/>
      <c r="K54" s="585"/>
    </row>
    <row r="55" spans="1:11" s="586" customFormat="1">
      <c r="A55" s="590" t="s">
        <v>165</v>
      </c>
      <c r="B55" s="587">
        <f>'Sources and Uses Budget'!C55</f>
        <v>0</v>
      </c>
      <c r="C55" s="588"/>
      <c r="D55" s="588"/>
      <c r="E55" s="589"/>
      <c r="F55" s="589"/>
      <c r="G55" s="589"/>
      <c r="H55" s="589"/>
      <c r="I55" s="589"/>
      <c r="J55" s="589"/>
      <c r="K55" s="585"/>
    </row>
    <row r="56" spans="1:11" s="586" customFormat="1" ht="12" customHeight="1">
      <c r="A56" s="590" t="s">
        <v>159</v>
      </c>
      <c r="B56" s="587">
        <f>'Sources and Uses Budget'!C56</f>
        <v>16000</v>
      </c>
      <c r="C56" s="588"/>
      <c r="D56" s="588"/>
      <c r="E56" s="589"/>
      <c r="F56" s="589"/>
      <c r="G56" s="589"/>
      <c r="H56" s="589"/>
      <c r="I56" s="589"/>
      <c r="J56" s="589"/>
      <c r="K56" s="585"/>
    </row>
    <row r="57" spans="1:11" s="586" customFormat="1">
      <c r="A57" s="590" t="s">
        <v>163</v>
      </c>
      <c r="B57" s="587">
        <f>'Sources and Uses Budget'!C57</f>
        <v>7617</v>
      </c>
      <c r="C57" s="588"/>
      <c r="D57" s="588"/>
      <c r="E57" s="589"/>
      <c r="F57" s="589"/>
      <c r="G57" s="589"/>
      <c r="H57" s="589"/>
      <c r="I57" s="589"/>
      <c r="J57" s="589"/>
      <c r="K57" s="585"/>
    </row>
    <row r="58" spans="1:11" s="586" customFormat="1">
      <c r="A58" s="590" t="s">
        <v>161</v>
      </c>
      <c r="B58" s="587">
        <f>'Sources and Uses Budget'!C58</f>
        <v>0</v>
      </c>
      <c r="C58" s="588"/>
      <c r="D58" s="588"/>
      <c r="E58" s="589"/>
      <c r="F58" s="589"/>
      <c r="G58" s="589"/>
      <c r="H58" s="589"/>
      <c r="I58" s="589"/>
      <c r="J58" s="589"/>
      <c r="K58" s="585"/>
    </row>
    <row r="59" spans="1:11" s="586" customFormat="1">
      <c r="A59" s="590" t="s">
        <v>162</v>
      </c>
      <c r="B59" s="587">
        <f>'Sources and Uses Budget'!C59</f>
        <v>0</v>
      </c>
      <c r="C59" s="588"/>
      <c r="D59" s="588"/>
      <c r="E59" s="589"/>
      <c r="F59" s="589"/>
      <c r="G59" s="589"/>
      <c r="H59" s="589"/>
      <c r="I59" s="589"/>
      <c r="J59" s="589"/>
      <c r="K59" s="585"/>
    </row>
    <row r="60" spans="1:11" s="586" customFormat="1">
      <c r="A60" s="593" t="str">
        <f>'Sources and Uses Budget'!$A60</f>
        <v>Other: (Specify)</v>
      </c>
      <c r="B60" s="587">
        <f>'Sources and Uses Budget'!C60</f>
        <v>0</v>
      </c>
      <c r="C60" s="588"/>
      <c r="D60" s="588"/>
      <c r="E60" s="589"/>
      <c r="F60" s="589"/>
      <c r="G60" s="589"/>
      <c r="H60" s="589"/>
      <c r="I60" s="589"/>
      <c r="J60" s="589"/>
      <c r="K60" s="585"/>
    </row>
    <row r="61" spans="1:11" s="586" customFormat="1">
      <c r="A61" s="593" t="str">
        <f>'Sources and Uses Budget'!$A61</f>
        <v>Other: (Specify)</v>
      </c>
      <c r="B61" s="587">
        <f>'Sources and Uses Budget'!C61</f>
        <v>0</v>
      </c>
      <c r="C61" s="588"/>
      <c r="D61" s="588"/>
      <c r="E61" s="589"/>
      <c r="F61" s="589"/>
      <c r="G61" s="589"/>
      <c r="H61" s="589"/>
      <c r="I61" s="589"/>
      <c r="J61" s="589"/>
      <c r="K61" s="585"/>
    </row>
    <row r="62" spans="1:11" s="586" customFormat="1" ht="13.7" customHeight="1">
      <c r="A62" s="591" t="s">
        <v>319</v>
      </c>
      <c r="B62" s="587">
        <f>'Sources and Uses Budget'!C62</f>
        <v>23617</v>
      </c>
      <c r="C62" s="587">
        <f>SUM(C55:C61)</f>
        <v>0</v>
      </c>
      <c r="D62" s="587">
        <f>SUM(D55:D61)</f>
        <v>0</v>
      </c>
      <c r="E62" s="589"/>
      <c r="F62" s="589"/>
      <c r="G62" s="589"/>
      <c r="H62" s="589"/>
      <c r="I62" s="589"/>
      <c r="J62" s="589"/>
      <c r="K62" s="585"/>
    </row>
    <row r="63" spans="1:11" s="586" customFormat="1">
      <c r="A63" s="598" t="s">
        <v>320</v>
      </c>
      <c r="B63" s="587">
        <f>'Sources and Uses Budget'!C63</f>
        <v>22368195</v>
      </c>
      <c r="C63" s="587">
        <f>SUM(C8+C11+C13+C14+C15+C25+C26+C36+C40+C41+C53+C62)</f>
        <v>0</v>
      </c>
      <c r="D63" s="587">
        <f>SUM(D8+D11+D13+D14+D15+D25+D26+D36+D40+D41+D53+D62)</f>
        <v>0</v>
      </c>
      <c r="E63" s="587">
        <f>'Sources and Uses Budget'!S63</f>
        <v>20224587</v>
      </c>
      <c r="F63" s="587">
        <f>SUM(F10+F13+F14+F15+F25+F26+F36+F40+F41+F53)</f>
        <v>0</v>
      </c>
      <c r="G63" s="587">
        <f>SUM(G10+G13+G14+G15+G25+G26+G36+G40+G41+G53)</f>
        <v>0</v>
      </c>
      <c r="H63" s="587">
        <f>'Sources and Uses Budget'!T63</f>
        <v>0</v>
      </c>
      <c r="I63" s="587">
        <f>SUM(I11+I13+I14+I15+I25+I26+I36+I40+I41+I53)</f>
        <v>0</v>
      </c>
      <c r="J63" s="587">
        <f>SUM(J11+J13+J14+J15+J25+J26+J36+J40+J41+J53)</f>
        <v>0</v>
      </c>
      <c r="K63" s="585"/>
    </row>
    <row r="64" spans="1:11" s="586" customFormat="1">
      <c r="A64" s="583" t="s">
        <v>177</v>
      </c>
      <c r="B64" s="584"/>
      <c r="C64" s="584"/>
      <c r="D64" s="584"/>
      <c r="E64" s="584"/>
      <c r="F64" s="584"/>
      <c r="G64" s="584"/>
      <c r="H64" s="584"/>
      <c r="I64" s="584"/>
      <c r="J64" s="584"/>
      <c r="K64" s="585"/>
    </row>
    <row r="65" spans="1:11" s="586" customFormat="1">
      <c r="A65" s="223" t="s">
        <v>178</v>
      </c>
      <c r="B65" s="587">
        <f>'Sources and Uses Budget'!C65</f>
        <v>114500</v>
      </c>
      <c r="C65" s="588"/>
      <c r="D65" s="588"/>
      <c r="E65" s="587">
        <f>'Sources and Uses Budget'!S65</f>
        <v>37450</v>
      </c>
      <c r="F65" s="588"/>
      <c r="G65" s="588"/>
      <c r="H65" s="587">
        <f>'Sources and Uses Budget'!T65</f>
        <v>0</v>
      </c>
      <c r="I65" s="588"/>
      <c r="J65" s="588"/>
      <c r="K65" s="585"/>
    </row>
    <row r="66" spans="1:11" s="586" customFormat="1">
      <c r="A66" s="593" t="str">
        <f>'Sources and Uses Budget'!$A73</f>
        <v>Transit Pass Reserve</v>
      </c>
      <c r="B66" s="587">
        <f>'Sources and Uses Budget'!C66</f>
        <v>60000</v>
      </c>
      <c r="C66" s="588"/>
      <c r="D66" s="588"/>
      <c r="E66" s="587">
        <f>'Sources and Uses Budget'!S66</f>
        <v>40000</v>
      </c>
      <c r="F66" s="588"/>
      <c r="G66" s="588"/>
      <c r="H66" s="587">
        <f>'Sources and Uses Budget'!T66</f>
        <v>0</v>
      </c>
      <c r="I66" s="588"/>
      <c r="J66" s="588"/>
      <c r="K66" s="585"/>
    </row>
    <row r="67" spans="1:11" s="586" customFormat="1">
      <c r="A67" s="591" t="s">
        <v>650</v>
      </c>
      <c r="B67" s="587">
        <f>'Sources and Uses Budget'!C67</f>
        <v>174500</v>
      </c>
      <c r="C67" s="587">
        <f>SUM(C64:C66)</f>
        <v>0</v>
      </c>
      <c r="D67" s="587">
        <f>SUM(D64:D66)</f>
        <v>0</v>
      </c>
      <c r="E67" s="587">
        <f>'Sources and Uses Budget'!S67</f>
        <v>77450</v>
      </c>
      <c r="F67" s="594">
        <f>SUM(F65:F66)</f>
        <v>0</v>
      </c>
      <c r="G67" s="594">
        <f>SUM(G65:G66)</f>
        <v>0</v>
      </c>
      <c r="H67" s="587">
        <f>'Sources and Uses Budget'!T67</f>
        <v>0</v>
      </c>
      <c r="I67" s="594">
        <f>SUM(I65:I66)</f>
        <v>0</v>
      </c>
      <c r="J67" s="594">
        <f>SUM(J65:J66)</f>
        <v>0</v>
      </c>
      <c r="K67" s="585"/>
    </row>
    <row r="68" spans="1:11" s="586" customFormat="1">
      <c r="A68" s="583" t="s">
        <v>651</v>
      </c>
      <c r="B68" s="584"/>
      <c r="C68" s="584"/>
      <c r="D68" s="584"/>
      <c r="E68" s="584"/>
      <c r="F68" s="584"/>
      <c r="G68" s="584"/>
      <c r="H68" s="584"/>
      <c r="I68" s="584"/>
      <c r="J68" s="584"/>
      <c r="K68" s="585"/>
    </row>
    <row r="69" spans="1:11" s="586" customFormat="1">
      <c r="A69" s="590" t="s">
        <v>652</v>
      </c>
      <c r="B69" s="587">
        <f>'Sources and Uses Budget'!C69</f>
        <v>0</v>
      </c>
      <c r="C69" s="588"/>
      <c r="D69" s="588"/>
      <c r="E69" s="589"/>
      <c r="F69" s="589"/>
      <c r="G69" s="589"/>
      <c r="H69" s="589"/>
      <c r="I69" s="589"/>
      <c r="J69" s="589"/>
      <c r="K69" s="585"/>
    </row>
    <row r="70" spans="1:11" s="586" customFormat="1">
      <c r="A70" s="590" t="s">
        <v>653</v>
      </c>
      <c r="B70" s="587">
        <f>'Sources and Uses Budget'!C70</f>
        <v>0</v>
      </c>
      <c r="C70" s="588"/>
      <c r="D70" s="588"/>
      <c r="E70" s="589"/>
      <c r="F70" s="589"/>
      <c r="G70" s="589"/>
      <c r="H70" s="589"/>
      <c r="I70" s="589"/>
      <c r="J70" s="589"/>
      <c r="K70" s="585"/>
    </row>
    <row r="71" spans="1:11" s="586" customFormat="1">
      <c r="A71" s="761" t="s">
        <v>1120</v>
      </c>
      <c r="B71" s="587">
        <f>'Sources and Uses Budget'!C71</f>
        <v>37000</v>
      </c>
      <c r="C71" s="588"/>
      <c r="D71" s="588"/>
      <c r="E71" s="589"/>
      <c r="F71" s="589"/>
      <c r="G71" s="589"/>
      <c r="H71" s="589"/>
      <c r="I71" s="589"/>
      <c r="J71" s="589"/>
      <c r="K71" s="585"/>
    </row>
    <row r="72" spans="1:11" s="586" customFormat="1">
      <c r="A72" s="590" t="s">
        <v>654</v>
      </c>
      <c r="B72" s="587">
        <f>'Sources and Uses Budget'!C72</f>
        <v>151014</v>
      </c>
      <c r="C72" s="588"/>
      <c r="D72" s="588"/>
      <c r="E72" s="589"/>
      <c r="F72" s="589"/>
      <c r="G72" s="589"/>
      <c r="H72" s="589"/>
      <c r="I72" s="589"/>
      <c r="J72" s="589"/>
      <c r="K72" s="585"/>
    </row>
    <row r="73" spans="1:11" s="586" customFormat="1">
      <c r="A73" s="593" t="str">
        <f>'Sources and Uses Budget'!$A73</f>
        <v>Transit Pass Reserve</v>
      </c>
      <c r="B73" s="587">
        <f>'Sources and Uses Budget'!C73</f>
        <v>55000</v>
      </c>
      <c r="C73" s="588"/>
      <c r="D73" s="588"/>
      <c r="E73" s="589"/>
      <c r="F73" s="589"/>
      <c r="G73" s="589"/>
      <c r="H73" s="589"/>
      <c r="I73" s="589"/>
      <c r="J73" s="589"/>
      <c r="K73" s="585"/>
    </row>
    <row r="74" spans="1:11" s="586" customFormat="1">
      <c r="A74" s="591" t="s">
        <v>655</v>
      </c>
      <c r="B74" s="587">
        <f>'Sources and Uses Budget'!C74</f>
        <v>243014</v>
      </c>
      <c r="C74" s="587">
        <f>SUM(C69:C73)</f>
        <v>0</v>
      </c>
      <c r="D74" s="587">
        <f>SUM(D69:D73)</f>
        <v>0</v>
      </c>
      <c r="E74" s="589"/>
      <c r="F74" s="589"/>
      <c r="G74" s="589"/>
      <c r="H74" s="589"/>
      <c r="I74" s="589"/>
      <c r="J74" s="589"/>
      <c r="K74" s="585"/>
    </row>
    <row r="75" spans="1:11" s="586" customFormat="1">
      <c r="A75" s="583" t="s">
        <v>1466</v>
      </c>
      <c r="B75" s="584"/>
      <c r="C75" s="584"/>
      <c r="D75" s="584"/>
      <c r="E75" s="584"/>
      <c r="F75" s="584"/>
      <c r="G75" s="584"/>
      <c r="H75" s="584"/>
      <c r="I75" s="584"/>
      <c r="J75" s="584"/>
      <c r="K75" s="585"/>
    </row>
    <row r="76" spans="1:11" s="586" customFormat="1">
      <c r="A76" s="590" t="s">
        <v>1468</v>
      </c>
      <c r="B76" s="587">
        <f>'Sources and Uses Budget'!C76</f>
        <v>1833574</v>
      </c>
      <c r="C76" s="588"/>
      <c r="D76" s="588"/>
      <c r="E76" s="587">
        <f>'Sources and Uses Budget'!S76</f>
        <v>1833574</v>
      </c>
      <c r="F76" s="588"/>
      <c r="G76" s="588"/>
      <c r="H76" s="587">
        <f>'Sources and Uses Budget'!T76</f>
        <v>0</v>
      </c>
      <c r="I76" s="588"/>
      <c r="J76" s="588"/>
      <c r="K76" s="585"/>
    </row>
    <row r="77" spans="1:11" s="586" customFormat="1">
      <c r="A77" s="590" t="s">
        <v>63</v>
      </c>
      <c r="B77" s="587">
        <f>'Sources and Uses Budget'!C77</f>
        <v>254244</v>
      </c>
      <c r="C77" s="588"/>
      <c r="D77" s="588"/>
      <c r="E77" s="587">
        <f>'Sources and Uses Budget'!S77</f>
        <v>254244</v>
      </c>
      <c r="F77" s="588"/>
      <c r="G77" s="588"/>
      <c r="H77" s="587">
        <f>'Sources and Uses Budget'!T77</f>
        <v>0</v>
      </c>
      <c r="I77" s="588"/>
      <c r="J77" s="588"/>
      <c r="K77" s="585"/>
    </row>
    <row r="78" spans="1:11" s="586" customFormat="1">
      <c r="A78" s="591" t="s">
        <v>1465</v>
      </c>
      <c r="B78" s="587">
        <f>'Sources and Uses Budget'!C78</f>
        <v>2087818</v>
      </c>
      <c r="C78" s="587">
        <f>SUM(C76:C77)</f>
        <v>0</v>
      </c>
      <c r="D78" s="587">
        <f>SUM(D76:D77)</f>
        <v>0</v>
      </c>
      <c r="E78" s="587">
        <f>'Sources and Uses Budget'!S78</f>
        <v>2087818</v>
      </c>
      <c r="F78" s="587">
        <f>SUM(F76:F77)</f>
        <v>0</v>
      </c>
      <c r="G78" s="587">
        <f>SUM(G76:G77)</f>
        <v>0</v>
      </c>
      <c r="H78" s="587">
        <f>'Sources and Uses Budget'!T78</f>
        <v>0</v>
      </c>
      <c r="I78" s="587">
        <f>SUM(I76:I77)</f>
        <v>0</v>
      </c>
      <c r="J78" s="587">
        <f>SUM(J76:J77)</f>
        <v>0</v>
      </c>
      <c r="K78" s="585"/>
    </row>
    <row r="79" spans="1:11" s="586" customFormat="1">
      <c r="A79" s="583" t="s">
        <v>842</v>
      </c>
      <c r="B79" s="584"/>
      <c r="C79" s="584"/>
      <c r="D79" s="584"/>
      <c r="E79" s="584"/>
      <c r="F79" s="584"/>
      <c r="G79" s="584"/>
      <c r="H79" s="584"/>
      <c r="I79" s="584"/>
      <c r="J79" s="584"/>
      <c r="K79" s="585"/>
    </row>
    <row r="80" spans="1:11" s="586" customFormat="1" ht="13.7" customHeight="1">
      <c r="A80" s="223" t="s">
        <v>843</v>
      </c>
      <c r="B80" s="587">
        <f>'Sources and Uses Budget'!C80</f>
        <v>43064</v>
      </c>
      <c r="C80" s="588"/>
      <c r="D80" s="588"/>
      <c r="E80" s="589"/>
      <c r="F80" s="589"/>
      <c r="G80" s="589"/>
      <c r="H80" s="589"/>
      <c r="I80" s="589"/>
      <c r="J80" s="589"/>
      <c r="K80" s="585"/>
    </row>
    <row r="81" spans="1:11" s="586" customFormat="1">
      <c r="A81" s="223" t="s">
        <v>844</v>
      </c>
      <c r="B81" s="587">
        <f>'Sources and Uses Budget'!C81</f>
        <v>80000</v>
      </c>
      <c r="C81" s="588"/>
      <c r="D81" s="588"/>
      <c r="E81" s="587">
        <f>'Sources and Uses Budget'!S81</f>
        <v>80000</v>
      </c>
      <c r="F81" s="588"/>
      <c r="G81" s="588"/>
      <c r="H81" s="587">
        <f>'Sources and Uses Budget'!T81</f>
        <v>0</v>
      </c>
      <c r="I81" s="588"/>
      <c r="J81" s="588"/>
      <c r="K81" s="585"/>
    </row>
    <row r="82" spans="1:11" s="586" customFormat="1">
      <c r="A82" s="223" t="s">
        <v>845</v>
      </c>
      <c r="B82" s="587">
        <f>'Sources and Uses Budget'!C82</f>
        <v>1545534</v>
      </c>
      <c r="C82" s="588"/>
      <c r="D82" s="588"/>
      <c r="E82" s="587">
        <f>'Sources and Uses Budget'!S82</f>
        <v>1545534</v>
      </c>
      <c r="F82" s="588"/>
      <c r="G82" s="588"/>
      <c r="H82" s="587">
        <f>'Sources and Uses Budget'!T82</f>
        <v>0</v>
      </c>
      <c r="I82" s="588"/>
      <c r="J82" s="588"/>
      <c r="K82" s="585"/>
    </row>
    <row r="83" spans="1:11" s="586" customFormat="1">
      <c r="A83" s="223" t="s">
        <v>846</v>
      </c>
      <c r="B83" s="587">
        <f>'Sources and Uses Budget'!C83</f>
        <v>171398</v>
      </c>
      <c r="C83" s="588"/>
      <c r="D83" s="588"/>
      <c r="E83" s="587">
        <f>'Sources and Uses Budget'!S83</f>
        <v>171398</v>
      </c>
      <c r="F83" s="588"/>
      <c r="G83" s="588"/>
      <c r="H83" s="587">
        <f>'Sources and Uses Budget'!T83</f>
        <v>0</v>
      </c>
      <c r="I83" s="588"/>
      <c r="J83" s="588"/>
      <c r="K83" s="585"/>
    </row>
    <row r="84" spans="1:11" s="586" customFormat="1">
      <c r="A84" s="223" t="s">
        <v>847</v>
      </c>
      <c r="B84" s="587">
        <f>'Sources and Uses Budget'!C84</f>
        <v>0</v>
      </c>
      <c r="C84" s="588"/>
      <c r="D84" s="588"/>
      <c r="E84" s="587">
        <f>'Sources and Uses Budget'!S84</f>
        <v>0</v>
      </c>
      <c r="F84" s="588"/>
      <c r="G84" s="588"/>
      <c r="H84" s="587">
        <f>'Sources and Uses Budget'!T84</f>
        <v>0</v>
      </c>
      <c r="I84" s="588"/>
      <c r="J84" s="588"/>
      <c r="K84" s="585"/>
    </row>
    <row r="85" spans="1:11" s="586" customFormat="1">
      <c r="A85" s="223" t="s">
        <v>848</v>
      </c>
      <c r="B85" s="587">
        <f>'Sources and Uses Budget'!C85</f>
        <v>40000</v>
      </c>
      <c r="C85" s="588"/>
      <c r="D85" s="588"/>
      <c r="E85" s="589"/>
      <c r="F85" s="589"/>
      <c r="G85" s="589"/>
      <c r="H85" s="589"/>
      <c r="I85" s="589"/>
      <c r="J85" s="589"/>
      <c r="K85" s="585"/>
    </row>
    <row r="86" spans="1:11" s="586" customFormat="1">
      <c r="A86" s="223" t="s">
        <v>849</v>
      </c>
      <c r="B86" s="587">
        <f>'Sources and Uses Budget'!C86</f>
        <v>0</v>
      </c>
      <c r="C86" s="588"/>
      <c r="D86" s="588"/>
      <c r="E86" s="587">
        <f>'Sources and Uses Budget'!S86</f>
        <v>0</v>
      </c>
      <c r="F86" s="588"/>
      <c r="G86" s="588"/>
      <c r="H86" s="587">
        <f>'Sources and Uses Budget'!T86</f>
        <v>0</v>
      </c>
      <c r="I86" s="588"/>
      <c r="J86" s="588"/>
      <c r="K86" s="585"/>
    </row>
    <row r="87" spans="1:11" s="586" customFormat="1">
      <c r="A87" s="223" t="s">
        <v>850</v>
      </c>
      <c r="B87" s="587">
        <f>'Sources and Uses Budget'!C87</f>
        <v>24097</v>
      </c>
      <c r="C87" s="588"/>
      <c r="D87" s="588"/>
      <c r="E87" s="587">
        <f>'Sources and Uses Budget'!S87</f>
        <v>0</v>
      </c>
      <c r="F87" s="588"/>
      <c r="G87" s="588"/>
      <c r="H87" s="587">
        <f>'Sources and Uses Budget'!T87</f>
        <v>0</v>
      </c>
      <c r="I87" s="588"/>
      <c r="J87" s="588"/>
      <c r="K87" s="585"/>
    </row>
    <row r="88" spans="1:11" s="586" customFormat="1">
      <c r="A88" s="234" t="s">
        <v>403</v>
      </c>
      <c r="B88" s="587">
        <f>'Sources and Uses Budget'!C88</f>
        <v>0</v>
      </c>
      <c r="C88" s="588"/>
      <c r="D88" s="588"/>
      <c r="E88" s="587">
        <f>'Sources and Uses Budget'!S88</f>
        <v>0</v>
      </c>
      <c r="F88" s="588"/>
      <c r="G88" s="588"/>
      <c r="H88" s="587">
        <f>'Sources and Uses Budget'!T88</f>
        <v>0</v>
      </c>
      <c r="I88" s="588"/>
      <c r="J88" s="588"/>
      <c r="K88" s="585"/>
    </row>
    <row r="89" spans="1:11" s="586" customFormat="1">
      <c r="A89" s="887" t="s">
        <v>1467</v>
      </c>
      <c r="B89" s="587">
        <f>'Sources and Uses Budget'!C89</f>
        <v>19131</v>
      </c>
      <c r="C89" s="588"/>
      <c r="D89" s="588"/>
      <c r="E89" s="587">
        <f>'Sources and Uses Budget'!S89</f>
        <v>19131</v>
      </c>
      <c r="F89" s="588"/>
      <c r="G89" s="588"/>
      <c r="H89" s="587">
        <f>'Sources and Uses Budget'!T89</f>
        <v>0</v>
      </c>
      <c r="I89" s="588"/>
      <c r="J89" s="588"/>
      <c r="K89" s="585"/>
    </row>
    <row r="90" spans="1:11" s="586" customFormat="1">
      <c r="A90" s="593" t="str">
        <f>'Sources and Uses Budget'!$A90</f>
        <v>Utility Connection Fees</v>
      </c>
      <c r="B90" s="587">
        <f>'Sources and Uses Budget'!C90</f>
        <v>230186</v>
      </c>
      <c r="C90" s="588"/>
      <c r="D90" s="588"/>
      <c r="E90" s="587">
        <f>'Sources and Uses Budget'!S90</f>
        <v>230186</v>
      </c>
      <c r="F90" s="588"/>
      <c r="G90" s="588"/>
      <c r="H90" s="587">
        <f>'Sources and Uses Budget'!T90</f>
        <v>0</v>
      </c>
      <c r="I90" s="588"/>
      <c r="J90" s="588"/>
      <c r="K90" s="585"/>
    </row>
    <row r="91" spans="1:11" s="586" customFormat="1">
      <c r="A91" s="593" t="str">
        <f>'Sources and Uses Budget'!$A91</f>
        <v>Security During Construction</v>
      </c>
      <c r="B91" s="587">
        <f>'Sources and Uses Budget'!C91</f>
        <v>20000</v>
      </c>
      <c r="C91" s="588"/>
      <c r="D91" s="588"/>
      <c r="E91" s="587">
        <f>'Sources and Uses Budget'!S91</f>
        <v>20000</v>
      </c>
      <c r="F91" s="588"/>
      <c r="G91" s="588"/>
      <c r="H91" s="587">
        <f>'Sources and Uses Budget'!T91</f>
        <v>0</v>
      </c>
      <c r="I91" s="588"/>
      <c r="J91" s="588"/>
      <c r="K91" s="585"/>
    </row>
    <row r="92" spans="1:11" s="586" customFormat="1">
      <c r="A92" s="593" t="str">
        <f>'Sources and Uses Budget'!$A92</f>
        <v>Accrued/Deferred Loan Interest</v>
      </c>
      <c r="B92" s="587">
        <f>'Sources and Uses Budget'!C92</f>
        <v>102688</v>
      </c>
      <c r="C92" s="588"/>
      <c r="D92" s="588"/>
      <c r="E92" s="587">
        <f>'Sources and Uses Budget'!S92</f>
        <v>67013</v>
      </c>
      <c r="F92" s="588"/>
      <c r="G92" s="588"/>
      <c r="H92" s="587">
        <f>'Sources and Uses Budget'!T92</f>
        <v>0</v>
      </c>
      <c r="I92" s="588"/>
      <c r="J92" s="588"/>
      <c r="K92" s="585"/>
    </row>
    <row r="93" spans="1:11" s="586" customFormat="1">
      <c r="A93" s="593" t="str">
        <f>'Sources and Uses Budget'!$A93</f>
        <v>Other: (Specify)</v>
      </c>
      <c r="B93" s="587">
        <f>'Sources and Uses Budget'!C93</f>
        <v>0</v>
      </c>
      <c r="C93" s="588"/>
      <c r="D93" s="588"/>
      <c r="E93" s="587">
        <f>'Sources and Uses Budget'!S93</f>
        <v>0</v>
      </c>
      <c r="F93" s="588"/>
      <c r="G93" s="588"/>
      <c r="H93" s="587">
        <f>'Sources and Uses Budget'!T93</f>
        <v>0</v>
      </c>
      <c r="I93" s="588"/>
      <c r="J93" s="588"/>
      <c r="K93" s="585"/>
    </row>
    <row r="94" spans="1:11" s="586" customFormat="1">
      <c r="A94" s="593" t="str">
        <f>'Sources and Uses Budget'!$A94</f>
        <v>Other: (Specify)</v>
      </c>
      <c r="B94" s="587">
        <f>'Sources and Uses Budget'!C94</f>
        <v>0</v>
      </c>
      <c r="C94" s="588"/>
      <c r="D94" s="588"/>
      <c r="E94" s="587">
        <f>'Sources and Uses Budget'!S94</f>
        <v>0</v>
      </c>
      <c r="F94" s="588"/>
      <c r="G94" s="588"/>
      <c r="H94" s="587">
        <f>'Sources and Uses Budget'!T94</f>
        <v>0</v>
      </c>
      <c r="I94" s="588"/>
      <c r="J94" s="588"/>
      <c r="K94" s="585"/>
    </row>
    <row r="95" spans="1:11" s="586" customFormat="1">
      <c r="A95" s="591" t="s">
        <v>851</v>
      </c>
      <c r="B95" s="587">
        <f>'Sources and Uses Budget'!C95</f>
        <v>2276098</v>
      </c>
      <c r="C95" s="587">
        <f>SUM(C80:C94)</f>
        <v>0</v>
      </c>
      <c r="D95" s="587">
        <f>SUM(D80:D94)</f>
        <v>0</v>
      </c>
      <c r="E95" s="587">
        <f>'Sources and Uses Budget'!S95</f>
        <v>2133262</v>
      </c>
      <c r="F95" s="594">
        <f>SUM(F81:F84,F86:F94)</f>
        <v>0</v>
      </c>
      <c r="G95" s="594">
        <f>SUM(G81:G84,G86:G94)</f>
        <v>0</v>
      </c>
      <c r="H95" s="587">
        <f>'Sources and Uses Budget'!T95</f>
        <v>0</v>
      </c>
      <c r="I95" s="587">
        <f>SUM(I81:I84,I86:I94)</f>
        <v>0</v>
      </c>
      <c r="J95" s="587">
        <f>SUM(J81:J84,J86:J94)</f>
        <v>0</v>
      </c>
      <c r="K95" s="585"/>
    </row>
    <row r="96" spans="1:11" s="586" customFormat="1">
      <c r="A96" s="591" t="s">
        <v>1177</v>
      </c>
      <c r="B96" s="587">
        <f>'Sources and Uses Budget'!C96</f>
        <v>27149625</v>
      </c>
      <c r="C96" s="587">
        <f>SUM(C63+C67+C74+C78+C95)</f>
        <v>0</v>
      </c>
      <c r="D96" s="587">
        <f>SUM(D63+D67+D74+D78+D95)</f>
        <v>0</v>
      </c>
      <c r="E96" s="587">
        <f>'Sources and Uses Budget'!S96</f>
        <v>24523117</v>
      </c>
      <c r="F96" s="594">
        <f>SUM(+F63+F67+F78+F95)</f>
        <v>0</v>
      </c>
      <c r="G96" s="594">
        <f>SUM(+G63+G67+G78+G95)</f>
        <v>0</v>
      </c>
      <c r="H96" s="587">
        <f>'Sources and Uses Budget'!T96</f>
        <v>0</v>
      </c>
      <c r="I96" s="594">
        <f>SUM(I63+I67+I78+I95)</f>
        <v>0</v>
      </c>
      <c r="J96" s="594">
        <f>SUM(J63+J67+J78+J95)</f>
        <v>0</v>
      </c>
      <c r="K96" s="585"/>
    </row>
    <row r="97" spans="1:11" s="586" customFormat="1">
      <c r="A97" s="583" t="s">
        <v>853</v>
      </c>
      <c r="B97" s="584"/>
      <c r="C97" s="584"/>
      <c r="D97" s="584"/>
      <c r="E97" s="584"/>
      <c r="F97" s="584"/>
      <c r="G97" s="584"/>
      <c r="H97" s="584"/>
      <c r="I97" s="584"/>
      <c r="J97" s="584"/>
      <c r="K97" s="585"/>
    </row>
    <row r="98" spans="1:11" s="586" customFormat="1">
      <c r="A98" s="223" t="s">
        <v>854</v>
      </c>
      <c r="B98" s="587">
        <f>'Sources and Uses Budget'!C98</f>
        <v>3310621</v>
      </c>
      <c r="C98" s="588"/>
      <c r="D98" s="588"/>
      <c r="E98" s="587">
        <f>'Sources and Uses Budget'!S98</f>
        <v>3310621</v>
      </c>
      <c r="F98" s="588"/>
      <c r="G98" s="588"/>
      <c r="H98" s="587">
        <f>'Sources and Uses Budget'!T98</f>
        <v>0</v>
      </c>
      <c r="I98" s="588"/>
      <c r="J98" s="588"/>
      <c r="K98" s="585"/>
    </row>
    <row r="99" spans="1:11" s="586" customFormat="1">
      <c r="A99" s="223" t="s">
        <v>855</v>
      </c>
      <c r="B99" s="587">
        <f>'Sources and Uses Budget'!C99</f>
        <v>0</v>
      </c>
      <c r="C99" s="588"/>
      <c r="D99" s="588"/>
      <c r="E99" s="587">
        <f>'Sources and Uses Budget'!S99</f>
        <v>0</v>
      </c>
      <c r="F99" s="588"/>
      <c r="G99" s="588"/>
      <c r="H99" s="587">
        <f>'Sources and Uses Budget'!T99</f>
        <v>0</v>
      </c>
      <c r="I99" s="588"/>
      <c r="J99" s="588"/>
      <c r="K99" s="585"/>
    </row>
    <row r="100" spans="1:11" s="586" customFormat="1">
      <c r="A100" s="223" t="s">
        <v>856</v>
      </c>
      <c r="B100" s="587">
        <f>'Sources and Uses Budget'!C100</f>
        <v>0</v>
      </c>
      <c r="C100" s="588"/>
      <c r="D100" s="588"/>
      <c r="E100" s="587">
        <f>'Sources and Uses Budget'!S100</f>
        <v>0</v>
      </c>
      <c r="F100" s="588"/>
      <c r="G100" s="588"/>
      <c r="H100" s="587">
        <f>'Sources and Uses Budget'!T100</f>
        <v>0</v>
      </c>
      <c r="I100" s="588"/>
      <c r="J100" s="588"/>
      <c r="K100" s="585"/>
    </row>
    <row r="101" spans="1:11" s="586" customFormat="1" ht="12" customHeight="1">
      <c r="A101" s="223" t="s">
        <v>857</v>
      </c>
      <c r="B101" s="587">
        <f>'Sources and Uses Budget'!C101</f>
        <v>0</v>
      </c>
      <c r="C101" s="588"/>
      <c r="D101" s="588"/>
      <c r="E101" s="587">
        <f>'Sources and Uses Budget'!S101</f>
        <v>0</v>
      </c>
      <c r="F101" s="588"/>
      <c r="G101" s="588"/>
      <c r="H101" s="587">
        <f>'Sources and Uses Budget'!T101</f>
        <v>0</v>
      </c>
      <c r="I101" s="588"/>
      <c r="J101" s="588"/>
      <c r="K101" s="585"/>
    </row>
    <row r="102" spans="1:11" s="586" customFormat="1">
      <c r="A102" s="455" t="s">
        <v>1125</v>
      </c>
      <c r="B102" s="587">
        <f>'Sources and Uses Budget'!C102</f>
        <v>0</v>
      </c>
      <c r="C102" s="588"/>
      <c r="D102" s="588"/>
      <c r="E102" s="587">
        <f>'Sources and Uses Budget'!S102</f>
        <v>0</v>
      </c>
      <c r="F102" s="588"/>
      <c r="G102" s="588"/>
      <c r="H102" s="587">
        <f>'Sources and Uses Budget'!T102</f>
        <v>0</v>
      </c>
      <c r="I102" s="588"/>
      <c r="J102" s="588"/>
      <c r="K102" s="585"/>
    </row>
    <row r="103" spans="1:11" s="586" customFormat="1">
      <c r="A103" s="593" t="str">
        <f>'Sources and Uses Budget'!$A103</f>
        <v>Other: (Specify)</v>
      </c>
      <c r="B103" s="587">
        <f>'Sources and Uses Budget'!C103</f>
        <v>0</v>
      </c>
      <c r="C103" s="588"/>
      <c r="D103" s="588"/>
      <c r="E103" s="587">
        <f>'Sources and Uses Budget'!S103</f>
        <v>0</v>
      </c>
      <c r="F103" s="588"/>
      <c r="G103" s="588"/>
      <c r="H103" s="587">
        <f>'Sources and Uses Budget'!T103</f>
        <v>0</v>
      </c>
      <c r="I103" s="588"/>
      <c r="J103" s="588"/>
      <c r="K103" s="585"/>
    </row>
    <row r="104" spans="1:11" s="586" customFormat="1">
      <c r="A104" s="591" t="s">
        <v>859</v>
      </c>
      <c r="B104" s="587">
        <f>'Sources and Uses Budget'!C104</f>
        <v>3310621</v>
      </c>
      <c r="C104" s="587">
        <f>SUM(C98:C103)</f>
        <v>0</v>
      </c>
      <c r="D104" s="587">
        <f>SUM(D98:D103)</f>
        <v>0</v>
      </c>
      <c r="E104" s="587">
        <f>'Sources and Uses Budget'!S104</f>
        <v>3310621</v>
      </c>
      <c r="F104" s="594">
        <f>SUM(F98:F103)</f>
        <v>0</v>
      </c>
      <c r="G104" s="594">
        <f>SUM(G98:G103)</f>
        <v>0</v>
      </c>
      <c r="H104" s="587">
        <f>'Sources and Uses Budget'!T104</f>
        <v>0</v>
      </c>
      <c r="I104" s="594">
        <f>SUM(I98:I103)</f>
        <v>0</v>
      </c>
      <c r="J104" s="594">
        <f>SUM(J98:J103)</f>
        <v>0</v>
      </c>
      <c r="K104" s="585"/>
    </row>
    <row r="105" spans="1:11" s="586" customFormat="1">
      <c r="A105" s="591" t="s">
        <v>1178</v>
      </c>
      <c r="B105" s="587">
        <f>'Sources and Uses Budget'!C105</f>
        <v>30460246</v>
      </c>
      <c r="C105" s="594">
        <f>SUM(C96+C104)</f>
        <v>0</v>
      </c>
      <c r="D105" s="594">
        <f>SUM(D96+D104)</f>
        <v>0</v>
      </c>
      <c r="E105" s="587">
        <f>'Sources and Uses Budget'!S105</f>
        <v>27833738</v>
      </c>
      <c r="F105" s="594">
        <f>F96+F104</f>
        <v>0</v>
      </c>
      <c r="G105" s="594">
        <f>G96+G104</f>
        <v>0</v>
      </c>
      <c r="H105" s="587">
        <f>'Sources and Uses Budget'!T105</f>
        <v>0</v>
      </c>
      <c r="I105" s="594">
        <f>I96+I104</f>
        <v>0</v>
      </c>
      <c r="J105" s="594">
        <f>J96+J104</f>
        <v>0</v>
      </c>
      <c r="K105" s="585"/>
    </row>
    <row r="106" spans="1:11" s="586" customFormat="1">
      <c r="A106" s="599"/>
      <c r="B106" s="600"/>
      <c r="C106" s="600"/>
      <c r="D106" s="600"/>
      <c r="E106" s="587">
        <f>'Sources and Uses Budget'!S106</f>
        <v>0</v>
      </c>
      <c r="F106" s="588"/>
      <c r="G106" s="588"/>
      <c r="H106" s="587">
        <f>'Sources and Uses Budget'!T106</f>
        <v>0</v>
      </c>
      <c r="I106" s="588"/>
      <c r="J106" s="588"/>
      <c r="K106" s="585"/>
    </row>
    <row r="107" spans="1:11" s="586" customFormat="1">
      <c r="A107" s="601"/>
      <c r="B107" s="602"/>
      <c r="C107" s="600"/>
      <c r="D107" s="766" t="s">
        <v>406</v>
      </c>
      <c r="E107" s="587">
        <f>'Sources and Uses Budget'!S107</f>
        <v>27833738</v>
      </c>
      <c r="F107" s="603">
        <f>F105+F106</f>
        <v>0</v>
      </c>
      <c r="G107" s="603">
        <f>G105+G106</f>
        <v>0</v>
      </c>
      <c r="H107" s="587">
        <f>'Sources and Uses Budget'!T107</f>
        <v>0</v>
      </c>
      <c r="I107" s="603">
        <f>I105+I106</f>
        <v>0</v>
      </c>
      <c r="J107" s="603">
        <f>J105+J106</f>
        <v>0</v>
      </c>
      <c r="K107" s="585"/>
    </row>
    <row r="108" spans="1:11" s="586" customFormat="1">
      <c r="A108" s="601"/>
      <c r="B108" s="604"/>
      <c r="C108" s="604"/>
      <c r="D108" s="604"/>
      <c r="J108" s="605"/>
      <c r="K108" s="585"/>
    </row>
    <row r="109" spans="1:11" s="586" customFormat="1">
      <c r="A109" s="601"/>
      <c r="B109" s="604"/>
      <c r="C109" s="604"/>
      <c r="D109" s="604"/>
      <c r="J109" s="605"/>
      <c r="K109" s="585"/>
    </row>
    <row r="110" spans="1:11" s="586" customFormat="1">
      <c r="A110" s="601"/>
      <c r="B110" s="604"/>
      <c r="C110" s="604"/>
      <c r="D110" s="604"/>
      <c r="J110" s="605"/>
      <c r="K110" s="585"/>
    </row>
    <row r="111" spans="1:11" s="586" customFormat="1" ht="12.75">
      <c r="A111" s="606"/>
      <c r="B111" s="604"/>
      <c r="C111" s="604"/>
      <c r="D111" s="604"/>
      <c r="J111" s="605"/>
      <c r="K111" s="585"/>
    </row>
    <row r="112" spans="1:11" s="586" customFormat="1" ht="12.75">
      <c r="A112" s="606"/>
      <c r="B112" s="604"/>
      <c r="C112" s="604"/>
      <c r="D112" s="604"/>
      <c r="J112" s="605"/>
      <c r="K112" s="585"/>
    </row>
    <row r="113" spans="1:11" s="586" customFormat="1" ht="14.25">
      <c r="A113" s="607"/>
      <c r="B113" s="604"/>
      <c r="C113" s="604"/>
      <c r="D113" s="604"/>
      <c r="J113" s="605"/>
      <c r="K113" s="585"/>
    </row>
    <row r="114" spans="1:11" s="586" customFormat="1" ht="12.75">
      <c r="A114" s="606"/>
      <c r="J114" s="605"/>
      <c r="K114" s="585"/>
    </row>
    <row r="115" spans="1:11" s="586" customFormat="1" ht="14.25">
      <c r="A115" s="607"/>
      <c r="J115" s="605"/>
      <c r="K115" s="585"/>
    </row>
    <row r="116" spans="1:11" s="586" customFormat="1" ht="14.25">
      <c r="A116" s="607"/>
      <c r="J116" s="605"/>
      <c r="K116" s="585"/>
    </row>
    <row r="117" spans="1:11" s="586" customFormat="1">
      <c r="B117" s="604"/>
      <c r="C117" s="604"/>
      <c r="D117" s="604"/>
      <c r="J117" s="605"/>
      <c r="K117" s="585"/>
    </row>
    <row r="118" spans="1:11" s="586" customFormat="1">
      <c r="J118" s="605"/>
      <c r="K118" s="585"/>
    </row>
    <row r="119" spans="1:11" s="586" customFormat="1">
      <c r="J119" s="605"/>
      <c r="K119" s="585"/>
    </row>
    <row r="120" spans="1:11" s="586" customFormat="1">
      <c r="J120" s="605"/>
      <c r="K120" s="585"/>
    </row>
    <row r="121" spans="1:11" s="586" customFormat="1" ht="14.25">
      <c r="A121" s="607"/>
      <c r="J121" s="605"/>
      <c r="K121" s="585"/>
    </row>
    <row r="122" spans="1:11" s="610" customFormat="1" ht="15.75">
      <c r="A122" s="608"/>
      <c r="B122" s="609"/>
      <c r="C122" s="609"/>
      <c r="D122" s="609"/>
      <c r="E122" s="609"/>
      <c r="F122" s="609"/>
      <c r="G122" s="609"/>
      <c r="J122" s="611"/>
      <c r="K122" s="612"/>
    </row>
    <row r="123" spans="1:11" s="586" customFormat="1">
      <c r="A123" s="613"/>
      <c r="B123" s="614"/>
      <c r="C123" s="614"/>
      <c r="D123" s="614"/>
      <c r="E123" s="614"/>
      <c r="F123" s="614"/>
      <c r="G123" s="614"/>
      <c r="J123" s="605"/>
      <c r="K123" s="585"/>
    </row>
    <row r="124" spans="1:11" s="586" customFormat="1">
      <c r="A124" s="614"/>
      <c r="B124" s="615"/>
      <c r="C124" s="614"/>
      <c r="D124" s="1619"/>
      <c r="E124" s="1620"/>
      <c r="F124" s="1620"/>
      <c r="G124" s="1620"/>
      <c r="H124" s="1620"/>
      <c r="I124" s="1620"/>
      <c r="J124" s="605"/>
      <c r="K124" s="585"/>
    </row>
    <row r="125" spans="1:11" s="586" customFormat="1" ht="12.75">
      <c r="A125" s="616"/>
      <c r="B125" s="615"/>
      <c r="C125" s="616"/>
      <c r="D125" s="1620"/>
      <c r="E125" s="1620"/>
      <c r="F125" s="1620"/>
      <c r="G125" s="1620"/>
      <c r="H125" s="1620"/>
      <c r="I125" s="1620"/>
      <c r="J125" s="605"/>
      <c r="K125" s="585"/>
    </row>
    <row r="126" spans="1:11" s="586" customFormat="1" ht="12.75">
      <c r="A126" s="616"/>
      <c r="B126" s="615"/>
      <c r="C126" s="616"/>
      <c r="D126" s="1620"/>
      <c r="E126" s="1620"/>
      <c r="F126" s="1620"/>
      <c r="G126" s="1620"/>
      <c r="H126" s="1620"/>
      <c r="I126" s="1620"/>
      <c r="J126" s="605"/>
      <c r="K126" s="585"/>
    </row>
    <row r="127" spans="1:11" s="586" customFormat="1" ht="12.75">
      <c r="A127" s="616"/>
      <c r="B127" s="615"/>
      <c r="C127" s="616"/>
      <c r="D127" s="617"/>
      <c r="E127" s="616"/>
      <c r="F127" s="616"/>
      <c r="G127" s="616"/>
      <c r="J127" s="605"/>
      <c r="K127" s="585"/>
    </row>
    <row r="128" spans="1:11" s="586" customFormat="1" ht="12.75">
      <c r="A128" s="616"/>
      <c r="B128" s="615"/>
      <c r="C128" s="616"/>
      <c r="D128" s="617"/>
      <c r="E128" s="616"/>
      <c r="F128" s="616"/>
      <c r="G128" s="616"/>
      <c r="J128" s="605"/>
      <c r="K128" s="585"/>
    </row>
    <row r="129" spans="1:11" s="586" customFormat="1" ht="12.75">
      <c r="A129" s="616"/>
      <c r="B129" s="615"/>
      <c r="C129" s="616"/>
      <c r="D129" s="616"/>
      <c r="E129" s="616"/>
      <c r="F129" s="616"/>
      <c r="G129" s="616"/>
      <c r="J129" s="605"/>
      <c r="K129" s="585"/>
    </row>
    <row r="130" spans="1:11" s="586" customFormat="1" ht="12.75">
      <c r="A130" s="616"/>
      <c r="B130" s="615"/>
      <c r="C130" s="616"/>
      <c r="D130" s="616"/>
      <c r="E130" s="616"/>
      <c r="F130" s="616"/>
      <c r="G130" s="616"/>
      <c r="J130" s="605"/>
      <c r="K130" s="585"/>
    </row>
    <row r="131" spans="1:11" s="586" customFormat="1" ht="12.75">
      <c r="A131" s="616"/>
      <c r="B131" s="618"/>
      <c r="C131" s="616"/>
      <c r="D131" s="616"/>
      <c r="E131" s="616"/>
      <c r="F131" s="616"/>
      <c r="G131" s="616"/>
      <c r="J131" s="605"/>
      <c r="K131" s="585"/>
    </row>
    <row r="132" spans="1:11" s="586" customFormat="1" ht="12.75">
      <c r="A132" s="619"/>
      <c r="B132" s="620"/>
      <c r="C132" s="616"/>
      <c r="D132" s="621"/>
      <c r="E132" s="616"/>
      <c r="F132" s="616"/>
      <c r="G132" s="616"/>
      <c r="J132" s="605"/>
      <c r="K132" s="585"/>
    </row>
    <row r="133" spans="1:11" s="586" customFormat="1" ht="12.75">
      <c r="A133" s="622"/>
      <c r="B133" s="616"/>
      <c r="C133" s="616"/>
      <c r="D133" s="616"/>
      <c r="E133" s="616"/>
      <c r="F133" s="616"/>
      <c r="G133" s="616"/>
      <c r="J133" s="605"/>
      <c r="K133" s="585"/>
    </row>
    <row r="134" spans="1:11" s="586" customFormat="1" ht="12.75">
      <c r="A134" s="622"/>
      <c r="B134" s="616"/>
      <c r="C134" s="616"/>
      <c r="D134" s="616"/>
      <c r="E134" s="616"/>
      <c r="F134" s="616"/>
      <c r="G134" s="616"/>
      <c r="J134" s="605"/>
      <c r="K134" s="585"/>
    </row>
    <row r="135" spans="1:11" s="586" customFormat="1" ht="12.75">
      <c r="A135" s="623"/>
      <c r="B135" s="616"/>
      <c r="C135" s="616"/>
      <c r="D135" s="616"/>
      <c r="E135" s="616"/>
      <c r="F135" s="616"/>
      <c r="G135" s="616"/>
      <c r="J135" s="605"/>
      <c r="K135" s="585"/>
    </row>
    <row r="136" spans="1:11" s="586" customFormat="1" ht="12.75">
      <c r="A136" s="624"/>
      <c r="B136" s="616"/>
      <c r="C136" s="616"/>
      <c r="D136" s="616"/>
      <c r="E136" s="616"/>
      <c r="F136" s="616"/>
      <c r="G136" s="616"/>
      <c r="J136" s="605"/>
      <c r="K136" s="585"/>
    </row>
    <row r="137" spans="1:11" ht="12.75">
      <c r="A137" s="622"/>
      <c r="B137" s="616"/>
      <c r="C137" s="616"/>
      <c r="D137" s="616"/>
      <c r="E137" s="616"/>
      <c r="F137" s="616"/>
      <c r="G137" s="616"/>
    </row>
    <row r="138" spans="1:11" ht="12" customHeight="1">
      <c r="A138" s="622"/>
      <c r="B138" s="616"/>
      <c r="C138" s="616"/>
      <c r="D138" s="616"/>
      <c r="E138" s="616"/>
      <c r="F138" s="616"/>
      <c r="G138" s="616"/>
    </row>
    <row r="139" spans="1:11" ht="12" customHeight="1">
      <c r="A139" s="1621"/>
      <c r="B139" s="1622"/>
      <c r="C139" s="1622"/>
      <c r="D139" s="628"/>
      <c r="E139" s="616"/>
      <c r="F139" s="616"/>
      <c r="G139" s="616"/>
    </row>
    <row r="140" spans="1:11" ht="12" customHeight="1">
      <c r="A140" s="1623"/>
      <c r="B140" s="1624"/>
      <c r="C140" s="1624"/>
      <c r="D140" s="628"/>
      <c r="E140" s="616"/>
      <c r="F140" s="616"/>
      <c r="G140" s="616"/>
    </row>
    <row r="141" spans="1:11" ht="12" customHeight="1">
      <c r="A141" s="629"/>
      <c r="B141" s="630"/>
      <c r="C141" s="630"/>
      <c r="D141" s="582"/>
      <c r="E141" s="630"/>
      <c r="F141" s="630"/>
      <c r="G141" s="630"/>
      <c r="H141" s="626"/>
      <c r="I141" s="626"/>
    </row>
    <row r="142" spans="1:11" ht="12" customHeight="1">
      <c r="A142" s="631"/>
      <c r="B142" s="582"/>
      <c r="C142" s="582"/>
      <c r="D142" s="582"/>
      <c r="E142" s="630"/>
      <c r="F142" s="630"/>
      <c r="G142" s="630"/>
      <c r="H142" s="626"/>
      <c r="I142" s="626"/>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tabSelected="1" topLeftCell="A33" zoomScale="90" zoomScaleNormal="90" zoomScaleSheetLayoutView="100" workbookViewId="0">
      <selection activeCell="W56" sqref="W56"/>
    </sheetView>
  </sheetViews>
  <sheetFormatPr defaultColWidth="0" defaultRowHeight="0" customHeight="1" zeroHeight="1"/>
  <cols>
    <col min="1" max="1" width="1.42578125" style="813" customWidth="1"/>
    <col min="2" max="2" width="0.85546875" style="813" customWidth="1"/>
    <col min="3" max="18" width="2.42578125" style="813" customWidth="1"/>
    <col min="19" max="19" width="4" style="813" customWidth="1"/>
    <col min="20" max="39" width="2.7109375" style="813" customWidth="1"/>
    <col min="40" max="40" width="1.42578125" style="813" customWidth="1"/>
    <col min="41" max="76" width="2.42578125" style="813" hidden="1"/>
    <col min="77" max="256" width="2.42578125" style="639" hidden="1"/>
    <col min="257" max="257" width="1.42578125" style="639" hidden="1" customWidth="1"/>
    <col min="258" max="258" width="0.85546875" style="639" hidden="1" customWidth="1"/>
    <col min="259" max="274" width="2.42578125" style="639" hidden="1" customWidth="1"/>
    <col min="275" max="275" width="4" style="639" hidden="1" customWidth="1"/>
    <col min="276" max="295" width="2.42578125" style="639" hidden="1" customWidth="1"/>
    <col min="296" max="296" width="1.42578125" style="639" hidden="1" customWidth="1"/>
    <col min="297" max="512" width="2.42578125" style="639" hidden="1"/>
    <col min="513" max="513" width="1.42578125" style="639" hidden="1" customWidth="1"/>
    <col min="514" max="514" width="0.85546875" style="639" hidden="1" customWidth="1"/>
    <col min="515" max="530" width="2.42578125" style="639" hidden="1" customWidth="1"/>
    <col min="531" max="531" width="4" style="639" hidden="1" customWidth="1"/>
    <col min="532" max="551" width="2.42578125" style="639" hidden="1" customWidth="1"/>
    <col min="552" max="552" width="1.42578125" style="639" hidden="1" customWidth="1"/>
    <col min="553" max="768" width="2.42578125" style="639" hidden="1"/>
    <col min="769" max="769" width="1.42578125" style="639" hidden="1" customWidth="1"/>
    <col min="770" max="770" width="0.85546875" style="639" hidden="1" customWidth="1"/>
    <col min="771" max="786" width="2.42578125" style="639" hidden="1" customWidth="1"/>
    <col min="787" max="787" width="4" style="639" hidden="1" customWidth="1"/>
    <col min="788" max="807" width="2.42578125" style="639" hidden="1" customWidth="1"/>
    <col min="808" max="808" width="1.42578125" style="639" hidden="1" customWidth="1"/>
    <col min="809" max="1024" width="2.42578125" style="639" hidden="1"/>
    <col min="1025" max="1025" width="1.42578125" style="639" hidden="1" customWidth="1"/>
    <col min="1026" max="1026" width="0.85546875" style="639" hidden="1" customWidth="1"/>
    <col min="1027" max="1042" width="2.42578125" style="639" hidden="1" customWidth="1"/>
    <col min="1043" max="1043" width="4" style="639" hidden="1" customWidth="1"/>
    <col min="1044" max="1063" width="2.42578125" style="639" hidden="1" customWidth="1"/>
    <col min="1064" max="1064" width="1.42578125" style="639" hidden="1" customWidth="1"/>
    <col min="1065" max="1280" width="2.42578125" style="639" hidden="1"/>
    <col min="1281" max="1281" width="1.42578125" style="639" hidden="1" customWidth="1"/>
    <col min="1282" max="1282" width="0.85546875" style="639" hidden="1" customWidth="1"/>
    <col min="1283" max="1298" width="2.42578125" style="639" hidden="1" customWidth="1"/>
    <col min="1299" max="1299" width="4" style="639" hidden="1" customWidth="1"/>
    <col min="1300" max="1319" width="2.42578125" style="639" hidden="1" customWidth="1"/>
    <col min="1320" max="1320" width="1.42578125" style="639" hidden="1" customWidth="1"/>
    <col min="1321" max="1536" width="2.42578125" style="639" hidden="1"/>
    <col min="1537" max="1537" width="1.42578125" style="639" hidden="1" customWidth="1"/>
    <col min="1538" max="1538" width="0.85546875" style="639" hidden="1" customWidth="1"/>
    <col min="1539" max="1554" width="2.42578125" style="639" hidden="1" customWidth="1"/>
    <col min="1555" max="1555" width="4" style="639" hidden="1" customWidth="1"/>
    <col min="1556" max="1575" width="2.42578125" style="639" hidden="1" customWidth="1"/>
    <col min="1576" max="1576" width="1.42578125" style="639" hidden="1" customWidth="1"/>
    <col min="1577" max="1792" width="2.42578125" style="639" hidden="1"/>
    <col min="1793" max="1793" width="1.42578125" style="639" hidden="1" customWidth="1"/>
    <col min="1794" max="1794" width="0.85546875" style="639" hidden="1" customWidth="1"/>
    <col min="1795" max="1810" width="2.42578125" style="639" hidden="1" customWidth="1"/>
    <col min="1811" max="1811" width="4" style="639" hidden="1" customWidth="1"/>
    <col min="1812" max="1831" width="2.42578125" style="639" hidden="1" customWidth="1"/>
    <col min="1832" max="1832" width="1.42578125" style="639" hidden="1" customWidth="1"/>
    <col min="1833" max="2048" width="2.42578125" style="639" hidden="1"/>
    <col min="2049" max="2049" width="1.42578125" style="639" hidden="1" customWidth="1"/>
    <col min="2050" max="2050" width="0.85546875" style="639" hidden="1" customWidth="1"/>
    <col min="2051" max="2066" width="2.42578125" style="639" hidden="1" customWidth="1"/>
    <col min="2067" max="2067" width="4" style="639" hidden="1" customWidth="1"/>
    <col min="2068" max="2087" width="2.42578125" style="639" hidden="1" customWidth="1"/>
    <col min="2088" max="2088" width="1.42578125" style="639" hidden="1" customWidth="1"/>
    <col min="2089" max="2304" width="2.42578125" style="639" hidden="1"/>
    <col min="2305" max="2305" width="1.42578125" style="639" hidden="1" customWidth="1"/>
    <col min="2306" max="2306" width="0.85546875" style="639" hidden="1" customWidth="1"/>
    <col min="2307" max="2322" width="2.42578125" style="639" hidden="1" customWidth="1"/>
    <col min="2323" max="2323" width="4" style="639" hidden="1" customWidth="1"/>
    <col min="2324" max="2343" width="2.42578125" style="639" hidden="1" customWidth="1"/>
    <col min="2344" max="2344" width="1.42578125" style="639" hidden="1" customWidth="1"/>
    <col min="2345" max="2560" width="2.42578125" style="639" hidden="1"/>
    <col min="2561" max="2561" width="1.42578125" style="639" hidden="1" customWidth="1"/>
    <col min="2562" max="2562" width="0.85546875" style="639" hidden="1" customWidth="1"/>
    <col min="2563" max="2578" width="2.42578125" style="639" hidden="1" customWidth="1"/>
    <col min="2579" max="2579" width="4" style="639" hidden="1" customWidth="1"/>
    <col min="2580" max="2599" width="2.42578125" style="639" hidden="1" customWidth="1"/>
    <col min="2600" max="2600" width="1.42578125" style="639" hidden="1" customWidth="1"/>
    <col min="2601" max="2816" width="2.42578125" style="639" hidden="1"/>
    <col min="2817" max="2817" width="1.42578125" style="639" hidden="1" customWidth="1"/>
    <col min="2818" max="2818" width="0.85546875" style="639" hidden="1" customWidth="1"/>
    <col min="2819" max="2834" width="2.42578125" style="639" hidden="1" customWidth="1"/>
    <col min="2835" max="2835" width="4" style="639" hidden="1" customWidth="1"/>
    <col min="2836" max="2855" width="2.42578125" style="639" hidden="1" customWidth="1"/>
    <col min="2856" max="2856" width="1.42578125" style="639" hidden="1" customWidth="1"/>
    <col min="2857" max="3072" width="2.42578125" style="639" hidden="1"/>
    <col min="3073" max="3073" width="1.42578125" style="639" hidden="1" customWidth="1"/>
    <col min="3074" max="3074" width="0.85546875" style="639" hidden="1" customWidth="1"/>
    <col min="3075" max="3090" width="2.42578125" style="639" hidden="1" customWidth="1"/>
    <col min="3091" max="3091" width="4" style="639" hidden="1" customWidth="1"/>
    <col min="3092" max="3111" width="2.42578125" style="639" hidden="1" customWidth="1"/>
    <col min="3112" max="3112" width="1.42578125" style="639" hidden="1" customWidth="1"/>
    <col min="3113" max="3328" width="2.42578125" style="639" hidden="1"/>
    <col min="3329" max="3329" width="1.42578125" style="639" hidden="1" customWidth="1"/>
    <col min="3330" max="3330" width="0.85546875" style="639" hidden="1" customWidth="1"/>
    <col min="3331" max="3346" width="2.42578125" style="639" hidden="1" customWidth="1"/>
    <col min="3347" max="3347" width="4" style="639" hidden="1" customWidth="1"/>
    <col min="3348" max="3367" width="2.42578125" style="639" hidden="1" customWidth="1"/>
    <col min="3368" max="3368" width="1.42578125" style="639" hidden="1" customWidth="1"/>
    <col min="3369" max="3584" width="2.42578125" style="639" hidden="1"/>
    <col min="3585" max="3585" width="1.42578125" style="639" hidden="1" customWidth="1"/>
    <col min="3586" max="3586" width="0.85546875" style="639" hidden="1" customWidth="1"/>
    <col min="3587" max="3602" width="2.42578125" style="639" hidden="1" customWidth="1"/>
    <col min="3603" max="3603" width="4" style="639" hidden="1" customWidth="1"/>
    <col min="3604" max="3623" width="2.42578125" style="639" hidden="1" customWidth="1"/>
    <col min="3624" max="3624" width="1.42578125" style="639" hidden="1" customWidth="1"/>
    <col min="3625" max="3840" width="2.42578125" style="639" hidden="1"/>
    <col min="3841" max="3841" width="1.42578125" style="639" hidden="1" customWidth="1"/>
    <col min="3842" max="3842" width="0.85546875" style="639" hidden="1" customWidth="1"/>
    <col min="3843" max="3858" width="2.42578125" style="639" hidden="1" customWidth="1"/>
    <col min="3859" max="3859" width="4" style="639" hidden="1" customWidth="1"/>
    <col min="3860" max="3879" width="2.42578125" style="639" hidden="1" customWidth="1"/>
    <col min="3880" max="3880" width="1.42578125" style="639" hidden="1" customWidth="1"/>
    <col min="3881" max="4096" width="2.42578125" style="639" hidden="1"/>
    <col min="4097" max="4097" width="1.42578125" style="639" hidden="1" customWidth="1"/>
    <col min="4098" max="4098" width="0.85546875" style="639" hidden="1" customWidth="1"/>
    <col min="4099" max="4114" width="2.42578125" style="639" hidden="1" customWidth="1"/>
    <col min="4115" max="4115" width="4" style="639" hidden="1" customWidth="1"/>
    <col min="4116" max="4135" width="2.42578125" style="639" hidden="1" customWidth="1"/>
    <col min="4136" max="4136" width="1.42578125" style="639" hidden="1" customWidth="1"/>
    <col min="4137" max="4352" width="2.42578125" style="639" hidden="1"/>
    <col min="4353" max="4353" width="1.42578125" style="639" hidden="1" customWidth="1"/>
    <col min="4354" max="4354" width="0.85546875" style="639" hidden="1" customWidth="1"/>
    <col min="4355" max="4370" width="2.42578125" style="639" hidden="1" customWidth="1"/>
    <col min="4371" max="4371" width="4" style="639" hidden="1" customWidth="1"/>
    <col min="4372" max="4391" width="2.42578125" style="639" hidden="1" customWidth="1"/>
    <col min="4392" max="4392" width="1.42578125" style="639" hidden="1" customWidth="1"/>
    <col min="4393" max="4608" width="2.42578125" style="639" hidden="1"/>
    <col min="4609" max="4609" width="1.42578125" style="639" hidden="1" customWidth="1"/>
    <col min="4610" max="4610" width="0.85546875" style="639" hidden="1" customWidth="1"/>
    <col min="4611" max="4626" width="2.42578125" style="639" hidden="1" customWidth="1"/>
    <col min="4627" max="4627" width="4" style="639" hidden="1" customWidth="1"/>
    <col min="4628" max="4647" width="2.42578125" style="639" hidden="1" customWidth="1"/>
    <col min="4648" max="4648" width="1.42578125" style="639" hidden="1" customWidth="1"/>
    <col min="4649" max="4864" width="2.42578125" style="639" hidden="1"/>
    <col min="4865" max="4865" width="1.42578125" style="639" hidden="1" customWidth="1"/>
    <col min="4866" max="4866" width="0.85546875" style="639" hidden="1" customWidth="1"/>
    <col min="4867" max="4882" width="2.42578125" style="639" hidden="1" customWidth="1"/>
    <col min="4883" max="4883" width="4" style="639" hidden="1" customWidth="1"/>
    <col min="4884" max="4903" width="2.42578125" style="639" hidden="1" customWidth="1"/>
    <col min="4904" max="4904" width="1.42578125" style="639" hidden="1" customWidth="1"/>
    <col min="4905" max="5120" width="2.42578125" style="639" hidden="1"/>
    <col min="5121" max="5121" width="1.42578125" style="639" hidden="1" customWidth="1"/>
    <col min="5122" max="5122" width="0.85546875" style="639" hidden="1" customWidth="1"/>
    <col min="5123" max="5138" width="2.42578125" style="639" hidden="1" customWidth="1"/>
    <col min="5139" max="5139" width="4" style="639" hidden="1" customWidth="1"/>
    <col min="5140" max="5159" width="2.42578125" style="639" hidden="1" customWidth="1"/>
    <col min="5160" max="5160" width="1.42578125" style="639" hidden="1" customWidth="1"/>
    <col min="5161" max="5376" width="2.42578125" style="639" hidden="1"/>
    <col min="5377" max="5377" width="1.42578125" style="639" hidden="1" customWidth="1"/>
    <col min="5378" max="5378" width="0.85546875" style="639" hidden="1" customWidth="1"/>
    <col min="5379" max="5394" width="2.42578125" style="639" hidden="1" customWidth="1"/>
    <col min="5395" max="5395" width="4" style="639" hidden="1" customWidth="1"/>
    <col min="5396" max="5415" width="2.42578125" style="639" hidden="1" customWidth="1"/>
    <col min="5416" max="5416" width="1.42578125" style="639" hidden="1" customWidth="1"/>
    <col min="5417" max="5632" width="2.42578125" style="639" hidden="1"/>
    <col min="5633" max="5633" width="1.42578125" style="639" hidden="1" customWidth="1"/>
    <col min="5634" max="5634" width="0.85546875" style="639" hidden="1" customWidth="1"/>
    <col min="5635" max="5650" width="2.42578125" style="639" hidden="1" customWidth="1"/>
    <col min="5651" max="5651" width="4" style="639" hidden="1" customWidth="1"/>
    <col min="5652" max="5671" width="2.42578125" style="639" hidden="1" customWidth="1"/>
    <col min="5672" max="5672" width="1.42578125" style="639" hidden="1" customWidth="1"/>
    <col min="5673" max="5888" width="2.42578125" style="639" hidden="1"/>
    <col min="5889" max="5889" width="1.42578125" style="639" hidden="1" customWidth="1"/>
    <col min="5890" max="5890" width="0.85546875" style="639" hidden="1" customWidth="1"/>
    <col min="5891" max="5906" width="2.42578125" style="639" hidden="1" customWidth="1"/>
    <col min="5907" max="5907" width="4" style="639" hidden="1" customWidth="1"/>
    <col min="5908" max="5927" width="2.42578125" style="639" hidden="1" customWidth="1"/>
    <col min="5928" max="5928" width="1.42578125" style="639" hidden="1" customWidth="1"/>
    <col min="5929" max="6144" width="2.42578125" style="639" hidden="1"/>
    <col min="6145" max="6145" width="1.42578125" style="639" hidden="1" customWidth="1"/>
    <col min="6146" max="6146" width="0.85546875" style="639" hidden="1" customWidth="1"/>
    <col min="6147" max="6162" width="2.42578125" style="639" hidden="1" customWidth="1"/>
    <col min="6163" max="6163" width="4" style="639" hidden="1" customWidth="1"/>
    <col min="6164" max="6183" width="2.42578125" style="639" hidden="1" customWidth="1"/>
    <col min="6184" max="6184" width="1.42578125" style="639" hidden="1" customWidth="1"/>
    <col min="6185" max="6400" width="2.42578125" style="639" hidden="1"/>
    <col min="6401" max="6401" width="1.42578125" style="639" hidden="1" customWidth="1"/>
    <col min="6402" max="6402" width="0.85546875" style="639" hidden="1" customWidth="1"/>
    <col min="6403" max="6418" width="2.42578125" style="639" hidden="1" customWidth="1"/>
    <col min="6419" max="6419" width="4" style="639" hidden="1" customWidth="1"/>
    <col min="6420" max="6439" width="2.42578125" style="639" hidden="1" customWidth="1"/>
    <col min="6440" max="6440" width="1.42578125" style="639" hidden="1" customWidth="1"/>
    <col min="6441" max="6656" width="2.42578125" style="639" hidden="1"/>
    <col min="6657" max="6657" width="1.42578125" style="639" hidden="1" customWidth="1"/>
    <col min="6658" max="6658" width="0.85546875" style="639" hidden="1" customWidth="1"/>
    <col min="6659" max="6674" width="2.42578125" style="639" hidden="1" customWidth="1"/>
    <col min="6675" max="6675" width="4" style="639" hidden="1" customWidth="1"/>
    <col min="6676" max="6695" width="2.42578125" style="639" hidden="1" customWidth="1"/>
    <col min="6696" max="6696" width="1.42578125" style="639" hidden="1" customWidth="1"/>
    <col min="6697" max="6912" width="2.42578125" style="639" hidden="1"/>
    <col min="6913" max="6913" width="1.42578125" style="639" hidden="1" customWidth="1"/>
    <col min="6914" max="6914" width="0.85546875" style="639" hidden="1" customWidth="1"/>
    <col min="6915" max="6930" width="2.42578125" style="639" hidden="1" customWidth="1"/>
    <col min="6931" max="6931" width="4" style="639" hidden="1" customWidth="1"/>
    <col min="6932" max="6951" width="2.42578125" style="639" hidden="1" customWidth="1"/>
    <col min="6952" max="6952" width="1.42578125" style="639" hidden="1" customWidth="1"/>
    <col min="6953" max="7168" width="2.42578125" style="639" hidden="1"/>
    <col min="7169" max="7169" width="1.42578125" style="639" hidden="1" customWidth="1"/>
    <col min="7170" max="7170" width="0.85546875" style="639" hidden="1" customWidth="1"/>
    <col min="7171" max="7186" width="2.42578125" style="639" hidden="1" customWidth="1"/>
    <col min="7187" max="7187" width="4" style="639" hidden="1" customWidth="1"/>
    <col min="7188" max="7207" width="2.42578125" style="639" hidden="1" customWidth="1"/>
    <col min="7208" max="7208" width="1.42578125" style="639" hidden="1" customWidth="1"/>
    <col min="7209" max="7424" width="2.42578125" style="639" hidden="1"/>
    <col min="7425" max="7425" width="1.42578125" style="639" hidden="1" customWidth="1"/>
    <col min="7426" max="7426" width="0.85546875" style="639" hidden="1" customWidth="1"/>
    <col min="7427" max="7442" width="2.42578125" style="639" hidden="1" customWidth="1"/>
    <col min="7443" max="7443" width="4" style="639" hidden="1" customWidth="1"/>
    <col min="7444" max="7463" width="2.42578125" style="639" hidden="1" customWidth="1"/>
    <col min="7464" max="7464" width="1.42578125" style="639" hidden="1" customWidth="1"/>
    <col min="7465" max="7680" width="2.42578125" style="639" hidden="1"/>
    <col min="7681" max="7681" width="1.42578125" style="639" hidden="1" customWidth="1"/>
    <col min="7682" max="7682" width="0.85546875" style="639" hidden="1" customWidth="1"/>
    <col min="7683" max="7698" width="2.42578125" style="639" hidden="1" customWidth="1"/>
    <col min="7699" max="7699" width="4" style="639" hidden="1" customWidth="1"/>
    <col min="7700" max="7719" width="2.42578125" style="639" hidden="1" customWidth="1"/>
    <col min="7720" max="7720" width="1.42578125" style="639" hidden="1" customWidth="1"/>
    <col min="7721" max="7936" width="2.42578125" style="639" hidden="1"/>
    <col min="7937" max="7937" width="1.42578125" style="639" hidden="1" customWidth="1"/>
    <col min="7938" max="7938" width="0.85546875" style="639" hidden="1" customWidth="1"/>
    <col min="7939" max="7954" width="2.42578125" style="639" hidden="1" customWidth="1"/>
    <col min="7955" max="7955" width="4" style="639" hidden="1" customWidth="1"/>
    <col min="7956" max="7975" width="2.42578125" style="639" hidden="1" customWidth="1"/>
    <col min="7976" max="7976" width="1.42578125" style="639" hidden="1" customWidth="1"/>
    <col min="7977" max="8192" width="2.42578125" style="639" hidden="1"/>
    <col min="8193" max="8193" width="1.42578125" style="639" hidden="1" customWidth="1"/>
    <col min="8194" max="8194" width="0.85546875" style="639" hidden="1" customWidth="1"/>
    <col min="8195" max="8210" width="2.42578125" style="639" hidden="1" customWidth="1"/>
    <col min="8211" max="8211" width="4" style="639" hidden="1" customWidth="1"/>
    <col min="8212" max="8231" width="2.42578125" style="639" hidden="1" customWidth="1"/>
    <col min="8232" max="8232" width="1.42578125" style="639" hidden="1" customWidth="1"/>
    <col min="8233" max="8448" width="2.42578125" style="639" hidden="1"/>
    <col min="8449" max="8449" width="1.42578125" style="639" hidden="1" customWidth="1"/>
    <col min="8450" max="8450" width="0.85546875" style="639" hidden="1" customWidth="1"/>
    <col min="8451" max="8466" width="2.42578125" style="639" hidden="1" customWidth="1"/>
    <col min="8467" max="8467" width="4" style="639" hidden="1" customWidth="1"/>
    <col min="8468" max="8487" width="2.42578125" style="639" hidden="1" customWidth="1"/>
    <col min="8488" max="8488" width="1.42578125" style="639" hidden="1" customWidth="1"/>
    <col min="8489" max="8704" width="2.42578125" style="639" hidden="1"/>
    <col min="8705" max="8705" width="1.42578125" style="639" hidden="1" customWidth="1"/>
    <col min="8706" max="8706" width="0.85546875" style="639" hidden="1" customWidth="1"/>
    <col min="8707" max="8722" width="2.42578125" style="639" hidden="1" customWidth="1"/>
    <col min="8723" max="8723" width="4" style="639" hidden="1" customWidth="1"/>
    <col min="8724" max="8743" width="2.42578125" style="639" hidden="1" customWidth="1"/>
    <col min="8744" max="8744" width="1.42578125" style="639" hidden="1" customWidth="1"/>
    <col min="8745" max="8960" width="2.42578125" style="639" hidden="1"/>
    <col min="8961" max="8961" width="1.42578125" style="639" hidden="1" customWidth="1"/>
    <col min="8962" max="8962" width="0.85546875" style="639" hidden="1" customWidth="1"/>
    <col min="8963" max="8978" width="2.42578125" style="639" hidden="1" customWidth="1"/>
    <col min="8979" max="8979" width="4" style="639" hidden="1" customWidth="1"/>
    <col min="8980" max="8999" width="2.42578125" style="639" hidden="1" customWidth="1"/>
    <col min="9000" max="9000" width="1.42578125" style="639" hidden="1" customWidth="1"/>
    <col min="9001" max="9216" width="2.42578125" style="639" hidden="1"/>
    <col min="9217" max="9217" width="1.42578125" style="639" hidden="1" customWidth="1"/>
    <col min="9218" max="9218" width="0.85546875" style="639" hidden="1" customWidth="1"/>
    <col min="9219" max="9234" width="2.42578125" style="639" hidden="1" customWidth="1"/>
    <col min="9235" max="9235" width="4" style="639" hidden="1" customWidth="1"/>
    <col min="9236" max="9255" width="2.42578125" style="639" hidden="1" customWidth="1"/>
    <col min="9256" max="9256" width="1.42578125" style="639" hidden="1" customWidth="1"/>
    <col min="9257" max="9472" width="2.42578125" style="639" hidden="1"/>
    <col min="9473" max="9473" width="1.42578125" style="639" hidden="1" customWidth="1"/>
    <col min="9474" max="9474" width="0.85546875" style="639" hidden="1" customWidth="1"/>
    <col min="9475" max="9490" width="2.42578125" style="639" hidden="1" customWidth="1"/>
    <col min="9491" max="9491" width="4" style="639" hidden="1" customWidth="1"/>
    <col min="9492" max="9511" width="2.42578125" style="639" hidden="1" customWidth="1"/>
    <col min="9512" max="9512" width="1.42578125" style="639" hidden="1" customWidth="1"/>
    <col min="9513" max="9728" width="2.42578125" style="639" hidden="1"/>
    <col min="9729" max="9729" width="1.42578125" style="639" hidden="1" customWidth="1"/>
    <col min="9730" max="9730" width="0.85546875" style="639" hidden="1" customWidth="1"/>
    <col min="9731" max="9746" width="2.42578125" style="639" hidden="1" customWidth="1"/>
    <col min="9747" max="9747" width="4" style="639" hidden="1" customWidth="1"/>
    <col min="9748" max="9767" width="2.42578125" style="639" hidden="1" customWidth="1"/>
    <col min="9768" max="9768" width="1.42578125" style="639" hidden="1" customWidth="1"/>
    <col min="9769" max="9984" width="2.42578125" style="639" hidden="1"/>
    <col min="9985" max="9985" width="1.42578125" style="639" hidden="1" customWidth="1"/>
    <col min="9986" max="9986" width="0.85546875" style="639" hidden="1" customWidth="1"/>
    <col min="9987" max="10002" width="2.42578125" style="639" hidden="1" customWidth="1"/>
    <col min="10003" max="10003" width="4" style="639" hidden="1" customWidth="1"/>
    <col min="10004" max="10023" width="2.42578125" style="639" hidden="1" customWidth="1"/>
    <col min="10024" max="10024" width="1.42578125" style="639" hidden="1" customWidth="1"/>
    <col min="10025" max="10240" width="2.42578125" style="639" hidden="1"/>
    <col min="10241" max="10241" width="1.42578125" style="639" hidden="1" customWidth="1"/>
    <col min="10242" max="10242" width="0.85546875" style="639" hidden="1" customWidth="1"/>
    <col min="10243" max="10258" width="2.42578125" style="639" hidden="1" customWidth="1"/>
    <col min="10259" max="10259" width="4" style="639" hidden="1" customWidth="1"/>
    <col min="10260" max="10279" width="2.42578125" style="639" hidden="1" customWidth="1"/>
    <col min="10280" max="10280" width="1.42578125" style="639" hidden="1" customWidth="1"/>
    <col min="10281" max="10496" width="2.42578125" style="639" hidden="1"/>
    <col min="10497" max="10497" width="1.42578125" style="639" hidden="1" customWidth="1"/>
    <col min="10498" max="10498" width="0.85546875" style="639" hidden="1" customWidth="1"/>
    <col min="10499" max="10514" width="2.42578125" style="639" hidden="1" customWidth="1"/>
    <col min="10515" max="10515" width="4" style="639" hidden="1" customWidth="1"/>
    <col min="10516" max="10535" width="2.42578125" style="639" hidden="1" customWidth="1"/>
    <col min="10536" max="10536" width="1.42578125" style="639" hidden="1" customWidth="1"/>
    <col min="10537" max="10752" width="2.42578125" style="639" hidden="1"/>
    <col min="10753" max="10753" width="1.42578125" style="639" hidden="1" customWidth="1"/>
    <col min="10754" max="10754" width="0.85546875" style="639" hidden="1" customWidth="1"/>
    <col min="10755" max="10770" width="2.42578125" style="639" hidden="1" customWidth="1"/>
    <col min="10771" max="10771" width="4" style="639" hidden="1" customWidth="1"/>
    <col min="10772" max="10791" width="2.42578125" style="639" hidden="1" customWidth="1"/>
    <col min="10792" max="10792" width="1.42578125" style="639" hidden="1" customWidth="1"/>
    <col min="10793" max="11008" width="2.42578125" style="639" hidden="1"/>
    <col min="11009" max="11009" width="1.42578125" style="639" hidden="1" customWidth="1"/>
    <col min="11010" max="11010" width="0.85546875" style="639" hidden="1" customWidth="1"/>
    <col min="11011" max="11026" width="2.42578125" style="639" hidden="1" customWidth="1"/>
    <col min="11027" max="11027" width="4" style="639" hidden="1" customWidth="1"/>
    <col min="11028" max="11047" width="2.42578125" style="639" hidden="1" customWidth="1"/>
    <col min="11048" max="11048" width="1.42578125" style="639" hidden="1" customWidth="1"/>
    <col min="11049" max="11264" width="2.42578125" style="639" hidden="1"/>
    <col min="11265" max="11265" width="1.42578125" style="639" hidden="1" customWidth="1"/>
    <col min="11266" max="11266" width="0.85546875" style="639" hidden="1" customWidth="1"/>
    <col min="11267" max="11282" width="2.42578125" style="639" hidden="1" customWidth="1"/>
    <col min="11283" max="11283" width="4" style="639" hidden="1" customWidth="1"/>
    <col min="11284" max="11303" width="2.42578125" style="639" hidden="1" customWidth="1"/>
    <col min="11304" max="11304" width="1.42578125" style="639" hidden="1" customWidth="1"/>
    <col min="11305" max="11520" width="2.42578125" style="639" hidden="1"/>
    <col min="11521" max="11521" width="1.42578125" style="639" hidden="1" customWidth="1"/>
    <col min="11522" max="11522" width="0.85546875" style="639" hidden="1" customWidth="1"/>
    <col min="11523" max="11538" width="2.42578125" style="639" hidden="1" customWidth="1"/>
    <col min="11539" max="11539" width="4" style="639" hidden="1" customWidth="1"/>
    <col min="11540" max="11559" width="2.42578125" style="639" hidden="1" customWidth="1"/>
    <col min="11560" max="11560" width="1.42578125" style="639" hidden="1" customWidth="1"/>
    <col min="11561" max="11776" width="2.42578125" style="639" hidden="1"/>
    <col min="11777" max="11777" width="1.42578125" style="639" hidden="1" customWidth="1"/>
    <col min="11778" max="11778" width="0.85546875" style="639" hidden="1" customWidth="1"/>
    <col min="11779" max="11794" width="2.42578125" style="639" hidden="1" customWidth="1"/>
    <col min="11795" max="11795" width="4" style="639" hidden="1" customWidth="1"/>
    <col min="11796" max="11815" width="2.42578125" style="639" hidden="1" customWidth="1"/>
    <col min="11816" max="11816" width="1.42578125" style="639" hidden="1" customWidth="1"/>
    <col min="11817" max="12032" width="2.42578125" style="639" hidden="1"/>
    <col min="12033" max="12033" width="1.42578125" style="639" hidden="1" customWidth="1"/>
    <col min="12034" max="12034" width="0.85546875" style="639" hidden="1" customWidth="1"/>
    <col min="12035" max="12050" width="2.42578125" style="639" hidden="1" customWidth="1"/>
    <col min="12051" max="12051" width="4" style="639" hidden="1" customWidth="1"/>
    <col min="12052" max="12071" width="2.42578125" style="639" hidden="1" customWidth="1"/>
    <col min="12072" max="12072" width="1.42578125" style="639" hidden="1" customWidth="1"/>
    <col min="12073" max="12288" width="2.42578125" style="639" hidden="1"/>
    <col min="12289" max="12289" width="1.42578125" style="639" hidden="1" customWidth="1"/>
    <col min="12290" max="12290" width="0.85546875" style="639" hidden="1" customWidth="1"/>
    <col min="12291" max="12306" width="2.42578125" style="639" hidden="1" customWidth="1"/>
    <col min="12307" max="12307" width="4" style="639" hidden="1" customWidth="1"/>
    <col min="12308" max="12327" width="2.42578125" style="639" hidden="1" customWidth="1"/>
    <col min="12328" max="12328" width="1.42578125" style="639" hidden="1" customWidth="1"/>
    <col min="12329" max="12544" width="2.42578125" style="639" hidden="1"/>
    <col min="12545" max="12545" width="1.42578125" style="639" hidden="1" customWidth="1"/>
    <col min="12546" max="12546" width="0.85546875" style="639" hidden="1" customWidth="1"/>
    <col min="12547" max="12562" width="2.42578125" style="639" hidden="1" customWidth="1"/>
    <col min="12563" max="12563" width="4" style="639" hidden="1" customWidth="1"/>
    <col min="12564" max="12583" width="2.42578125" style="639" hidden="1" customWidth="1"/>
    <col min="12584" max="12584" width="1.42578125" style="639" hidden="1" customWidth="1"/>
    <col min="12585" max="12800" width="2.42578125" style="639" hidden="1"/>
    <col min="12801" max="12801" width="1.42578125" style="639" hidden="1" customWidth="1"/>
    <col min="12802" max="12802" width="0.85546875" style="639" hidden="1" customWidth="1"/>
    <col min="12803" max="12818" width="2.42578125" style="639" hidden="1" customWidth="1"/>
    <col min="12819" max="12819" width="4" style="639" hidden="1" customWidth="1"/>
    <col min="12820" max="12839" width="2.42578125" style="639" hidden="1" customWidth="1"/>
    <col min="12840" max="12840" width="1.42578125" style="639" hidden="1" customWidth="1"/>
    <col min="12841" max="13056" width="2.42578125" style="639" hidden="1"/>
    <col min="13057" max="13057" width="1.42578125" style="639" hidden="1" customWidth="1"/>
    <col min="13058" max="13058" width="0.85546875" style="639" hidden="1" customWidth="1"/>
    <col min="13059" max="13074" width="2.42578125" style="639" hidden="1" customWidth="1"/>
    <col min="13075" max="13075" width="4" style="639" hidden="1" customWidth="1"/>
    <col min="13076" max="13095" width="2.42578125" style="639" hidden="1" customWidth="1"/>
    <col min="13096" max="13096" width="1.42578125" style="639" hidden="1" customWidth="1"/>
    <col min="13097" max="13312" width="2.42578125" style="639" hidden="1"/>
    <col min="13313" max="13313" width="1.42578125" style="639" hidden="1" customWidth="1"/>
    <col min="13314" max="13314" width="0.85546875" style="639" hidden="1" customWidth="1"/>
    <col min="13315" max="13330" width="2.42578125" style="639" hidden="1" customWidth="1"/>
    <col min="13331" max="13331" width="4" style="639" hidden="1" customWidth="1"/>
    <col min="13332" max="13351" width="2.42578125" style="639" hidden="1" customWidth="1"/>
    <col min="13352" max="13352" width="1.42578125" style="639" hidden="1" customWidth="1"/>
    <col min="13353" max="13568" width="2.42578125" style="639" hidden="1"/>
    <col min="13569" max="13569" width="1.42578125" style="639" hidden="1" customWidth="1"/>
    <col min="13570" max="13570" width="0.85546875" style="639" hidden="1" customWidth="1"/>
    <col min="13571" max="13586" width="2.42578125" style="639" hidden="1" customWidth="1"/>
    <col min="13587" max="13587" width="4" style="639" hidden="1" customWidth="1"/>
    <col min="13588" max="13607" width="2.42578125" style="639" hidden="1" customWidth="1"/>
    <col min="13608" max="13608" width="1.42578125" style="639" hidden="1" customWidth="1"/>
    <col min="13609" max="13824" width="2.42578125" style="639" hidden="1"/>
    <col min="13825" max="13825" width="1.42578125" style="639" hidden="1" customWidth="1"/>
    <col min="13826" max="13826" width="0.85546875" style="639" hidden="1" customWidth="1"/>
    <col min="13827" max="13842" width="2.42578125" style="639" hidden="1" customWidth="1"/>
    <col min="13843" max="13843" width="4" style="639" hidden="1" customWidth="1"/>
    <col min="13844" max="13863" width="2.42578125" style="639" hidden="1" customWidth="1"/>
    <col min="13864" max="13864" width="1.42578125" style="639" hidden="1" customWidth="1"/>
    <col min="13865" max="14080" width="2.42578125" style="639" hidden="1"/>
    <col min="14081" max="14081" width="1.42578125" style="639" hidden="1" customWidth="1"/>
    <col min="14082" max="14082" width="0.85546875" style="639" hidden="1" customWidth="1"/>
    <col min="14083" max="14098" width="2.42578125" style="639" hidden="1" customWidth="1"/>
    <col min="14099" max="14099" width="4" style="639" hidden="1" customWidth="1"/>
    <col min="14100" max="14119" width="2.42578125" style="639" hidden="1" customWidth="1"/>
    <col min="14120" max="14120" width="1.42578125" style="639" hidden="1" customWidth="1"/>
    <col min="14121" max="14336" width="2.42578125" style="639" hidden="1"/>
    <col min="14337" max="14337" width="1.42578125" style="639" hidden="1" customWidth="1"/>
    <col min="14338" max="14338" width="0.85546875" style="639" hidden="1" customWidth="1"/>
    <col min="14339" max="14354" width="2.42578125" style="639" hidden="1" customWidth="1"/>
    <col min="14355" max="14355" width="4" style="639" hidden="1" customWidth="1"/>
    <col min="14356" max="14375" width="2.42578125" style="639" hidden="1" customWidth="1"/>
    <col min="14376" max="14376" width="1.42578125" style="639" hidden="1" customWidth="1"/>
    <col min="14377" max="14592" width="2.42578125" style="639" hidden="1"/>
    <col min="14593" max="14593" width="1.42578125" style="639" hidden="1" customWidth="1"/>
    <col min="14594" max="14594" width="0.85546875" style="639" hidden="1" customWidth="1"/>
    <col min="14595" max="14610" width="2.42578125" style="639" hidden="1" customWidth="1"/>
    <col min="14611" max="14611" width="4" style="639" hidden="1" customWidth="1"/>
    <col min="14612" max="14631" width="2.42578125" style="639" hidden="1" customWidth="1"/>
    <col min="14632" max="14632" width="1.42578125" style="639" hidden="1" customWidth="1"/>
    <col min="14633" max="14848" width="2.42578125" style="639" hidden="1"/>
    <col min="14849" max="14849" width="1.42578125" style="639" hidden="1" customWidth="1"/>
    <col min="14850" max="14850" width="0.85546875" style="639" hidden="1" customWidth="1"/>
    <col min="14851" max="14866" width="2.42578125" style="639" hidden="1" customWidth="1"/>
    <col min="14867" max="14867" width="4" style="639" hidden="1" customWidth="1"/>
    <col min="14868" max="14887" width="2.42578125" style="639" hidden="1" customWidth="1"/>
    <col min="14888" max="14888" width="1.42578125" style="639" hidden="1" customWidth="1"/>
    <col min="14889" max="15104" width="2.42578125" style="639" hidden="1"/>
    <col min="15105" max="15105" width="1.42578125" style="639" hidden="1" customWidth="1"/>
    <col min="15106" max="15106" width="0.85546875" style="639" hidden="1" customWidth="1"/>
    <col min="15107" max="15122" width="2.42578125" style="639" hidden="1" customWidth="1"/>
    <col min="15123" max="15123" width="4" style="639" hidden="1" customWidth="1"/>
    <col min="15124" max="15143" width="2.42578125" style="639" hidden="1" customWidth="1"/>
    <col min="15144" max="15144" width="1.42578125" style="639" hidden="1" customWidth="1"/>
    <col min="15145" max="15360" width="2.42578125" style="639" hidden="1"/>
    <col min="15361" max="15361" width="1.42578125" style="639" hidden="1" customWidth="1"/>
    <col min="15362" max="15362" width="0.85546875" style="639" hidden="1" customWidth="1"/>
    <col min="15363" max="15378" width="2.42578125" style="639" hidden="1" customWidth="1"/>
    <col min="15379" max="15379" width="4" style="639" hidden="1" customWidth="1"/>
    <col min="15380" max="15399" width="2.42578125" style="639" hidden="1" customWidth="1"/>
    <col min="15400" max="15400" width="1.42578125" style="639" hidden="1" customWidth="1"/>
    <col min="15401" max="15616" width="2.42578125" style="639" hidden="1"/>
    <col min="15617" max="15617" width="1.42578125" style="639" hidden="1" customWidth="1"/>
    <col min="15618" max="15618" width="0.85546875" style="639" hidden="1" customWidth="1"/>
    <col min="15619" max="15634" width="2.42578125" style="639" hidden="1" customWidth="1"/>
    <col min="15635" max="15635" width="4" style="639" hidden="1" customWidth="1"/>
    <col min="15636" max="15655" width="2.42578125" style="639" hidden="1" customWidth="1"/>
    <col min="15656" max="15656" width="1.42578125" style="639" hidden="1" customWidth="1"/>
    <col min="15657" max="15872" width="2.42578125" style="639" hidden="1"/>
    <col min="15873" max="15873" width="1.42578125" style="639" hidden="1" customWidth="1"/>
    <col min="15874" max="15874" width="0.85546875" style="639" hidden="1" customWidth="1"/>
    <col min="15875" max="15890" width="2.42578125" style="639" hidden="1" customWidth="1"/>
    <col min="15891" max="15891" width="4" style="639" hidden="1" customWidth="1"/>
    <col min="15892" max="15911" width="2.42578125" style="639" hidden="1" customWidth="1"/>
    <col min="15912" max="15912" width="1.42578125" style="639" hidden="1" customWidth="1"/>
    <col min="15913" max="16128" width="2.42578125" style="639" hidden="1"/>
    <col min="16129" max="16129" width="1.42578125" style="639" hidden="1" customWidth="1"/>
    <col min="16130" max="16130" width="0.85546875" style="639" hidden="1" customWidth="1"/>
    <col min="16131" max="16146" width="2.42578125" style="639" hidden="1" customWidth="1"/>
    <col min="16147" max="16147" width="4" style="639" hidden="1" customWidth="1"/>
    <col min="16148" max="16167" width="2.42578125" style="639" hidden="1" customWidth="1"/>
    <col min="16168" max="16168" width="1.42578125" style="639" hidden="1" customWidth="1"/>
    <col min="16169" max="16384" width="2.42578125" style="639" hidden="1"/>
  </cols>
  <sheetData>
    <row r="1" spans="1:98" ht="12.75" customHeight="1">
      <c r="A1" s="1685" t="s">
        <v>1596</v>
      </c>
      <c r="B1" s="1685"/>
      <c r="C1" s="1685"/>
      <c r="D1" s="1685"/>
      <c r="E1" s="1685"/>
      <c r="F1" s="1685"/>
      <c r="G1" s="1685"/>
      <c r="H1" s="1685"/>
      <c r="I1" s="1685"/>
      <c r="J1" s="1685"/>
      <c r="K1" s="1685"/>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1685"/>
      <c r="AO1" s="638"/>
      <c r="AP1" s="638"/>
      <c r="AQ1" s="638"/>
      <c r="AR1" s="638"/>
      <c r="AS1" s="638"/>
      <c r="AT1" s="638"/>
      <c r="AU1" s="638"/>
      <c r="AV1" s="638"/>
      <c r="AW1" s="638"/>
      <c r="AX1" s="638"/>
      <c r="AY1" s="638"/>
      <c r="AZ1" s="638"/>
      <c r="BA1" s="638"/>
      <c r="BB1" s="638"/>
      <c r="BC1" s="638"/>
      <c r="BD1" s="638"/>
      <c r="BE1" s="638"/>
      <c r="BF1" s="638"/>
      <c r="BG1" s="638"/>
      <c r="BH1" s="638"/>
      <c r="BI1" s="638"/>
      <c r="BJ1" s="638"/>
      <c r="BK1" s="638"/>
      <c r="BL1" s="638"/>
      <c r="BM1" s="638"/>
      <c r="BN1" s="638"/>
      <c r="BO1" s="638"/>
      <c r="BP1" s="638"/>
      <c r="BQ1" s="638"/>
      <c r="BR1" s="638"/>
      <c r="BS1" s="638"/>
      <c r="BT1" s="638"/>
      <c r="BU1" s="638"/>
      <c r="BV1" s="638"/>
      <c r="BW1" s="638"/>
      <c r="BX1" s="638"/>
      <c r="BY1" s="638"/>
      <c r="BZ1" s="638"/>
      <c r="CA1" s="638"/>
      <c r="CB1" s="638"/>
      <c r="CC1" s="638"/>
      <c r="CD1" s="638"/>
      <c r="CE1" s="638"/>
      <c r="CF1" s="638"/>
      <c r="CG1" s="638"/>
      <c r="CH1" s="638"/>
      <c r="CI1" s="638"/>
      <c r="CJ1" s="638"/>
      <c r="CK1" s="638"/>
      <c r="CL1" s="638"/>
      <c r="CM1" s="638"/>
      <c r="CN1" s="638"/>
      <c r="CO1" s="638"/>
      <c r="CP1" s="638"/>
      <c r="CQ1" s="638"/>
      <c r="CR1" s="638"/>
      <c r="CS1" s="638"/>
      <c r="CT1" s="638"/>
    </row>
    <row r="2" spans="1:98" ht="13.5" thickBot="1">
      <c r="A2" s="1686"/>
      <c r="B2" s="1686"/>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686"/>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BQ2" s="638"/>
      <c r="BR2" s="638"/>
      <c r="BS2" s="638"/>
      <c r="BT2" s="638"/>
      <c r="BU2" s="638"/>
      <c r="BV2" s="638"/>
      <c r="BW2" s="638"/>
      <c r="BX2" s="638"/>
      <c r="BY2" s="638"/>
      <c r="BZ2" s="638"/>
      <c r="CA2" s="638"/>
      <c r="CB2" s="638"/>
      <c r="CC2" s="638"/>
      <c r="CD2" s="638"/>
      <c r="CE2" s="638"/>
      <c r="CF2" s="638"/>
      <c r="CG2" s="638"/>
      <c r="CH2" s="638"/>
      <c r="CI2" s="638"/>
      <c r="CJ2" s="638"/>
      <c r="CK2" s="638"/>
      <c r="CL2" s="638"/>
      <c r="CM2" s="638"/>
      <c r="CN2" s="638"/>
      <c r="CO2" s="638"/>
      <c r="CP2" s="638"/>
      <c r="CQ2" s="638"/>
      <c r="CR2" s="638"/>
      <c r="CS2" s="638"/>
      <c r="CT2" s="638"/>
    </row>
    <row r="3" spans="1:98" s="640" customFormat="1" ht="13.5" thickTop="1">
      <c r="A3" s="640" t="str">
        <f>+A1</f>
        <v>V. BASIS AND CREDITS : 4% FEDERAL AND STATE CREDIT</v>
      </c>
      <c r="B3" s="641"/>
      <c r="C3" s="160"/>
      <c r="D3" s="160"/>
      <c r="E3" s="160"/>
      <c r="F3" s="160"/>
      <c r="G3" s="160"/>
      <c r="H3" s="160"/>
      <c r="I3" s="160"/>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642"/>
      <c r="AO3" s="643"/>
      <c r="AP3" s="643"/>
      <c r="AQ3" s="643"/>
      <c r="AR3" s="643"/>
      <c r="AS3" s="643"/>
      <c r="AT3" s="643"/>
      <c r="AU3" s="643"/>
      <c r="AV3" s="643"/>
      <c r="AW3" s="643"/>
      <c r="AX3" s="643"/>
      <c r="AY3" s="643"/>
      <c r="AZ3" s="643"/>
      <c r="BA3" s="643"/>
      <c r="BB3" s="643"/>
      <c r="BC3" s="643"/>
      <c r="BD3" s="643"/>
      <c r="BE3" s="643"/>
      <c r="BF3" s="643"/>
      <c r="BG3" s="643"/>
      <c r="BH3" s="643"/>
      <c r="BI3" s="643"/>
      <c r="BJ3" s="643"/>
      <c r="BK3" s="643"/>
      <c r="BL3" s="643"/>
      <c r="BM3" s="643"/>
      <c r="BN3" s="643"/>
      <c r="BO3" s="643"/>
      <c r="BP3" s="643"/>
      <c r="BQ3" s="643"/>
      <c r="BR3" s="643"/>
      <c r="BS3" s="643"/>
      <c r="BT3" s="643"/>
      <c r="BU3" s="643"/>
      <c r="BV3" s="643"/>
      <c r="BW3" s="643"/>
      <c r="BX3" s="643"/>
      <c r="BY3" s="643"/>
      <c r="BZ3" s="643"/>
      <c r="CA3" s="643"/>
      <c r="CB3" s="643"/>
      <c r="CC3" s="643"/>
      <c r="CD3" s="643"/>
      <c r="CE3" s="643"/>
      <c r="CF3" s="643"/>
      <c r="CG3" s="643"/>
      <c r="CH3" s="643"/>
      <c r="CI3" s="643"/>
      <c r="CJ3" s="643"/>
      <c r="CK3" s="643"/>
      <c r="CL3" s="643"/>
      <c r="CM3" s="643"/>
      <c r="CN3" s="643"/>
      <c r="CO3" s="643"/>
      <c r="CP3" s="643"/>
      <c r="CQ3" s="643"/>
      <c r="CR3" s="643"/>
      <c r="CS3" s="643"/>
      <c r="CT3" s="643"/>
    </row>
    <row r="4" spans="1:98" ht="12.75">
      <c r="A4" s="644"/>
      <c r="B4" s="639"/>
      <c r="C4" s="639"/>
      <c r="D4" s="639"/>
      <c r="E4" s="639"/>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8"/>
      <c r="AP4" s="638"/>
      <c r="AQ4" s="638"/>
      <c r="AR4" s="638"/>
      <c r="AS4" s="638"/>
      <c r="AT4" s="638"/>
      <c r="AU4" s="638"/>
      <c r="AV4" s="638"/>
      <c r="AW4" s="638"/>
      <c r="AX4" s="638"/>
      <c r="AY4" s="638"/>
      <c r="AZ4" s="638"/>
      <c r="BA4" s="638"/>
      <c r="BB4" s="638"/>
      <c r="BC4" s="638"/>
      <c r="BD4" s="638"/>
      <c r="BE4" s="638"/>
      <c r="BF4" s="638"/>
      <c r="BG4" s="638"/>
      <c r="BH4" s="638"/>
      <c r="BI4" s="638"/>
      <c r="BJ4" s="638"/>
      <c r="BK4" s="638"/>
      <c r="BL4" s="638"/>
      <c r="BM4" s="638"/>
      <c r="BN4" s="638"/>
      <c r="BO4" s="638"/>
      <c r="BP4" s="638"/>
      <c r="BQ4" s="638"/>
      <c r="BR4" s="638"/>
      <c r="BS4" s="638"/>
      <c r="BT4" s="638"/>
      <c r="BU4" s="638"/>
      <c r="BV4" s="638"/>
      <c r="BW4" s="638"/>
      <c r="BX4" s="638"/>
      <c r="BY4" s="638"/>
      <c r="BZ4" s="638"/>
      <c r="CA4" s="638"/>
      <c r="CB4" s="638"/>
      <c r="CC4" s="638"/>
      <c r="CD4" s="638"/>
      <c r="CE4" s="638"/>
      <c r="CF4" s="638"/>
      <c r="CG4" s="638"/>
      <c r="CH4" s="638"/>
      <c r="CI4" s="638"/>
      <c r="CJ4" s="638"/>
      <c r="CK4" s="638"/>
      <c r="CL4" s="638"/>
      <c r="CM4" s="638"/>
      <c r="CN4" s="638"/>
      <c r="CO4" s="638"/>
      <c r="CP4" s="638"/>
      <c r="CQ4" s="638"/>
      <c r="CR4" s="638"/>
      <c r="CS4" s="638"/>
      <c r="CT4" s="638"/>
    </row>
    <row r="5" spans="1:98" ht="12.75">
      <c r="A5" s="644" t="s">
        <v>340</v>
      </c>
      <c r="B5" s="744"/>
      <c r="C5" s="644" t="s">
        <v>129</v>
      </c>
      <c r="D5" s="639"/>
      <c r="E5" s="639"/>
      <c r="F5" s="644"/>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38"/>
      <c r="BR5" s="638"/>
      <c r="BS5" s="638"/>
      <c r="BT5" s="638"/>
      <c r="BU5" s="638"/>
      <c r="BV5" s="638"/>
      <c r="BW5" s="638"/>
      <c r="BX5" s="638"/>
      <c r="BY5" s="638"/>
      <c r="BZ5" s="638"/>
      <c r="CA5" s="638"/>
      <c r="CB5" s="638"/>
      <c r="CC5" s="638"/>
      <c r="CD5" s="638"/>
      <c r="CE5" s="638"/>
      <c r="CF5" s="638"/>
      <c r="CG5" s="638"/>
      <c r="CH5" s="638"/>
      <c r="CI5" s="638"/>
      <c r="CJ5" s="638"/>
      <c r="CK5" s="638"/>
      <c r="CL5" s="638"/>
      <c r="CM5" s="638"/>
      <c r="CN5" s="638"/>
      <c r="CO5" s="638"/>
      <c r="CP5" s="638"/>
      <c r="CQ5" s="638"/>
      <c r="CR5" s="638"/>
      <c r="CS5" s="638"/>
      <c r="CT5" s="638"/>
    </row>
    <row r="6" spans="1:98" ht="12.75">
      <c r="A6" s="644"/>
      <c r="B6" s="639"/>
      <c r="C6" s="694" t="s">
        <v>1503</v>
      </c>
      <c r="D6" s="639"/>
      <c r="E6" s="639"/>
      <c r="F6" s="639"/>
      <c r="G6" s="639"/>
      <c r="H6" s="639"/>
      <c r="I6" s="639"/>
      <c r="J6" s="639"/>
      <c r="K6" s="639"/>
      <c r="L6" s="639"/>
      <c r="M6" s="639"/>
      <c r="N6" s="639"/>
      <c r="O6" s="639"/>
      <c r="P6" s="639"/>
      <c r="Q6" s="639"/>
      <c r="R6" s="639"/>
      <c r="S6" s="639"/>
      <c r="T6" s="639"/>
      <c r="U6" s="639"/>
      <c r="V6" s="639"/>
      <c r="W6" s="639"/>
      <c r="X6" s="639"/>
      <c r="Y6" s="639"/>
      <c r="Z6" s="639"/>
      <c r="AA6" s="640"/>
      <c r="AB6" s="639"/>
      <c r="AC6" s="639"/>
      <c r="AD6" s="639"/>
      <c r="AE6" s="639"/>
      <c r="AF6" s="639"/>
      <c r="AG6" s="639"/>
      <c r="AH6" s="639"/>
      <c r="AI6" s="639"/>
      <c r="AJ6" s="639"/>
      <c r="AK6" s="639"/>
      <c r="AL6" s="639"/>
      <c r="AM6" s="639"/>
      <c r="AN6" s="639"/>
      <c r="AO6" s="638"/>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c r="BN6" s="638"/>
      <c r="BO6" s="638"/>
      <c r="BP6" s="638"/>
      <c r="BQ6" s="638"/>
      <c r="BR6" s="638"/>
      <c r="BS6" s="638"/>
      <c r="BT6" s="638"/>
      <c r="BU6" s="638"/>
      <c r="BV6" s="638"/>
      <c r="BW6" s="638"/>
      <c r="BX6" s="638"/>
      <c r="BY6" s="638"/>
      <c r="BZ6" s="638"/>
      <c r="CA6" s="638"/>
      <c r="CB6" s="638"/>
      <c r="CC6" s="638"/>
      <c r="CD6" s="638"/>
      <c r="CE6" s="638"/>
      <c r="CF6" s="638"/>
      <c r="CG6" s="638"/>
      <c r="CH6" s="638"/>
      <c r="CI6" s="638"/>
      <c r="CJ6" s="638"/>
      <c r="CK6" s="638"/>
      <c r="CL6" s="638"/>
      <c r="CM6" s="638"/>
      <c r="CN6" s="638"/>
      <c r="CO6" s="638"/>
      <c r="CP6" s="638"/>
      <c r="CQ6" s="638"/>
      <c r="CR6" s="638"/>
      <c r="CS6" s="638"/>
      <c r="CT6" s="638"/>
    </row>
    <row r="7" spans="1:98" ht="13.35" customHeight="1">
      <c r="A7" s="639"/>
      <c r="B7" s="645"/>
      <c r="C7" s="646"/>
      <c r="D7" s="646"/>
      <c r="E7" s="646"/>
      <c r="F7" s="646"/>
      <c r="G7" s="646"/>
      <c r="H7" s="646"/>
      <c r="I7" s="646"/>
      <c r="J7" s="646"/>
      <c r="K7" s="646"/>
      <c r="L7" s="646"/>
      <c r="M7" s="646"/>
      <c r="N7" s="646"/>
      <c r="O7" s="646"/>
      <c r="P7" s="646"/>
      <c r="Q7" s="646"/>
      <c r="R7" s="646"/>
      <c r="S7" s="646"/>
      <c r="T7" s="1662" t="str">
        <f xml:space="preserve"> IF(T25=100%,'Sources and Basis Breakdown'!G2,'Sources and Basis Breakdown'!F2)</f>
        <v>30% PVC for New Const/
Rehabilitation
DDA/QCT
Building(s)</v>
      </c>
      <c r="U7" s="1662"/>
      <c r="V7" s="1662"/>
      <c r="W7" s="1662"/>
      <c r="X7" s="1662"/>
      <c r="Y7" s="1662" t="str">
        <f>IF(T25=100%," ",'Sources and Basis Breakdown'!G2)</f>
        <v>30% PVC for New Const/
Rehabilitation
NON-DDA/
NON-QCT Building(s)</v>
      </c>
      <c r="Z7" s="1662"/>
      <c r="AA7" s="1662"/>
      <c r="AB7" s="1662"/>
      <c r="AC7" s="1662"/>
      <c r="AD7" s="1662" t="str">
        <f xml:space="preserve"> IF(T25=100%, 'Sources and Basis Breakdown'!J2,'Sources and Basis Breakdown'!I2)</f>
        <v>30% PVC for Acquisition
DDA/QCT Building(s)</v>
      </c>
      <c r="AE7" s="1662"/>
      <c r="AF7" s="1662"/>
      <c r="AG7" s="1662"/>
      <c r="AH7" s="1662"/>
      <c r="AI7" s="1662" t="str">
        <f>IF(T25=100%," ",'Sources and Basis Breakdown'!J2)</f>
        <v>30% PVC for Acquisition
NON-DDA/
NON-QCT Building(s)</v>
      </c>
      <c r="AJ7" s="1662"/>
      <c r="AK7" s="1662"/>
      <c r="AL7" s="1662"/>
      <c r="AM7" s="1662"/>
      <c r="AN7" s="639"/>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38"/>
      <c r="BR7" s="638"/>
      <c r="BS7" s="638"/>
      <c r="BT7" s="638"/>
      <c r="BU7" s="638"/>
      <c r="BV7" s="638"/>
      <c r="BW7" s="638"/>
      <c r="BX7" s="638"/>
      <c r="BY7" s="638"/>
      <c r="BZ7" s="638"/>
      <c r="CA7" s="638"/>
      <c r="CB7" s="638"/>
      <c r="CC7" s="638"/>
      <c r="CD7" s="638"/>
      <c r="CE7" s="638"/>
      <c r="CF7" s="638"/>
      <c r="CG7" s="638"/>
      <c r="CH7" s="638"/>
      <c r="CI7" s="638"/>
      <c r="CJ7" s="638"/>
      <c r="CK7" s="638"/>
      <c r="CL7" s="638"/>
      <c r="CM7" s="638"/>
      <c r="CN7" s="638"/>
      <c r="CO7" s="638"/>
      <c r="CP7" s="638"/>
      <c r="CQ7" s="638"/>
      <c r="CR7" s="638"/>
      <c r="CS7" s="638"/>
      <c r="CT7" s="638"/>
    </row>
    <row r="8" spans="1:98" ht="12.75" customHeight="1">
      <c r="A8" s="639"/>
      <c r="B8" s="647"/>
      <c r="C8" s="648"/>
      <c r="D8" s="648"/>
      <c r="E8" s="648"/>
      <c r="F8" s="648"/>
      <c r="G8" s="648"/>
      <c r="H8" s="648"/>
      <c r="I8" s="648"/>
      <c r="J8" s="648"/>
      <c r="K8" s="648"/>
      <c r="L8" s="648"/>
      <c r="M8" s="648"/>
      <c r="N8" s="648"/>
      <c r="O8" s="648"/>
      <c r="P8" s="648"/>
      <c r="Q8" s="648"/>
      <c r="R8" s="648"/>
      <c r="S8" s="648"/>
      <c r="T8" s="1662"/>
      <c r="U8" s="1662"/>
      <c r="V8" s="1662"/>
      <c r="W8" s="1662"/>
      <c r="X8" s="1662"/>
      <c r="Y8" s="1662"/>
      <c r="Z8" s="1662"/>
      <c r="AA8" s="1662"/>
      <c r="AB8" s="1662"/>
      <c r="AC8" s="1662"/>
      <c r="AD8" s="1662"/>
      <c r="AE8" s="1662"/>
      <c r="AF8" s="1662"/>
      <c r="AG8" s="1662"/>
      <c r="AH8" s="1662"/>
      <c r="AI8" s="1662"/>
      <c r="AJ8" s="1662"/>
      <c r="AK8" s="1662"/>
      <c r="AL8" s="1662"/>
      <c r="AM8" s="1662"/>
      <c r="AN8" s="639"/>
      <c r="AO8" s="638"/>
      <c r="AP8" s="638"/>
      <c r="AQ8" s="638"/>
      <c r="AR8" s="638"/>
      <c r="AS8" s="638"/>
      <c r="AT8" s="638"/>
      <c r="AU8" s="638"/>
      <c r="AV8" s="638"/>
      <c r="AW8" s="638"/>
      <c r="AX8" s="638"/>
      <c r="AY8" s="638"/>
      <c r="AZ8" s="638"/>
      <c r="BA8" s="638"/>
      <c r="BB8" s="638"/>
      <c r="BC8" s="638"/>
      <c r="BD8" s="638"/>
      <c r="BE8" s="638"/>
      <c r="BF8" s="638"/>
      <c r="BG8" s="638"/>
      <c r="BH8" s="638"/>
      <c r="BI8" s="638"/>
      <c r="BJ8" s="638"/>
      <c r="BK8" s="638"/>
      <c r="BL8" s="638"/>
      <c r="BM8" s="638"/>
      <c r="BN8" s="638"/>
      <c r="BO8" s="638"/>
      <c r="BP8" s="638"/>
      <c r="BQ8" s="638"/>
      <c r="BR8" s="638"/>
      <c r="BS8" s="638"/>
      <c r="BT8" s="638"/>
      <c r="BU8" s="638"/>
      <c r="BV8" s="638"/>
      <c r="BW8" s="638"/>
      <c r="BX8" s="638"/>
      <c r="BY8" s="638"/>
      <c r="BZ8" s="638"/>
      <c r="CA8" s="638"/>
      <c r="CB8" s="638"/>
      <c r="CC8" s="638"/>
      <c r="CD8" s="638"/>
      <c r="CE8" s="638"/>
      <c r="CF8" s="638"/>
      <c r="CG8" s="638"/>
      <c r="CH8" s="638"/>
      <c r="CI8" s="638"/>
      <c r="CJ8" s="638"/>
      <c r="CK8" s="638"/>
      <c r="CL8" s="638"/>
      <c r="CM8" s="638"/>
      <c r="CN8" s="638"/>
      <c r="CO8" s="638"/>
      <c r="CP8" s="638"/>
      <c r="CQ8" s="638"/>
      <c r="CR8" s="638"/>
      <c r="CS8" s="638"/>
      <c r="CT8" s="638"/>
    </row>
    <row r="9" spans="1:98" ht="12.75">
      <c r="A9" s="639"/>
      <c r="B9" s="647"/>
      <c r="C9" s="648"/>
      <c r="D9" s="648"/>
      <c r="E9" s="648"/>
      <c r="F9" s="648"/>
      <c r="G9" s="648"/>
      <c r="H9" s="648"/>
      <c r="I9" s="648"/>
      <c r="J9" s="648"/>
      <c r="K9" s="648"/>
      <c r="L9" s="648"/>
      <c r="M9" s="648"/>
      <c r="N9" s="648"/>
      <c r="O9" s="648"/>
      <c r="P9" s="648"/>
      <c r="Q9" s="648"/>
      <c r="R9" s="648"/>
      <c r="S9" s="648"/>
      <c r="T9" s="1662"/>
      <c r="U9" s="1662"/>
      <c r="V9" s="1662"/>
      <c r="W9" s="1662"/>
      <c r="X9" s="1662"/>
      <c r="Y9" s="1662"/>
      <c r="Z9" s="1662"/>
      <c r="AA9" s="1662"/>
      <c r="AB9" s="1662"/>
      <c r="AC9" s="1662"/>
      <c r="AD9" s="1662"/>
      <c r="AE9" s="1662"/>
      <c r="AF9" s="1662"/>
      <c r="AG9" s="1662"/>
      <c r="AH9" s="1662"/>
      <c r="AI9" s="1662"/>
      <c r="AJ9" s="1662"/>
      <c r="AK9" s="1662"/>
      <c r="AL9" s="1662"/>
      <c r="AM9" s="1662"/>
      <c r="AN9" s="639"/>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638"/>
      <c r="BM9" s="638"/>
      <c r="BN9" s="638"/>
      <c r="BO9" s="638"/>
      <c r="BP9" s="638"/>
      <c r="BQ9" s="638"/>
      <c r="BR9" s="638"/>
      <c r="BS9" s="638"/>
      <c r="BT9" s="638"/>
      <c r="BU9" s="638"/>
      <c r="BV9" s="638"/>
      <c r="BW9" s="638"/>
      <c r="BX9" s="638"/>
      <c r="BY9" s="638"/>
      <c r="BZ9" s="638"/>
      <c r="CA9" s="638"/>
      <c r="CB9" s="638"/>
      <c r="CC9" s="638"/>
      <c r="CD9" s="638"/>
      <c r="CE9" s="638"/>
      <c r="CF9" s="638"/>
      <c r="CG9" s="638"/>
      <c r="CH9" s="638"/>
      <c r="CI9" s="638"/>
      <c r="CJ9" s="638"/>
      <c r="CK9" s="638"/>
      <c r="CL9" s="638"/>
      <c r="CM9" s="638"/>
      <c r="CN9" s="638"/>
      <c r="CO9" s="638"/>
      <c r="CP9" s="638"/>
      <c r="CQ9" s="638"/>
      <c r="CR9" s="638"/>
      <c r="CS9" s="638"/>
      <c r="CT9" s="638"/>
    </row>
    <row r="10" spans="1:98" ht="44.85" customHeight="1">
      <c r="A10" s="639"/>
      <c r="B10" s="649"/>
      <c r="C10" s="650"/>
      <c r="D10" s="650"/>
      <c r="E10" s="650"/>
      <c r="F10" s="650"/>
      <c r="G10" s="650"/>
      <c r="H10" s="650"/>
      <c r="I10" s="650"/>
      <c r="J10" s="650"/>
      <c r="K10" s="650"/>
      <c r="L10" s="650"/>
      <c r="M10" s="650"/>
      <c r="N10" s="650"/>
      <c r="O10" s="650"/>
      <c r="P10" s="650"/>
      <c r="Q10" s="650"/>
      <c r="R10" s="650"/>
      <c r="S10" s="650"/>
      <c r="T10" s="1662"/>
      <c r="U10" s="1662"/>
      <c r="V10" s="1662"/>
      <c r="W10" s="1662"/>
      <c r="X10" s="1662"/>
      <c r="Y10" s="1662"/>
      <c r="Z10" s="1662"/>
      <c r="AA10" s="1662"/>
      <c r="AB10" s="1662"/>
      <c r="AC10" s="1662"/>
      <c r="AD10" s="1662"/>
      <c r="AE10" s="1662"/>
      <c r="AF10" s="1662"/>
      <c r="AG10" s="1662"/>
      <c r="AH10" s="1662"/>
      <c r="AI10" s="1662"/>
      <c r="AJ10" s="1662"/>
      <c r="AK10" s="1662"/>
      <c r="AL10" s="1662"/>
      <c r="AM10" s="1662"/>
      <c r="AN10" s="639"/>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c r="BR10" s="638"/>
      <c r="BS10" s="638"/>
      <c r="BT10" s="638"/>
      <c r="BU10" s="638"/>
      <c r="BV10" s="638"/>
      <c r="BW10" s="638"/>
      <c r="BX10" s="638"/>
      <c r="BY10" s="638"/>
      <c r="BZ10" s="638"/>
      <c r="CA10" s="638"/>
      <c r="CB10" s="638"/>
      <c r="CC10" s="638"/>
      <c r="CD10" s="638"/>
      <c r="CE10" s="638"/>
      <c r="CF10" s="638"/>
      <c r="CG10" s="638"/>
      <c r="CH10" s="638"/>
      <c r="CI10" s="638"/>
      <c r="CJ10" s="638"/>
      <c r="CK10" s="638"/>
      <c r="CL10" s="638"/>
      <c r="CM10" s="638"/>
      <c r="CN10" s="638"/>
      <c r="CO10" s="638"/>
      <c r="CP10" s="638"/>
      <c r="CQ10" s="638"/>
      <c r="CR10" s="638"/>
      <c r="CS10" s="638"/>
      <c r="CT10" s="638"/>
    </row>
    <row r="11" spans="1:98" ht="12.75">
      <c r="A11" s="639"/>
      <c r="B11" s="1643" t="s">
        <v>406</v>
      </c>
      <c r="C11" s="1644"/>
      <c r="D11" s="1644"/>
      <c r="E11" s="1644"/>
      <c r="F11" s="1644"/>
      <c r="G11" s="1644"/>
      <c r="H11" s="1644"/>
      <c r="I11" s="1644"/>
      <c r="J11" s="1644"/>
      <c r="K11" s="1644"/>
      <c r="L11" s="1644"/>
      <c r="M11" s="1644"/>
      <c r="N11" s="1644"/>
      <c r="O11" s="1644"/>
      <c r="P11" s="1644"/>
      <c r="Q11" s="1644"/>
      <c r="R11" s="1644"/>
      <c r="S11" s="1645"/>
      <c r="T11" s="1687">
        <f>IF('Sources and Basis Breakdown'!F107=0,'Sources and Basis Breakdown'!E107,'Sources and Basis Breakdown'!F107)</f>
        <v>27833738</v>
      </c>
      <c r="U11" s="1688"/>
      <c r="V11" s="1688"/>
      <c r="W11" s="1688"/>
      <c r="X11" s="1688"/>
      <c r="Y11" s="1687">
        <f>IF(Y7=" ",0,IF('Sources and Basis Breakdown'!G107+'Sources and Basis Breakdown'!F107='Sources and Basis Breakdown'!E107,'Sources and Basis Breakdown'!G107,0))</f>
        <v>0</v>
      </c>
      <c r="Z11" s="1688"/>
      <c r="AA11" s="1688"/>
      <c r="AB11" s="1688"/>
      <c r="AC11" s="1688"/>
      <c r="AD11" s="1688">
        <f>IF('Sources and Basis Breakdown'!I107=0,'Sources and Basis Breakdown'!H107,'Sources and Basis Breakdown'!I107)</f>
        <v>0</v>
      </c>
      <c r="AE11" s="1688"/>
      <c r="AF11" s="1688"/>
      <c r="AG11" s="1688"/>
      <c r="AH11" s="1688"/>
      <c r="AI11" s="1688">
        <f>IF(Y7=" ",0,IF('Sources and Basis Breakdown'!I107+'Sources and Basis Breakdown'!J107='Sources and Basis Breakdown'!H107,'Sources and Basis Breakdown'!J107,0))</f>
        <v>0</v>
      </c>
      <c r="AJ11" s="1688"/>
      <c r="AK11" s="1688"/>
      <c r="AL11" s="1688"/>
      <c r="AM11" s="1688"/>
      <c r="AN11" s="639"/>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c r="BR11" s="638"/>
      <c r="BS11" s="638"/>
      <c r="BT11" s="638"/>
      <c r="BU11" s="638"/>
      <c r="BV11" s="638"/>
      <c r="BW11" s="638"/>
      <c r="BX11" s="638"/>
      <c r="BY11" s="638"/>
      <c r="BZ11" s="638"/>
      <c r="CA11" s="638"/>
      <c r="CB11" s="638"/>
      <c r="CC11" s="638"/>
      <c r="CD11" s="638"/>
      <c r="CE11" s="638"/>
      <c r="CF11" s="638"/>
      <c r="CG11" s="638"/>
      <c r="CH11" s="638"/>
      <c r="CI11" s="638"/>
      <c r="CJ11" s="638"/>
      <c r="CK11" s="638"/>
      <c r="CL11" s="638"/>
      <c r="CM11" s="638"/>
      <c r="CN11" s="638"/>
      <c r="CO11" s="638"/>
      <c r="CP11" s="638"/>
      <c r="CQ11" s="638"/>
      <c r="CR11" s="638"/>
      <c r="CS11" s="638"/>
      <c r="CT11" s="638"/>
    </row>
    <row r="12" spans="1:98" ht="12.75">
      <c r="A12" s="639"/>
      <c r="B12" s="1691" t="s">
        <v>542</v>
      </c>
      <c r="C12" s="1692"/>
      <c r="D12" s="1692"/>
      <c r="E12" s="1692"/>
      <c r="F12" s="1692"/>
      <c r="G12" s="1692"/>
      <c r="H12" s="1692"/>
      <c r="I12" s="1692"/>
      <c r="J12" s="1692"/>
      <c r="K12" s="1692"/>
      <c r="L12" s="1692"/>
      <c r="M12" s="1692"/>
      <c r="N12" s="1692"/>
      <c r="O12" s="1692"/>
      <c r="P12" s="1692"/>
      <c r="Q12" s="1692"/>
      <c r="R12" s="1692"/>
      <c r="S12" s="1693"/>
      <c r="T12" s="1667"/>
      <c r="U12" s="1668"/>
      <c r="V12" s="1668"/>
      <c r="W12" s="1668"/>
      <c r="X12" s="1669"/>
      <c r="Y12" s="1667"/>
      <c r="Z12" s="1668"/>
      <c r="AA12" s="1668"/>
      <c r="AB12" s="1668"/>
      <c r="AC12" s="1669"/>
      <c r="AD12" s="1667"/>
      <c r="AE12" s="1668"/>
      <c r="AF12" s="1668"/>
      <c r="AG12" s="1668"/>
      <c r="AH12" s="1669"/>
      <c r="AI12" s="1667"/>
      <c r="AJ12" s="1668"/>
      <c r="AK12" s="1668"/>
      <c r="AL12" s="1668"/>
      <c r="AM12" s="1669"/>
      <c r="AN12" s="639"/>
      <c r="AO12" s="638"/>
      <c r="AP12" s="638"/>
      <c r="AQ12" s="638"/>
      <c r="AR12" s="638"/>
      <c r="AS12" s="638"/>
      <c r="AT12" s="638"/>
      <c r="AU12" s="638"/>
      <c r="AV12" s="638"/>
      <c r="AW12" s="638"/>
      <c r="AX12" s="638"/>
      <c r="AY12" s="638"/>
      <c r="AZ12" s="638"/>
      <c r="BA12" s="638"/>
      <c r="BB12" s="638"/>
      <c r="BC12" s="638"/>
      <c r="BD12" s="638"/>
      <c r="BE12" s="638"/>
      <c r="BF12" s="638"/>
      <c r="BG12" s="638"/>
      <c r="BH12" s="638"/>
      <c r="BI12" s="638"/>
      <c r="BJ12" s="638"/>
      <c r="BK12" s="638"/>
      <c r="BL12" s="638"/>
      <c r="BM12" s="638"/>
      <c r="BN12" s="638"/>
      <c r="BO12" s="638"/>
      <c r="BP12" s="638"/>
      <c r="BQ12" s="638"/>
      <c r="BR12" s="638"/>
      <c r="BS12" s="638"/>
      <c r="BT12" s="638"/>
      <c r="BU12" s="638"/>
      <c r="BV12" s="638"/>
      <c r="BW12" s="638"/>
      <c r="BX12" s="638"/>
      <c r="BY12" s="638"/>
      <c r="BZ12" s="638"/>
      <c r="CA12" s="638"/>
      <c r="CB12" s="638"/>
      <c r="CC12" s="638"/>
      <c r="CD12" s="638"/>
      <c r="CE12" s="638"/>
      <c r="CF12" s="638"/>
      <c r="CG12" s="638"/>
      <c r="CH12" s="638"/>
      <c r="CI12" s="638"/>
      <c r="CJ12" s="638"/>
      <c r="CK12" s="638"/>
      <c r="CL12" s="638"/>
      <c r="CM12" s="638"/>
      <c r="CN12" s="638"/>
      <c r="CO12" s="638"/>
      <c r="CP12" s="638"/>
      <c r="CQ12" s="638"/>
      <c r="CR12" s="638"/>
      <c r="CS12" s="638"/>
      <c r="CT12" s="638"/>
    </row>
    <row r="13" spans="1:98" ht="12.75">
      <c r="A13" s="639"/>
      <c r="B13" s="691"/>
      <c r="C13" s="1694" t="s">
        <v>543</v>
      </c>
      <c r="D13" s="1694"/>
      <c r="E13" s="1694"/>
      <c r="F13" s="1694"/>
      <c r="G13" s="1694"/>
      <c r="H13" s="1694"/>
      <c r="I13" s="1694"/>
      <c r="J13" s="1694"/>
      <c r="K13" s="1694"/>
      <c r="L13" s="1694"/>
      <c r="M13" s="1694"/>
      <c r="N13" s="1694"/>
      <c r="O13" s="1694"/>
      <c r="P13" s="1694"/>
      <c r="Q13" s="1694"/>
      <c r="R13" s="1694"/>
      <c r="S13" s="1695"/>
      <c r="T13" s="1683"/>
      <c r="U13" s="1684"/>
      <c r="V13" s="1684"/>
      <c r="W13" s="1684"/>
      <c r="X13" s="1684"/>
      <c r="Y13" s="1683"/>
      <c r="Z13" s="1684"/>
      <c r="AA13" s="1684"/>
      <c r="AB13" s="1684"/>
      <c r="AC13" s="1684"/>
      <c r="AD13" s="1684"/>
      <c r="AE13" s="1684"/>
      <c r="AF13" s="1684"/>
      <c r="AG13" s="1684"/>
      <c r="AH13" s="1684"/>
      <c r="AI13" s="1684"/>
      <c r="AJ13" s="1684"/>
      <c r="AK13" s="1684"/>
      <c r="AL13" s="1684"/>
      <c r="AM13" s="1684"/>
      <c r="AN13" s="639"/>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c r="BS13" s="638"/>
      <c r="BT13" s="638"/>
      <c r="BU13" s="638"/>
      <c r="BV13" s="638"/>
      <c r="BW13" s="638"/>
      <c r="BX13" s="638"/>
      <c r="BY13" s="638"/>
      <c r="BZ13" s="638"/>
      <c r="CA13" s="638"/>
      <c r="CB13" s="638"/>
      <c r="CC13" s="638"/>
      <c r="CD13" s="638"/>
      <c r="CE13" s="638"/>
      <c r="CF13" s="638"/>
      <c r="CG13" s="638"/>
      <c r="CH13" s="638"/>
      <c r="CI13" s="638"/>
      <c r="CJ13" s="638"/>
      <c r="CK13" s="638"/>
      <c r="CL13" s="638"/>
      <c r="CM13" s="638"/>
      <c r="CN13" s="638"/>
      <c r="CO13" s="638"/>
      <c r="CP13" s="638"/>
      <c r="CQ13" s="638"/>
      <c r="CR13" s="638"/>
      <c r="CS13" s="638"/>
      <c r="CT13" s="638"/>
    </row>
    <row r="14" spans="1:98" ht="12.75">
      <c r="A14" s="639"/>
      <c r="B14" s="691"/>
      <c r="C14" s="1694" t="s">
        <v>544</v>
      </c>
      <c r="D14" s="1694"/>
      <c r="E14" s="1694"/>
      <c r="F14" s="1694"/>
      <c r="G14" s="1694"/>
      <c r="H14" s="1694"/>
      <c r="I14" s="1694"/>
      <c r="J14" s="1694"/>
      <c r="K14" s="1694"/>
      <c r="L14" s="1694"/>
      <c r="M14" s="1694"/>
      <c r="N14" s="1694"/>
      <c r="O14" s="1694"/>
      <c r="P14" s="1694"/>
      <c r="Q14" s="1694"/>
      <c r="R14" s="1694"/>
      <c r="S14" s="1695"/>
      <c r="T14" s="1681"/>
      <c r="U14" s="1682"/>
      <c r="V14" s="1682"/>
      <c r="W14" s="1682"/>
      <c r="X14" s="1682"/>
      <c r="Y14" s="1681"/>
      <c r="Z14" s="1682"/>
      <c r="AA14" s="1682"/>
      <c r="AB14" s="1682"/>
      <c r="AC14" s="1682"/>
      <c r="AD14" s="1682"/>
      <c r="AE14" s="1682"/>
      <c r="AF14" s="1682"/>
      <c r="AG14" s="1682"/>
      <c r="AH14" s="1682"/>
      <c r="AI14" s="1682"/>
      <c r="AJ14" s="1682"/>
      <c r="AK14" s="1682"/>
      <c r="AL14" s="1682"/>
      <c r="AM14" s="1682"/>
      <c r="AN14" s="639"/>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38"/>
      <c r="BR14" s="638"/>
      <c r="BS14" s="638"/>
      <c r="BT14" s="638"/>
      <c r="BU14" s="638"/>
      <c r="BV14" s="638"/>
      <c r="BW14" s="638"/>
      <c r="BX14" s="638"/>
      <c r="BY14" s="638"/>
      <c r="BZ14" s="638"/>
      <c r="CA14" s="638"/>
      <c r="CB14" s="638"/>
      <c r="CC14" s="638"/>
      <c r="CD14" s="638"/>
      <c r="CE14" s="638"/>
      <c r="CF14" s="638"/>
      <c r="CG14" s="638"/>
      <c r="CH14" s="638"/>
      <c r="CI14" s="638"/>
      <c r="CJ14" s="638"/>
      <c r="CK14" s="638"/>
      <c r="CL14" s="638"/>
      <c r="CM14" s="638"/>
      <c r="CN14" s="638"/>
      <c r="CO14" s="638"/>
      <c r="CP14" s="638"/>
      <c r="CQ14" s="638"/>
      <c r="CR14" s="638"/>
      <c r="CS14" s="638"/>
      <c r="CT14" s="638"/>
    </row>
    <row r="15" spans="1:98" ht="12.75">
      <c r="A15" s="639"/>
      <c r="B15" s="691"/>
      <c r="C15" s="1694" t="s">
        <v>545</v>
      </c>
      <c r="D15" s="1694"/>
      <c r="E15" s="1694"/>
      <c r="F15" s="1694"/>
      <c r="G15" s="1694"/>
      <c r="H15" s="1694"/>
      <c r="I15" s="1694"/>
      <c r="J15" s="1694"/>
      <c r="K15" s="1694"/>
      <c r="L15" s="1694"/>
      <c r="M15" s="1694"/>
      <c r="N15" s="1694"/>
      <c r="O15" s="1694"/>
      <c r="P15" s="1694"/>
      <c r="Q15" s="1694"/>
      <c r="R15" s="1694"/>
      <c r="S15" s="1695"/>
      <c r="T15" s="1681"/>
      <c r="U15" s="1682"/>
      <c r="V15" s="1682"/>
      <c r="W15" s="1682"/>
      <c r="X15" s="1682"/>
      <c r="Y15" s="1681"/>
      <c r="Z15" s="1682"/>
      <c r="AA15" s="1682"/>
      <c r="AB15" s="1682"/>
      <c r="AC15" s="1682"/>
      <c r="AD15" s="1682"/>
      <c r="AE15" s="1682"/>
      <c r="AF15" s="1682"/>
      <c r="AG15" s="1682"/>
      <c r="AH15" s="1682"/>
      <c r="AI15" s="1682"/>
      <c r="AJ15" s="1682"/>
      <c r="AK15" s="1682"/>
      <c r="AL15" s="1682"/>
      <c r="AM15" s="1682"/>
      <c r="AN15" s="639"/>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c r="BU15" s="638"/>
      <c r="BV15" s="638"/>
      <c r="BW15" s="638"/>
      <c r="BX15" s="638"/>
      <c r="BY15" s="638"/>
      <c r="BZ15" s="638"/>
      <c r="CA15" s="638"/>
      <c r="CB15" s="638"/>
      <c r="CC15" s="638"/>
      <c r="CD15" s="638"/>
      <c r="CE15" s="638"/>
      <c r="CF15" s="638"/>
      <c r="CG15" s="638"/>
      <c r="CH15" s="638"/>
      <c r="CI15" s="638"/>
      <c r="CJ15" s="638"/>
      <c r="CK15" s="638"/>
      <c r="CL15" s="638"/>
      <c r="CM15" s="638"/>
      <c r="CN15" s="638"/>
      <c r="CO15" s="638"/>
      <c r="CP15" s="638"/>
      <c r="CQ15" s="638"/>
      <c r="CR15" s="638"/>
      <c r="CS15" s="638"/>
      <c r="CT15" s="638"/>
    </row>
    <row r="16" spans="1:98" ht="12.75">
      <c r="A16" s="639"/>
      <c r="B16" s="691"/>
      <c r="C16" s="1694" t="s">
        <v>886</v>
      </c>
      <c r="D16" s="1694"/>
      <c r="E16" s="1694"/>
      <c r="F16" s="1694"/>
      <c r="G16" s="1694"/>
      <c r="H16" s="1694"/>
      <c r="I16" s="1694"/>
      <c r="J16" s="1694"/>
      <c r="K16" s="1694"/>
      <c r="L16" s="1694"/>
      <c r="M16" s="1694"/>
      <c r="N16" s="1694"/>
      <c r="O16" s="1694"/>
      <c r="P16" s="1694"/>
      <c r="Q16" s="1694"/>
      <c r="R16" s="1694"/>
      <c r="S16" s="1695"/>
      <c r="T16" s="1681"/>
      <c r="U16" s="1682"/>
      <c r="V16" s="1682"/>
      <c r="W16" s="1682"/>
      <c r="X16" s="1682"/>
      <c r="Y16" s="1681"/>
      <c r="Z16" s="1682"/>
      <c r="AA16" s="1682"/>
      <c r="AB16" s="1682"/>
      <c r="AC16" s="1682"/>
      <c r="AD16" s="1682"/>
      <c r="AE16" s="1682"/>
      <c r="AF16" s="1682"/>
      <c r="AG16" s="1682"/>
      <c r="AH16" s="1682"/>
      <c r="AI16" s="1682"/>
      <c r="AJ16" s="1682"/>
      <c r="AK16" s="1682"/>
      <c r="AL16" s="1682"/>
      <c r="AM16" s="1682"/>
      <c r="AN16" s="639"/>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c r="BR16" s="638"/>
      <c r="BS16" s="638"/>
      <c r="BT16" s="638"/>
      <c r="BU16" s="638"/>
      <c r="BV16" s="638"/>
      <c r="BW16" s="638"/>
      <c r="BX16" s="638"/>
      <c r="BY16" s="638"/>
      <c r="BZ16" s="638"/>
      <c r="CA16" s="638"/>
      <c r="CB16" s="638"/>
      <c r="CC16" s="638"/>
      <c r="CD16" s="638"/>
      <c r="CE16" s="638"/>
      <c r="CF16" s="638"/>
      <c r="CG16" s="638"/>
      <c r="CH16" s="638"/>
      <c r="CI16" s="638"/>
      <c r="CJ16" s="638"/>
      <c r="CK16" s="638"/>
      <c r="CL16" s="638"/>
      <c r="CM16" s="638"/>
      <c r="CN16" s="638"/>
      <c r="CO16" s="638"/>
      <c r="CP16" s="638"/>
      <c r="CQ16" s="638"/>
      <c r="CR16" s="638"/>
      <c r="CS16" s="638"/>
      <c r="CT16" s="638"/>
    </row>
    <row r="17" spans="1:98" ht="12.75">
      <c r="A17" s="639"/>
      <c r="B17" s="691"/>
      <c r="C17" s="1694" t="s">
        <v>546</v>
      </c>
      <c r="D17" s="1694"/>
      <c r="E17" s="1694"/>
      <c r="F17" s="1694"/>
      <c r="G17" s="1694"/>
      <c r="H17" s="1694"/>
      <c r="I17" s="1694"/>
      <c r="J17" s="1694"/>
      <c r="K17" s="1694"/>
      <c r="L17" s="1694"/>
      <c r="M17" s="1694"/>
      <c r="N17" s="1694"/>
      <c r="O17" s="1694"/>
      <c r="P17" s="1694"/>
      <c r="Q17" s="1694"/>
      <c r="R17" s="1694"/>
      <c r="S17" s="1695"/>
      <c r="T17" s="1681"/>
      <c r="U17" s="1682"/>
      <c r="V17" s="1682"/>
      <c r="W17" s="1682"/>
      <c r="X17" s="1682"/>
      <c r="Y17" s="1681"/>
      <c r="Z17" s="1682"/>
      <c r="AA17" s="1682"/>
      <c r="AB17" s="1682"/>
      <c r="AC17" s="1682"/>
      <c r="AD17" s="1682"/>
      <c r="AE17" s="1682"/>
      <c r="AF17" s="1682"/>
      <c r="AG17" s="1682"/>
      <c r="AH17" s="1682"/>
      <c r="AI17" s="1682"/>
      <c r="AJ17" s="1682"/>
      <c r="AK17" s="1682"/>
      <c r="AL17" s="1682"/>
      <c r="AM17" s="1682"/>
      <c r="AN17" s="639"/>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c r="BS17" s="638"/>
      <c r="BT17" s="638"/>
      <c r="BU17" s="638"/>
      <c r="BV17" s="638"/>
      <c r="BW17" s="638"/>
      <c r="BX17" s="638"/>
      <c r="BY17" s="638"/>
      <c r="BZ17" s="638"/>
      <c r="CA17" s="638"/>
      <c r="CB17" s="638"/>
      <c r="CC17" s="638"/>
      <c r="CD17" s="638"/>
      <c r="CE17" s="638"/>
      <c r="CF17" s="638"/>
      <c r="CG17" s="638"/>
      <c r="CH17" s="638"/>
      <c r="CI17" s="638"/>
      <c r="CJ17" s="638"/>
      <c r="CK17" s="638"/>
      <c r="CL17" s="638"/>
      <c r="CM17" s="638"/>
      <c r="CN17" s="638"/>
      <c r="CO17" s="638"/>
      <c r="CP17" s="638"/>
      <c r="CQ17" s="638"/>
      <c r="CR17" s="638"/>
      <c r="CS17" s="638"/>
      <c r="CT17" s="638"/>
    </row>
    <row r="18" spans="1:98" ht="12.75">
      <c r="A18" s="639"/>
      <c r="B18" s="692"/>
      <c r="C18" s="1689" t="s">
        <v>1066</v>
      </c>
      <c r="D18" s="1689"/>
      <c r="E18" s="1689"/>
      <c r="F18" s="1689"/>
      <c r="G18" s="1689"/>
      <c r="H18" s="1689"/>
      <c r="I18" s="1689"/>
      <c r="J18" s="1689"/>
      <c r="K18" s="1689"/>
      <c r="L18" s="1689"/>
      <c r="M18" s="1689"/>
      <c r="N18" s="1689"/>
      <c r="O18" s="1689"/>
      <c r="P18" s="1689"/>
      <c r="Q18" s="1689"/>
      <c r="R18" s="1689"/>
      <c r="S18" s="1690"/>
      <c r="T18" s="1681"/>
      <c r="U18" s="1682"/>
      <c r="V18" s="1682"/>
      <c r="W18" s="1682"/>
      <c r="X18" s="1682"/>
      <c r="Y18" s="1681"/>
      <c r="Z18" s="1682"/>
      <c r="AA18" s="1682"/>
      <c r="AB18" s="1682"/>
      <c r="AC18" s="1682"/>
      <c r="AD18" s="1682"/>
      <c r="AE18" s="1682"/>
      <c r="AF18" s="1682"/>
      <c r="AG18" s="1682"/>
      <c r="AH18" s="1682"/>
      <c r="AI18" s="1682"/>
      <c r="AJ18" s="1682"/>
      <c r="AK18" s="1682"/>
      <c r="AL18" s="1682"/>
      <c r="AM18" s="1682"/>
      <c r="AN18" s="639"/>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c r="BR18" s="638"/>
      <c r="BS18" s="638"/>
      <c r="BT18" s="638"/>
      <c r="BU18" s="638"/>
      <c r="BV18" s="638"/>
      <c r="BW18" s="638"/>
      <c r="BX18" s="638"/>
      <c r="BY18" s="638"/>
      <c r="BZ18" s="638"/>
      <c r="CA18" s="638"/>
      <c r="CB18" s="638"/>
      <c r="CC18" s="638"/>
      <c r="CD18" s="638"/>
      <c r="CE18" s="638"/>
      <c r="CF18" s="638"/>
      <c r="CG18" s="638"/>
      <c r="CH18" s="638"/>
      <c r="CI18" s="638"/>
      <c r="CJ18" s="638"/>
      <c r="CK18" s="638"/>
      <c r="CL18" s="638"/>
      <c r="CM18" s="638"/>
      <c r="CN18" s="638"/>
      <c r="CO18" s="638"/>
      <c r="CP18" s="638"/>
      <c r="CQ18" s="638"/>
      <c r="CR18" s="638"/>
      <c r="CS18" s="638"/>
      <c r="CT18" s="638"/>
    </row>
    <row r="19" spans="1:98" ht="12.75">
      <c r="A19" s="639"/>
      <c r="B19" s="692"/>
      <c r="C19" s="1689" t="s">
        <v>1066</v>
      </c>
      <c r="D19" s="1689"/>
      <c r="E19" s="1689"/>
      <c r="F19" s="1689"/>
      <c r="G19" s="1689"/>
      <c r="H19" s="1689"/>
      <c r="I19" s="1689"/>
      <c r="J19" s="1689"/>
      <c r="K19" s="1689"/>
      <c r="L19" s="1689"/>
      <c r="M19" s="1689"/>
      <c r="N19" s="1689"/>
      <c r="O19" s="1689"/>
      <c r="P19" s="1689"/>
      <c r="Q19" s="1689"/>
      <c r="R19" s="1689"/>
      <c r="S19" s="1690"/>
      <c r="T19" s="1681"/>
      <c r="U19" s="1682"/>
      <c r="V19" s="1682"/>
      <c r="W19" s="1682"/>
      <c r="X19" s="1682"/>
      <c r="Y19" s="1681"/>
      <c r="Z19" s="1682"/>
      <c r="AA19" s="1682"/>
      <c r="AB19" s="1682"/>
      <c r="AC19" s="1682"/>
      <c r="AD19" s="1682"/>
      <c r="AE19" s="1682"/>
      <c r="AF19" s="1682"/>
      <c r="AG19" s="1682"/>
      <c r="AH19" s="1682"/>
      <c r="AI19" s="1682"/>
      <c r="AJ19" s="1682"/>
      <c r="AK19" s="1682"/>
      <c r="AL19" s="1682"/>
      <c r="AM19" s="1682"/>
      <c r="AN19" s="639"/>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c r="BS19" s="638"/>
      <c r="BT19" s="638"/>
      <c r="BU19" s="638"/>
      <c r="BV19" s="638"/>
      <c r="BW19" s="638"/>
      <c r="BX19" s="638"/>
      <c r="BY19" s="638"/>
      <c r="BZ19" s="638"/>
      <c r="CA19" s="638"/>
      <c r="CB19" s="638"/>
      <c r="CC19" s="638"/>
      <c r="CD19" s="638"/>
      <c r="CE19" s="638"/>
      <c r="CF19" s="638"/>
      <c r="CG19" s="638"/>
      <c r="CH19" s="638"/>
      <c r="CI19" s="638"/>
      <c r="CJ19" s="638"/>
      <c r="CK19" s="638"/>
      <c r="CL19" s="638"/>
      <c r="CM19" s="638"/>
      <c r="CN19" s="638"/>
      <c r="CO19" s="638"/>
      <c r="CP19" s="638"/>
      <c r="CQ19" s="638"/>
      <c r="CR19" s="638"/>
      <c r="CS19" s="638"/>
      <c r="CT19" s="638"/>
    </row>
    <row r="20" spans="1:98" ht="12.75">
      <c r="A20" s="639"/>
      <c r="B20" s="1643" t="s">
        <v>547</v>
      </c>
      <c r="C20" s="1644"/>
      <c r="D20" s="1644"/>
      <c r="E20" s="1644"/>
      <c r="F20" s="1644"/>
      <c r="G20" s="1644"/>
      <c r="H20" s="1644"/>
      <c r="I20" s="1644"/>
      <c r="J20" s="1644"/>
      <c r="K20" s="1644"/>
      <c r="L20" s="1644"/>
      <c r="M20" s="1644"/>
      <c r="N20" s="1644"/>
      <c r="O20" s="1644"/>
      <c r="P20" s="1644"/>
      <c r="Q20" s="1644"/>
      <c r="R20" s="1644"/>
      <c r="S20" s="1645"/>
      <c r="T20" s="1661">
        <f>SUM(T13:X19)</f>
        <v>0</v>
      </c>
      <c r="U20" s="1664"/>
      <c r="V20" s="1664"/>
      <c r="W20" s="1664"/>
      <c r="X20" s="1664"/>
      <c r="Y20" s="1661">
        <f>SUM(Y13:AC19)</f>
        <v>0</v>
      </c>
      <c r="Z20" s="1664"/>
      <c r="AA20" s="1664"/>
      <c r="AB20" s="1664"/>
      <c r="AC20" s="1664"/>
      <c r="AD20" s="1659">
        <f>SUM(AD13:AH19)</f>
        <v>0</v>
      </c>
      <c r="AE20" s="1660"/>
      <c r="AF20" s="1660"/>
      <c r="AG20" s="1660"/>
      <c r="AH20" s="1661"/>
      <c r="AI20" s="1659">
        <f>SUM(AI13:AM19)</f>
        <v>0</v>
      </c>
      <c r="AJ20" s="1660"/>
      <c r="AK20" s="1660"/>
      <c r="AL20" s="1660"/>
      <c r="AM20" s="1661"/>
      <c r="AN20" s="639"/>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38"/>
      <c r="BR20" s="638"/>
      <c r="BS20" s="638"/>
      <c r="BT20" s="638"/>
      <c r="BU20" s="638"/>
      <c r="BV20" s="638"/>
      <c r="BW20" s="638"/>
      <c r="BX20" s="638"/>
      <c r="BY20" s="638"/>
      <c r="BZ20" s="638"/>
      <c r="CA20" s="638"/>
      <c r="CB20" s="638"/>
      <c r="CC20" s="638"/>
      <c r="CD20" s="638"/>
      <c r="CE20" s="638"/>
      <c r="CF20" s="638"/>
      <c r="CG20" s="638"/>
      <c r="CH20" s="638"/>
      <c r="CI20" s="638"/>
      <c r="CJ20" s="638"/>
      <c r="CK20" s="638"/>
      <c r="CL20" s="638"/>
      <c r="CM20" s="638"/>
      <c r="CN20" s="638"/>
      <c r="CO20" s="638"/>
      <c r="CP20" s="638"/>
      <c r="CQ20" s="638"/>
      <c r="CR20" s="638"/>
      <c r="CS20" s="638"/>
      <c r="CT20" s="638"/>
    </row>
    <row r="21" spans="1:98" ht="12.75">
      <c r="A21" s="639"/>
      <c r="B21" s="1643" t="s">
        <v>1548</v>
      </c>
      <c r="C21" s="1644"/>
      <c r="D21" s="1644"/>
      <c r="E21" s="1644"/>
      <c r="F21" s="1644"/>
      <c r="G21" s="1644"/>
      <c r="H21" s="1644"/>
      <c r="I21" s="1644"/>
      <c r="J21" s="1644"/>
      <c r="K21" s="1644"/>
      <c r="L21" s="1644"/>
      <c r="M21" s="1644"/>
      <c r="N21" s="1644"/>
      <c r="O21" s="1644"/>
      <c r="P21" s="1644"/>
      <c r="Q21" s="1644"/>
      <c r="R21" s="1644"/>
      <c r="S21" s="1645"/>
      <c r="T21" s="1681"/>
      <c r="U21" s="1682"/>
      <c r="V21" s="1682"/>
      <c r="W21" s="1682"/>
      <c r="X21" s="1682"/>
      <c r="Y21" s="1681"/>
      <c r="Z21" s="1682"/>
      <c r="AA21" s="1682"/>
      <c r="AB21" s="1682"/>
      <c r="AC21" s="1682"/>
      <c r="AD21" s="1667"/>
      <c r="AE21" s="1668"/>
      <c r="AF21" s="1668"/>
      <c r="AG21" s="1668"/>
      <c r="AH21" s="1669"/>
      <c r="AI21" s="1667"/>
      <c r="AJ21" s="1668"/>
      <c r="AK21" s="1668"/>
      <c r="AL21" s="1668"/>
      <c r="AM21" s="1669"/>
      <c r="AN21" s="639"/>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c r="BS21" s="638"/>
      <c r="BT21" s="638"/>
      <c r="BU21" s="638"/>
      <c r="BV21" s="638"/>
      <c r="BW21" s="638"/>
      <c r="BX21" s="638"/>
      <c r="BY21" s="638"/>
      <c r="BZ21" s="638"/>
      <c r="CA21" s="638"/>
      <c r="CB21" s="638"/>
      <c r="CC21" s="638"/>
      <c r="CD21" s="638"/>
      <c r="CE21" s="638"/>
      <c r="CF21" s="638"/>
      <c r="CG21" s="638"/>
      <c r="CH21" s="638"/>
      <c r="CI21" s="638"/>
      <c r="CJ21" s="638"/>
      <c r="CK21" s="638"/>
      <c r="CL21" s="638"/>
      <c r="CM21" s="638"/>
      <c r="CN21" s="638"/>
      <c r="CO21" s="638"/>
      <c r="CP21" s="638"/>
      <c r="CQ21" s="638"/>
      <c r="CR21" s="638"/>
      <c r="CS21" s="638"/>
      <c r="CT21" s="638"/>
    </row>
    <row r="22" spans="1:98" ht="12.75">
      <c r="A22" s="639"/>
      <c r="B22" s="1643" t="s">
        <v>548</v>
      </c>
      <c r="C22" s="1644"/>
      <c r="D22" s="1644"/>
      <c r="E22" s="1644"/>
      <c r="F22" s="1644"/>
      <c r="G22" s="1644"/>
      <c r="H22" s="1644"/>
      <c r="I22" s="1644"/>
      <c r="J22" s="1644"/>
      <c r="K22" s="1644"/>
      <c r="L22" s="1644"/>
      <c r="M22" s="1644"/>
      <c r="N22" s="1644"/>
      <c r="O22" s="1644"/>
      <c r="P22" s="1644"/>
      <c r="Q22" s="1644"/>
      <c r="R22" s="1644"/>
      <c r="S22" s="1645"/>
      <c r="T22" s="1677">
        <f>(T20+T21)*-1</f>
        <v>0</v>
      </c>
      <c r="U22" s="1678"/>
      <c r="V22" s="1678"/>
      <c r="W22" s="1678"/>
      <c r="X22" s="1678"/>
      <c r="Y22" s="1677">
        <f>(Y20+Y21)*-1</f>
        <v>0</v>
      </c>
      <c r="Z22" s="1678"/>
      <c r="AA22" s="1678"/>
      <c r="AB22" s="1678"/>
      <c r="AC22" s="1678"/>
      <c r="AD22" s="1679">
        <f>(AD20)*-1</f>
        <v>0</v>
      </c>
      <c r="AE22" s="1680"/>
      <c r="AF22" s="1680"/>
      <c r="AG22" s="1680"/>
      <c r="AH22" s="1677"/>
      <c r="AI22" s="1679">
        <f>(AI20)*-1</f>
        <v>0</v>
      </c>
      <c r="AJ22" s="1680"/>
      <c r="AK22" s="1680"/>
      <c r="AL22" s="1680"/>
      <c r="AM22" s="1677"/>
      <c r="AN22" s="639"/>
      <c r="AO22" s="638"/>
      <c r="AP22" s="638"/>
      <c r="AQ22" s="638"/>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38"/>
      <c r="BT22" s="638"/>
      <c r="BU22" s="638"/>
      <c r="BV22" s="638"/>
      <c r="BW22" s="638"/>
      <c r="BX22" s="638"/>
      <c r="BY22" s="638"/>
      <c r="BZ22" s="638"/>
      <c r="CA22" s="638"/>
      <c r="CB22" s="638"/>
      <c r="CC22" s="638"/>
      <c r="CD22" s="638"/>
      <c r="CE22" s="638"/>
      <c r="CF22" s="638"/>
      <c r="CG22" s="638"/>
      <c r="CH22" s="638"/>
      <c r="CI22" s="638"/>
      <c r="CJ22" s="638"/>
      <c r="CK22" s="638"/>
      <c r="CL22" s="638"/>
      <c r="CM22" s="638"/>
      <c r="CN22" s="638"/>
      <c r="CO22" s="638"/>
      <c r="CP22" s="638"/>
      <c r="CQ22" s="638"/>
      <c r="CR22" s="638"/>
      <c r="CS22" s="638"/>
      <c r="CT22" s="638"/>
    </row>
    <row r="23" spans="1:98" ht="12.75">
      <c r="A23" s="640"/>
      <c r="B23" s="1698" t="s">
        <v>549</v>
      </c>
      <c r="C23" s="1699"/>
      <c r="D23" s="1699"/>
      <c r="E23" s="1699"/>
      <c r="F23" s="1699"/>
      <c r="G23" s="1699"/>
      <c r="H23" s="1699"/>
      <c r="I23" s="1699"/>
      <c r="J23" s="1699"/>
      <c r="K23" s="1699"/>
      <c r="L23" s="1699"/>
      <c r="M23" s="1699"/>
      <c r="N23" s="1699"/>
      <c r="O23" s="1699"/>
      <c r="P23" s="1699"/>
      <c r="Q23" s="1699"/>
      <c r="R23" s="1699"/>
      <c r="S23" s="1700"/>
      <c r="T23" s="1661">
        <f>T11+T22</f>
        <v>27833738</v>
      </c>
      <c r="U23" s="1664"/>
      <c r="V23" s="1664"/>
      <c r="W23" s="1664"/>
      <c r="X23" s="1664"/>
      <c r="Y23" s="1661">
        <f>Y11+Y22</f>
        <v>0</v>
      </c>
      <c r="Z23" s="1664"/>
      <c r="AA23" s="1664"/>
      <c r="AB23" s="1664"/>
      <c r="AC23" s="1664"/>
      <c r="AD23" s="1661">
        <f>AD11+AD22</f>
        <v>0</v>
      </c>
      <c r="AE23" s="1664"/>
      <c r="AF23" s="1664"/>
      <c r="AG23" s="1664"/>
      <c r="AH23" s="1664"/>
      <c r="AI23" s="1661">
        <f>AI11+AI22</f>
        <v>0</v>
      </c>
      <c r="AJ23" s="1664"/>
      <c r="AK23" s="1664"/>
      <c r="AL23" s="1664"/>
      <c r="AM23" s="1664"/>
      <c r="AN23" s="639"/>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38"/>
      <c r="BT23" s="638"/>
      <c r="BU23" s="638"/>
      <c r="BV23" s="638"/>
      <c r="BW23" s="638"/>
      <c r="BX23" s="638"/>
      <c r="BY23" s="638"/>
      <c r="BZ23" s="638"/>
      <c r="CA23" s="638"/>
      <c r="CB23" s="638"/>
      <c r="CC23" s="638"/>
      <c r="CD23" s="638"/>
      <c r="CE23" s="638"/>
      <c r="CF23" s="638"/>
      <c r="CG23" s="638"/>
      <c r="CH23" s="638"/>
      <c r="CI23" s="638"/>
      <c r="CJ23" s="638"/>
      <c r="CK23" s="638"/>
      <c r="CL23" s="638"/>
      <c r="CM23" s="638"/>
      <c r="CN23" s="638"/>
      <c r="CO23" s="638"/>
      <c r="CP23" s="638"/>
      <c r="CQ23" s="638"/>
      <c r="CR23" s="638"/>
      <c r="CS23" s="638"/>
      <c r="CT23" s="638"/>
    </row>
    <row r="24" spans="1:98" ht="12.75">
      <c r="A24" s="639"/>
      <c r="B24" s="1643" t="s">
        <v>1067</v>
      </c>
      <c r="C24" s="1644"/>
      <c r="D24" s="1644"/>
      <c r="E24" s="1644"/>
      <c r="F24" s="1644"/>
      <c r="G24" s="1644"/>
      <c r="H24" s="1644"/>
      <c r="I24" s="1644"/>
      <c r="J24" s="1644"/>
      <c r="K24" s="1644"/>
      <c r="L24" s="1644"/>
      <c r="M24" s="1644"/>
      <c r="N24" s="1644"/>
      <c r="O24" s="1644"/>
      <c r="P24" s="1644"/>
      <c r="Q24" s="1644"/>
      <c r="R24" s="1644"/>
      <c r="S24" s="1645"/>
      <c r="T24" s="1659">
        <f>Application!AD1004</f>
        <v>53184551.270000003</v>
      </c>
      <c r="U24" s="1660"/>
      <c r="V24" s="1660"/>
      <c r="W24" s="1660"/>
      <c r="X24" s="1660"/>
      <c r="Y24" s="1660"/>
      <c r="Z24" s="1660"/>
      <c r="AA24" s="1660"/>
      <c r="AB24" s="1660"/>
      <c r="AC24" s="1660"/>
      <c r="AD24" s="1660"/>
      <c r="AE24" s="1660"/>
      <c r="AF24" s="1660"/>
      <c r="AG24" s="1660"/>
      <c r="AH24" s="1660"/>
      <c r="AI24" s="1660"/>
      <c r="AJ24" s="1660"/>
      <c r="AK24" s="1660"/>
      <c r="AL24" s="1660"/>
      <c r="AM24" s="1661"/>
      <c r="AN24" s="639"/>
      <c r="AO24" s="638"/>
      <c r="AP24" s="638"/>
      <c r="AQ24" s="638"/>
      <c r="AR24" s="638"/>
      <c r="AS24" s="638"/>
      <c r="AT24" s="638"/>
      <c r="AU24" s="638"/>
      <c r="AV24" s="638"/>
      <c r="AW24" s="638"/>
      <c r="AX24" s="638"/>
      <c r="AY24" s="638"/>
      <c r="AZ24" s="638"/>
      <c r="BA24" s="638"/>
      <c r="BB24" s="638"/>
      <c r="BC24" s="638"/>
      <c r="BD24" s="638"/>
      <c r="BE24" s="638"/>
      <c r="BF24" s="638"/>
      <c r="BG24" s="638"/>
      <c r="BH24" s="638"/>
      <c r="BI24" s="638"/>
      <c r="BJ24" s="638"/>
      <c r="BK24" s="638"/>
      <c r="BL24" s="638"/>
      <c r="BM24" s="638"/>
      <c r="BN24" s="638"/>
      <c r="BO24" s="638"/>
      <c r="BP24" s="638"/>
      <c r="BQ24" s="638"/>
      <c r="BR24" s="638"/>
      <c r="BS24" s="638"/>
      <c r="BT24" s="638"/>
      <c r="BU24" s="638"/>
      <c r="BV24" s="638"/>
      <c r="BW24" s="638"/>
      <c r="BX24" s="638"/>
      <c r="BY24" s="638"/>
      <c r="BZ24" s="638"/>
      <c r="CA24" s="638"/>
      <c r="CB24" s="638"/>
      <c r="CC24" s="638"/>
      <c r="CD24" s="638"/>
      <c r="CE24" s="638"/>
      <c r="CF24" s="638"/>
      <c r="CG24" s="638"/>
      <c r="CH24" s="638"/>
      <c r="CI24" s="638"/>
      <c r="CJ24" s="638"/>
      <c r="CK24" s="638"/>
      <c r="CL24" s="638"/>
      <c r="CM24" s="638"/>
      <c r="CN24" s="638"/>
      <c r="CO24" s="638"/>
      <c r="CP24" s="638"/>
      <c r="CQ24" s="638"/>
      <c r="CR24" s="638"/>
      <c r="CS24" s="638"/>
      <c r="CT24" s="638"/>
    </row>
    <row r="25" spans="1:98" ht="12.75">
      <c r="A25" s="639"/>
      <c r="B25" s="1702" t="s">
        <v>1549</v>
      </c>
      <c r="C25" s="1703"/>
      <c r="D25" s="1703"/>
      <c r="E25" s="1703"/>
      <c r="F25" s="1703"/>
      <c r="G25" s="1703"/>
      <c r="H25" s="1703"/>
      <c r="I25" s="1703"/>
      <c r="J25" s="1703"/>
      <c r="K25" s="1703"/>
      <c r="L25" s="1703"/>
      <c r="M25" s="1703"/>
      <c r="N25" s="1703"/>
      <c r="O25" s="1703"/>
      <c r="P25" s="1703"/>
      <c r="Q25" s="1703"/>
      <c r="R25" s="1703"/>
      <c r="S25" s="1704"/>
      <c r="T25" s="1672">
        <f>IF(OR(Application!T196="yes",Application!T195="yes"),1.3,1)</f>
        <v>1.3</v>
      </c>
      <c r="U25" s="1673"/>
      <c r="V25" s="1673"/>
      <c r="W25" s="1673"/>
      <c r="X25" s="1673"/>
      <c r="Y25" s="1672">
        <v>1</v>
      </c>
      <c r="Z25" s="1673"/>
      <c r="AA25" s="1673"/>
      <c r="AB25" s="1673"/>
      <c r="AC25" s="1673"/>
      <c r="AD25" s="1672">
        <v>1</v>
      </c>
      <c r="AE25" s="1673"/>
      <c r="AF25" s="1673"/>
      <c r="AG25" s="1673"/>
      <c r="AH25" s="1674"/>
      <c r="AI25" s="1672">
        <v>1</v>
      </c>
      <c r="AJ25" s="1673"/>
      <c r="AK25" s="1673"/>
      <c r="AL25" s="1673"/>
      <c r="AM25" s="1674"/>
      <c r="AN25" s="639"/>
      <c r="AO25" s="638"/>
      <c r="AP25" s="638"/>
      <c r="AQ25" s="638"/>
      <c r="AR25" s="638"/>
      <c r="AS25" s="638"/>
      <c r="AT25" s="638"/>
      <c r="AU25" s="638"/>
      <c r="AV25" s="638"/>
      <c r="AW25" s="638"/>
      <c r="AX25" s="638"/>
      <c r="AY25" s="638"/>
      <c r="AZ25" s="638"/>
      <c r="BA25" s="638"/>
      <c r="BB25" s="638"/>
      <c r="BC25" s="638"/>
      <c r="BD25" s="638"/>
      <c r="BE25" s="638"/>
      <c r="BF25" s="638"/>
      <c r="BG25" s="638"/>
      <c r="BH25" s="638"/>
      <c r="BI25" s="638"/>
      <c r="BJ25" s="638"/>
      <c r="BK25" s="638"/>
      <c r="BL25" s="638"/>
      <c r="BM25" s="638"/>
      <c r="BN25" s="638"/>
      <c r="BO25" s="638"/>
      <c r="BP25" s="638"/>
      <c r="BQ25" s="638"/>
      <c r="BR25" s="638"/>
      <c r="BS25" s="638"/>
      <c r="BT25" s="638"/>
      <c r="BU25" s="638"/>
      <c r="BV25" s="638"/>
      <c r="BW25" s="638"/>
      <c r="BX25" s="638"/>
      <c r="BY25" s="638"/>
      <c r="BZ25" s="638"/>
      <c r="CA25" s="638"/>
      <c r="CB25" s="638"/>
      <c r="CC25" s="638"/>
      <c r="CD25" s="638"/>
      <c r="CE25" s="638"/>
      <c r="CF25" s="638"/>
      <c r="CG25" s="638"/>
      <c r="CH25" s="638"/>
      <c r="CI25" s="638"/>
      <c r="CJ25" s="638"/>
      <c r="CK25" s="638"/>
      <c r="CL25" s="638"/>
      <c r="CM25" s="638"/>
      <c r="CN25" s="638"/>
      <c r="CO25" s="638"/>
      <c r="CP25" s="638"/>
      <c r="CQ25" s="638"/>
      <c r="CR25" s="638"/>
      <c r="CS25" s="638"/>
      <c r="CT25" s="638"/>
    </row>
    <row r="26" spans="1:98" ht="12.75">
      <c r="A26" s="639"/>
      <c r="B26" s="1643" t="s">
        <v>550</v>
      </c>
      <c r="C26" s="1644"/>
      <c r="D26" s="1644"/>
      <c r="E26" s="1644"/>
      <c r="F26" s="1644"/>
      <c r="G26" s="1644"/>
      <c r="H26" s="1644"/>
      <c r="I26" s="1644"/>
      <c r="J26" s="1644"/>
      <c r="K26" s="1644"/>
      <c r="L26" s="1644"/>
      <c r="M26" s="1644"/>
      <c r="N26" s="1644"/>
      <c r="O26" s="1644"/>
      <c r="P26" s="1644"/>
      <c r="Q26" s="1644"/>
      <c r="R26" s="1644"/>
      <c r="S26" s="1645"/>
      <c r="T26" s="1675">
        <f>T23*T25</f>
        <v>36183859.399999999</v>
      </c>
      <c r="U26" s="1676"/>
      <c r="V26" s="1676"/>
      <c r="W26" s="1676"/>
      <c r="X26" s="1676"/>
      <c r="Y26" s="1675">
        <f>Y23*Y25</f>
        <v>0</v>
      </c>
      <c r="Z26" s="1676"/>
      <c r="AA26" s="1676"/>
      <c r="AB26" s="1676"/>
      <c r="AC26" s="1676"/>
      <c r="AD26" s="1675">
        <f>AD23*AD25</f>
        <v>0</v>
      </c>
      <c r="AE26" s="1676"/>
      <c r="AF26" s="1676"/>
      <c r="AG26" s="1676"/>
      <c r="AH26" s="1676"/>
      <c r="AI26" s="1675">
        <f>AI23*AI25</f>
        <v>0</v>
      </c>
      <c r="AJ26" s="1676"/>
      <c r="AK26" s="1676"/>
      <c r="AL26" s="1676"/>
      <c r="AM26" s="1676"/>
      <c r="AN26" s="639"/>
      <c r="AO26" s="638"/>
      <c r="AP26" s="638"/>
      <c r="AQ26" s="638"/>
      <c r="AR26" s="638"/>
      <c r="AS26" s="638"/>
      <c r="AT26" s="638"/>
      <c r="AU26" s="638"/>
      <c r="AV26" s="638"/>
      <c r="AW26" s="638"/>
      <c r="AX26" s="638"/>
      <c r="AY26" s="638"/>
      <c r="AZ26" s="638"/>
      <c r="BA26" s="638"/>
      <c r="BB26" s="638"/>
      <c r="BC26" s="638"/>
      <c r="BD26" s="638"/>
      <c r="BE26" s="638"/>
      <c r="BF26" s="638"/>
      <c r="BG26" s="638"/>
      <c r="BH26" s="638"/>
      <c r="BI26" s="638"/>
      <c r="BJ26" s="638"/>
      <c r="BK26" s="638"/>
      <c r="BL26" s="638"/>
      <c r="BM26" s="638"/>
      <c r="BN26" s="638"/>
      <c r="BO26" s="638"/>
      <c r="BP26" s="638"/>
      <c r="BQ26" s="638"/>
      <c r="BR26" s="638"/>
      <c r="BS26" s="638"/>
      <c r="BT26" s="638"/>
      <c r="BU26" s="638"/>
      <c r="BV26" s="638"/>
      <c r="BW26" s="638"/>
      <c r="BX26" s="638"/>
      <c r="BY26" s="638"/>
      <c r="BZ26" s="638"/>
      <c r="CA26" s="638"/>
      <c r="CB26" s="638"/>
      <c r="CC26" s="638"/>
      <c r="CD26" s="638"/>
      <c r="CE26" s="638"/>
      <c r="CF26" s="638"/>
      <c r="CG26" s="638"/>
      <c r="CH26" s="638"/>
      <c r="CI26" s="638"/>
      <c r="CJ26" s="638"/>
      <c r="CK26" s="638"/>
      <c r="CL26" s="638"/>
      <c r="CM26" s="638"/>
      <c r="CN26" s="638"/>
      <c r="CO26" s="638"/>
      <c r="CP26" s="638"/>
      <c r="CQ26" s="638"/>
      <c r="CR26" s="638"/>
      <c r="CS26" s="638"/>
      <c r="CT26" s="638"/>
    </row>
    <row r="27" spans="1:98" ht="12.75">
      <c r="A27" s="651"/>
      <c r="B27" s="1705" t="s">
        <v>460</v>
      </c>
      <c r="C27" s="1706"/>
      <c r="D27" s="1706"/>
      <c r="E27" s="1706"/>
      <c r="F27" s="1706"/>
      <c r="G27" s="1706"/>
      <c r="H27" s="1706"/>
      <c r="I27" s="1706"/>
      <c r="J27" s="1706"/>
      <c r="K27" s="1706"/>
      <c r="L27" s="1706"/>
      <c r="M27" s="1706"/>
      <c r="N27" s="1706"/>
      <c r="O27" s="1706"/>
      <c r="P27" s="1706"/>
      <c r="Q27" s="1706"/>
      <c r="R27" s="1706"/>
      <c r="S27" s="1707"/>
      <c r="T27" s="1670">
        <f>Application!$AG$432</f>
        <v>1</v>
      </c>
      <c r="U27" s="1671"/>
      <c r="V27" s="1671"/>
      <c r="W27" s="1671"/>
      <c r="X27" s="1671"/>
      <c r="Y27" s="1670">
        <f>Application!$AG$432</f>
        <v>1</v>
      </c>
      <c r="Z27" s="1671"/>
      <c r="AA27" s="1671"/>
      <c r="AB27" s="1671"/>
      <c r="AC27" s="1671"/>
      <c r="AD27" s="1670">
        <f>Application!$AG$432</f>
        <v>1</v>
      </c>
      <c r="AE27" s="1671"/>
      <c r="AF27" s="1671"/>
      <c r="AG27" s="1671"/>
      <c r="AH27" s="1671"/>
      <c r="AI27" s="1670">
        <f>Application!$AG$432</f>
        <v>1</v>
      </c>
      <c r="AJ27" s="1671"/>
      <c r="AK27" s="1671"/>
      <c r="AL27" s="1671"/>
      <c r="AM27" s="1671"/>
      <c r="AN27" s="639"/>
      <c r="AO27" s="638"/>
      <c r="AP27" s="638"/>
      <c r="AQ27" s="638"/>
      <c r="AR27" s="638"/>
      <c r="AS27" s="638"/>
      <c r="AT27" s="638"/>
      <c r="AU27" s="638"/>
      <c r="AV27" s="638"/>
      <c r="AW27" s="638"/>
      <c r="AX27" s="638"/>
      <c r="AY27" s="638"/>
      <c r="AZ27" s="638"/>
      <c r="BA27" s="638"/>
      <c r="BB27" s="638"/>
      <c r="BC27" s="638"/>
      <c r="BD27" s="638"/>
      <c r="BE27" s="638"/>
      <c r="BF27" s="638"/>
      <c r="BG27" s="638"/>
      <c r="BH27" s="638"/>
      <c r="BI27" s="638"/>
      <c r="BJ27" s="638"/>
      <c r="BK27" s="638"/>
      <c r="BL27" s="638"/>
      <c r="BM27" s="638"/>
      <c r="BN27" s="638"/>
      <c r="BO27" s="638"/>
      <c r="BP27" s="638"/>
      <c r="BQ27" s="638"/>
      <c r="BR27" s="638"/>
      <c r="BS27" s="638"/>
      <c r="BT27" s="638"/>
      <c r="BU27" s="638"/>
      <c r="BV27" s="638"/>
      <c r="BW27" s="638"/>
      <c r="BX27" s="638"/>
      <c r="BY27" s="638"/>
      <c r="BZ27" s="638"/>
      <c r="CA27" s="638"/>
      <c r="CB27" s="638"/>
      <c r="CC27" s="638"/>
      <c r="CD27" s="638"/>
      <c r="CE27" s="638"/>
      <c r="CF27" s="638"/>
      <c r="CG27" s="638"/>
      <c r="CH27" s="638"/>
      <c r="CI27" s="638"/>
      <c r="CJ27" s="638"/>
      <c r="CK27" s="638"/>
      <c r="CL27" s="638"/>
      <c r="CM27" s="638"/>
      <c r="CN27" s="638"/>
      <c r="CO27" s="638"/>
      <c r="CP27" s="638"/>
      <c r="CQ27" s="638"/>
      <c r="CR27" s="638"/>
      <c r="CS27" s="638"/>
      <c r="CT27" s="638"/>
    </row>
    <row r="28" spans="1:98" ht="12.75" customHeight="1">
      <c r="A28" s="644"/>
      <c r="B28" s="1643" t="s">
        <v>551</v>
      </c>
      <c r="C28" s="1644"/>
      <c r="D28" s="1644"/>
      <c r="E28" s="1644"/>
      <c r="F28" s="1644"/>
      <c r="G28" s="1644"/>
      <c r="H28" s="1644"/>
      <c r="I28" s="1644"/>
      <c r="J28" s="1644"/>
      <c r="K28" s="1644"/>
      <c r="L28" s="1644"/>
      <c r="M28" s="1644"/>
      <c r="N28" s="1644"/>
      <c r="O28" s="1644"/>
      <c r="P28" s="1644"/>
      <c r="Q28" s="1644"/>
      <c r="R28" s="1644"/>
      <c r="S28" s="1645"/>
      <c r="T28" s="1641">
        <f>IF(ISERROR((T26*T27)),0,(T26*T27))</f>
        <v>36183859.399999999</v>
      </c>
      <c r="U28" s="1642"/>
      <c r="V28" s="1642"/>
      <c r="W28" s="1642"/>
      <c r="X28" s="1642"/>
      <c r="Y28" s="1641">
        <f>IF(ISERROR((Y26*Y27)),0,(Y26*Y27))</f>
        <v>0</v>
      </c>
      <c r="Z28" s="1642"/>
      <c r="AA28" s="1642"/>
      <c r="AB28" s="1642"/>
      <c r="AC28" s="1642"/>
      <c r="AD28" s="1641">
        <f>IF(ISERROR((AD26*AD27)),0,(AD26*AD27))</f>
        <v>0</v>
      </c>
      <c r="AE28" s="1642"/>
      <c r="AF28" s="1642"/>
      <c r="AG28" s="1642"/>
      <c r="AH28" s="1642"/>
      <c r="AI28" s="1641">
        <f>IF(ISERROR((AI26*AI27)),0,(AI26*AI27))</f>
        <v>0</v>
      </c>
      <c r="AJ28" s="1642"/>
      <c r="AK28" s="1642"/>
      <c r="AL28" s="1642"/>
      <c r="AM28" s="1642"/>
      <c r="AN28" s="639"/>
      <c r="AO28" s="638"/>
      <c r="AP28" s="638"/>
      <c r="AQ28" s="638"/>
      <c r="AR28" s="638"/>
      <c r="AS28" s="638"/>
      <c r="AT28" s="638"/>
      <c r="AU28" s="638"/>
      <c r="AV28" s="638"/>
      <c r="AW28" s="638"/>
      <c r="AX28" s="638"/>
      <c r="AY28" s="638"/>
      <c r="AZ28" s="638"/>
      <c r="BA28" s="638"/>
      <c r="BB28" s="638"/>
      <c r="BC28" s="638"/>
      <c r="BD28" s="638"/>
      <c r="BE28" s="638"/>
      <c r="BF28" s="638"/>
      <c r="BG28" s="638"/>
      <c r="BH28" s="638"/>
      <c r="BI28" s="638"/>
      <c r="BJ28" s="638"/>
      <c r="BK28" s="638"/>
      <c r="BL28" s="638"/>
      <c r="BM28" s="638"/>
      <c r="BN28" s="638"/>
      <c r="BO28" s="638"/>
      <c r="BP28" s="638"/>
      <c r="BQ28" s="638"/>
      <c r="BR28" s="638"/>
      <c r="BS28" s="638"/>
      <c r="BT28" s="638"/>
      <c r="BU28" s="638"/>
      <c r="BV28" s="638"/>
      <c r="BW28" s="638"/>
      <c r="BX28" s="638"/>
      <c r="BY28" s="638"/>
      <c r="BZ28" s="638"/>
      <c r="CA28" s="638"/>
      <c r="CB28" s="638"/>
      <c r="CC28" s="638"/>
      <c r="CD28" s="638"/>
      <c r="CE28" s="638"/>
      <c r="CF28" s="638"/>
      <c r="CG28" s="638"/>
      <c r="CH28" s="638"/>
      <c r="CI28" s="638"/>
      <c r="CJ28" s="638"/>
      <c r="CK28" s="638"/>
      <c r="CL28" s="638"/>
      <c r="CM28" s="638"/>
      <c r="CN28" s="638"/>
      <c r="CO28" s="638"/>
      <c r="CP28" s="638"/>
      <c r="CQ28" s="638"/>
      <c r="CR28" s="638"/>
      <c r="CS28" s="638"/>
      <c r="CT28" s="638"/>
    </row>
    <row r="29" spans="1:98" ht="12.75">
      <c r="A29" s="639"/>
      <c r="B29" s="1643" t="s">
        <v>568</v>
      </c>
      <c r="C29" s="1644"/>
      <c r="D29" s="1644"/>
      <c r="E29" s="1644"/>
      <c r="F29" s="1644"/>
      <c r="G29" s="1644"/>
      <c r="H29" s="1644"/>
      <c r="I29" s="1644"/>
      <c r="J29" s="1644"/>
      <c r="K29" s="1644"/>
      <c r="L29" s="1644"/>
      <c r="M29" s="1644"/>
      <c r="N29" s="1644"/>
      <c r="O29" s="1644"/>
      <c r="P29" s="1644"/>
      <c r="Q29" s="1644"/>
      <c r="R29" s="1644"/>
      <c r="S29" s="1645"/>
      <c r="T29" s="1659">
        <f>T28+Y28+AD28+AI28</f>
        <v>36183859.399999999</v>
      </c>
      <c r="U29" s="1660"/>
      <c r="V29" s="1660"/>
      <c r="W29" s="1660"/>
      <c r="X29" s="1660"/>
      <c r="Y29" s="1660"/>
      <c r="Z29" s="1660"/>
      <c r="AA29" s="1660"/>
      <c r="AB29" s="1660"/>
      <c r="AC29" s="1660"/>
      <c r="AD29" s="1660"/>
      <c r="AE29" s="1660"/>
      <c r="AF29" s="1660"/>
      <c r="AG29" s="1660"/>
      <c r="AH29" s="1660"/>
      <c r="AI29" s="1660"/>
      <c r="AJ29" s="1660"/>
      <c r="AK29" s="1660"/>
      <c r="AL29" s="1660"/>
      <c r="AM29" s="1661"/>
      <c r="AN29" s="639"/>
      <c r="AO29" s="638"/>
      <c r="AP29" s="638"/>
      <c r="AQ29" s="638"/>
      <c r="AR29" s="638"/>
      <c r="AS29" s="638"/>
      <c r="AT29" s="638"/>
      <c r="AU29" s="638"/>
      <c r="AV29" s="638"/>
      <c r="AW29" s="638"/>
      <c r="AX29" s="638"/>
      <c r="AY29" s="638"/>
      <c r="AZ29" s="638"/>
      <c r="BA29" s="638"/>
      <c r="BB29" s="638"/>
      <c r="BC29" s="638"/>
      <c r="BD29" s="638"/>
      <c r="BE29" s="638"/>
      <c r="BF29" s="638"/>
      <c r="BG29" s="638"/>
      <c r="BH29" s="638"/>
      <c r="BI29" s="638"/>
      <c r="BJ29" s="638"/>
      <c r="BK29" s="638"/>
      <c r="BL29" s="638"/>
      <c r="BM29" s="638"/>
      <c r="BN29" s="638"/>
      <c r="BO29" s="638"/>
      <c r="BP29" s="638"/>
      <c r="BQ29" s="638"/>
      <c r="BR29" s="638"/>
      <c r="BS29" s="638"/>
      <c r="BT29" s="638"/>
      <c r="BU29" s="638"/>
      <c r="BV29" s="638"/>
      <c r="BW29" s="638"/>
      <c r="BX29" s="638"/>
      <c r="BY29" s="638"/>
      <c r="BZ29" s="638"/>
      <c r="CA29" s="638"/>
      <c r="CB29" s="638"/>
      <c r="CC29" s="638"/>
      <c r="CD29" s="638"/>
      <c r="CE29" s="638"/>
      <c r="CF29" s="638"/>
      <c r="CG29" s="638"/>
      <c r="CH29" s="638"/>
      <c r="CI29" s="638"/>
      <c r="CJ29" s="638"/>
      <c r="CK29" s="638"/>
      <c r="CL29" s="638"/>
      <c r="CM29" s="638"/>
      <c r="CN29" s="638"/>
      <c r="CO29" s="638"/>
      <c r="CP29" s="638"/>
      <c r="CQ29" s="638"/>
      <c r="CR29" s="638"/>
      <c r="CS29" s="638"/>
      <c r="CT29" s="638"/>
    </row>
    <row r="30" spans="1:98" ht="12.75" customHeight="1">
      <c r="A30" s="639"/>
      <c r="B30" s="1666" t="s">
        <v>1553</v>
      </c>
      <c r="C30" s="1666"/>
      <c r="D30" s="1666"/>
      <c r="E30" s="1666"/>
      <c r="F30" s="1666"/>
      <c r="G30" s="1666"/>
      <c r="H30" s="1666"/>
      <c r="I30" s="1666"/>
      <c r="J30" s="1666"/>
      <c r="K30" s="1666"/>
      <c r="L30" s="1666"/>
      <c r="M30" s="1666"/>
      <c r="N30" s="1666"/>
      <c r="O30" s="1666"/>
      <c r="P30" s="1666"/>
      <c r="Q30" s="1666"/>
      <c r="R30" s="1666"/>
      <c r="S30" s="1666"/>
      <c r="T30" s="1666"/>
      <c r="U30" s="1666"/>
      <c r="V30" s="1666"/>
      <c r="W30" s="1666"/>
      <c r="X30" s="1666"/>
      <c r="Y30" s="1666"/>
      <c r="Z30" s="1666"/>
      <c r="AA30" s="1666"/>
      <c r="AB30" s="1666"/>
      <c r="AC30" s="1666"/>
      <c r="AD30" s="1666"/>
      <c r="AE30" s="1666"/>
      <c r="AF30" s="1666"/>
      <c r="AG30" s="1666"/>
      <c r="AH30" s="1666"/>
      <c r="AI30" s="1666"/>
      <c r="AJ30" s="1666"/>
      <c r="AK30" s="1666"/>
      <c r="AL30" s="1666"/>
      <c r="AM30" s="1666"/>
      <c r="AN30" s="639"/>
      <c r="AO30" s="638"/>
      <c r="AP30" s="638"/>
      <c r="AQ30" s="638"/>
      <c r="AR30" s="638"/>
      <c r="AS30" s="638"/>
      <c r="AT30" s="638"/>
      <c r="AU30" s="638"/>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38"/>
      <c r="BR30" s="638"/>
      <c r="BS30" s="638"/>
      <c r="BT30" s="638"/>
      <c r="BU30" s="638"/>
      <c r="BV30" s="638"/>
      <c r="BW30" s="638"/>
      <c r="BX30" s="638"/>
      <c r="BY30" s="638"/>
      <c r="BZ30" s="638"/>
      <c r="CA30" s="638"/>
      <c r="CB30" s="638"/>
      <c r="CC30" s="638"/>
      <c r="CD30" s="638"/>
      <c r="CE30" s="638"/>
      <c r="CF30" s="638"/>
      <c r="CG30" s="638"/>
      <c r="CH30" s="638"/>
      <c r="CI30" s="638"/>
      <c r="CJ30" s="638"/>
      <c r="CK30" s="638"/>
      <c r="CL30" s="638"/>
      <c r="CM30" s="638"/>
      <c r="CN30" s="638"/>
      <c r="CO30" s="638"/>
      <c r="CP30" s="638"/>
      <c r="CQ30" s="638"/>
      <c r="CR30" s="638"/>
      <c r="CS30" s="638"/>
      <c r="CT30" s="638"/>
    </row>
    <row r="31" spans="1:98" s="693" customFormat="1" ht="12.75" customHeight="1">
      <c r="A31" s="648"/>
      <c r="B31" s="1666" t="s">
        <v>1550</v>
      </c>
      <c r="C31" s="1666"/>
      <c r="D31" s="1666"/>
      <c r="E31" s="1666"/>
      <c r="F31" s="1666"/>
      <c r="G31" s="1666"/>
      <c r="H31" s="1666"/>
      <c r="I31" s="1666"/>
      <c r="J31" s="1666"/>
      <c r="K31" s="1666"/>
      <c r="L31" s="1666"/>
      <c r="M31" s="1666"/>
      <c r="N31" s="1666"/>
      <c r="O31" s="1666"/>
      <c r="P31" s="1666"/>
      <c r="Q31" s="1666"/>
      <c r="R31" s="1666"/>
      <c r="S31" s="1666"/>
      <c r="T31" s="1666"/>
      <c r="U31" s="1666"/>
      <c r="V31" s="1666"/>
      <c r="W31" s="1666"/>
      <c r="X31" s="1666"/>
      <c r="Y31" s="1666"/>
      <c r="Z31" s="1666"/>
      <c r="AA31" s="1666"/>
      <c r="AB31" s="1666"/>
      <c r="AC31" s="1666"/>
      <c r="AD31" s="1666"/>
      <c r="AE31" s="1666"/>
      <c r="AF31" s="1666"/>
      <c r="AG31" s="1666"/>
      <c r="AH31" s="1666"/>
      <c r="AI31" s="1666"/>
      <c r="AJ31" s="1666"/>
      <c r="AK31" s="1666"/>
      <c r="AL31" s="1666"/>
      <c r="AM31" s="1666"/>
      <c r="AN31" s="924"/>
      <c r="AO31" s="694"/>
      <c r="AP31" s="694"/>
      <c r="AQ31" s="694"/>
      <c r="AR31" s="694"/>
      <c r="AS31" s="694"/>
      <c r="AT31" s="694"/>
      <c r="AU31" s="694"/>
      <c r="AV31" s="694"/>
      <c r="AW31" s="694"/>
      <c r="AX31" s="694"/>
      <c r="AY31" s="694"/>
      <c r="AZ31" s="694"/>
      <c r="BA31" s="694"/>
      <c r="BB31" s="694"/>
      <c r="BC31" s="694"/>
      <c r="BD31" s="694"/>
      <c r="BE31" s="694"/>
      <c r="BF31" s="694"/>
      <c r="BG31" s="694"/>
      <c r="BH31" s="694"/>
      <c r="BI31" s="694"/>
      <c r="BJ31" s="694"/>
      <c r="BK31" s="694"/>
      <c r="BL31" s="694"/>
      <c r="BM31" s="694"/>
      <c r="BN31" s="694"/>
      <c r="BO31" s="694"/>
      <c r="BP31" s="694"/>
      <c r="BQ31" s="694"/>
      <c r="BR31" s="694"/>
      <c r="BS31" s="694"/>
      <c r="BT31" s="694"/>
      <c r="BU31" s="694"/>
      <c r="BV31" s="694"/>
      <c r="BW31" s="694"/>
      <c r="BX31" s="694"/>
      <c r="BY31" s="694"/>
      <c r="BZ31" s="694"/>
      <c r="CA31" s="694"/>
      <c r="CB31" s="694"/>
      <c r="CC31" s="694"/>
      <c r="CD31" s="694"/>
      <c r="CE31" s="694"/>
      <c r="CF31" s="694"/>
      <c r="CG31" s="694"/>
      <c r="CH31" s="694"/>
      <c r="CI31" s="694"/>
      <c r="CJ31" s="694"/>
      <c r="CK31" s="694"/>
      <c r="CL31" s="694"/>
      <c r="CM31" s="694"/>
      <c r="CN31" s="694"/>
      <c r="CO31" s="694"/>
      <c r="CP31" s="694"/>
      <c r="CQ31" s="694"/>
      <c r="CR31" s="694"/>
      <c r="CS31" s="694"/>
      <c r="CT31" s="694"/>
    </row>
    <row r="32" spans="1:98" ht="12.75">
      <c r="A32" s="639"/>
      <c r="B32" s="690"/>
      <c r="C32" s="892" t="s">
        <v>418</v>
      </c>
      <c r="D32" s="690"/>
      <c r="E32" s="690"/>
      <c r="F32" s="690"/>
      <c r="G32" s="690"/>
      <c r="H32" s="690"/>
      <c r="I32" s="690"/>
      <c r="J32" s="690"/>
      <c r="K32" s="690"/>
      <c r="L32" s="690"/>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39"/>
      <c r="AO32" s="638"/>
      <c r="AP32" s="638"/>
      <c r="AQ32" s="638"/>
      <c r="AR32" s="638"/>
      <c r="AS32" s="638"/>
      <c r="AT32" s="638"/>
      <c r="AU32" s="638"/>
      <c r="AV32" s="638"/>
      <c r="AW32" s="638"/>
      <c r="AX32" s="638"/>
      <c r="AY32" s="638"/>
      <c r="AZ32" s="638"/>
      <c r="BA32" s="638"/>
      <c r="BB32" s="638"/>
      <c r="BC32" s="638"/>
      <c r="BD32" s="638"/>
      <c r="BE32" s="638"/>
      <c r="BF32" s="638"/>
      <c r="BG32" s="638"/>
      <c r="BH32" s="638"/>
      <c r="BI32" s="638"/>
      <c r="BJ32" s="638"/>
      <c r="BK32" s="638"/>
      <c r="BL32" s="638"/>
      <c r="BM32" s="638"/>
      <c r="BN32" s="638"/>
      <c r="BO32" s="638"/>
      <c r="BP32" s="638"/>
      <c r="BQ32" s="638"/>
      <c r="BR32" s="638"/>
      <c r="BS32" s="638"/>
      <c r="BT32" s="638"/>
      <c r="BU32" s="638"/>
      <c r="BV32" s="638"/>
      <c r="BW32" s="638"/>
      <c r="BX32" s="638"/>
      <c r="BY32" s="638"/>
      <c r="BZ32" s="638"/>
      <c r="CA32" s="638"/>
      <c r="CB32" s="638"/>
      <c r="CC32" s="638"/>
      <c r="CD32" s="638"/>
      <c r="CE32" s="638"/>
      <c r="CF32" s="638"/>
      <c r="CG32" s="638"/>
      <c r="CH32" s="638"/>
      <c r="CI32" s="638"/>
      <c r="CJ32" s="638"/>
      <c r="CK32" s="638"/>
      <c r="CL32" s="638"/>
      <c r="CM32" s="638"/>
      <c r="CN32" s="638"/>
      <c r="CO32" s="638"/>
      <c r="CP32" s="638"/>
      <c r="CQ32" s="638"/>
      <c r="CR32" s="638"/>
      <c r="CS32" s="638"/>
      <c r="CT32" s="638"/>
    </row>
    <row r="33" spans="1:98" ht="12.75">
      <c r="A33" s="639"/>
      <c r="B33" s="639"/>
      <c r="C33" s="639"/>
      <c r="D33" s="639"/>
      <c r="E33" s="639"/>
      <c r="F33" s="639"/>
      <c r="G33" s="639"/>
      <c r="H33" s="639"/>
      <c r="I33" s="639"/>
      <c r="J33" s="639"/>
      <c r="K33" s="639"/>
      <c r="L33" s="639"/>
      <c r="M33" s="639"/>
      <c r="N33" s="639"/>
      <c r="O33" s="639"/>
      <c r="P33" s="639"/>
      <c r="Q33" s="639"/>
      <c r="R33" s="639"/>
      <c r="S33" s="639"/>
      <c r="T33" s="639"/>
      <c r="U33" s="639"/>
      <c r="V33" s="639"/>
      <c r="W33" s="639"/>
      <c r="X33" s="639"/>
      <c r="Y33" s="639"/>
      <c r="Z33" s="639"/>
      <c r="AA33" s="639"/>
      <c r="AB33" s="639"/>
      <c r="AC33" s="639"/>
      <c r="AD33" s="639"/>
      <c r="AE33" s="639"/>
      <c r="AF33" s="639"/>
      <c r="AG33" s="639"/>
      <c r="AH33" s="639"/>
      <c r="AI33" s="639"/>
      <c r="AJ33" s="639"/>
      <c r="AK33" s="639"/>
      <c r="AL33" s="639"/>
      <c r="AM33" s="639"/>
      <c r="AN33" s="639"/>
      <c r="AO33" s="638"/>
      <c r="AP33" s="638"/>
      <c r="AQ33" s="638"/>
      <c r="AR33" s="638"/>
      <c r="AS33" s="638"/>
      <c r="AT33" s="638"/>
      <c r="AU33" s="638"/>
      <c r="AV33" s="638"/>
      <c r="AW33" s="638"/>
      <c r="AX33" s="638"/>
      <c r="AY33" s="638"/>
      <c r="AZ33" s="638"/>
      <c r="BA33" s="638"/>
      <c r="BB33" s="638"/>
      <c r="BC33" s="638"/>
      <c r="BD33" s="638"/>
      <c r="BE33" s="638"/>
      <c r="BF33" s="638"/>
      <c r="BG33" s="638"/>
      <c r="BH33" s="638"/>
      <c r="BI33" s="638"/>
      <c r="BJ33" s="638"/>
      <c r="BK33" s="638"/>
      <c r="BL33" s="638"/>
      <c r="BM33" s="638"/>
      <c r="BN33" s="638"/>
      <c r="BO33" s="638"/>
      <c r="BP33" s="638"/>
      <c r="BQ33" s="638"/>
      <c r="BR33" s="638"/>
      <c r="BS33" s="638"/>
      <c r="BT33" s="638"/>
      <c r="BU33" s="638"/>
      <c r="BV33" s="638"/>
      <c r="BW33" s="638"/>
      <c r="BX33" s="638"/>
      <c r="BY33" s="638"/>
      <c r="BZ33" s="638"/>
      <c r="CA33" s="638"/>
      <c r="CB33" s="638"/>
      <c r="CC33" s="638"/>
      <c r="CD33" s="638"/>
      <c r="CE33" s="638"/>
      <c r="CF33" s="638"/>
      <c r="CG33" s="638"/>
      <c r="CH33" s="638"/>
      <c r="CI33" s="638"/>
      <c r="CJ33" s="638"/>
      <c r="CK33" s="638"/>
      <c r="CL33" s="638"/>
      <c r="CM33" s="638"/>
      <c r="CN33" s="638"/>
      <c r="CO33" s="638"/>
      <c r="CP33" s="638"/>
      <c r="CQ33" s="638"/>
      <c r="CR33" s="638"/>
      <c r="CS33" s="638"/>
      <c r="CT33" s="638"/>
    </row>
    <row r="34" spans="1:98" ht="12.75">
      <c r="A34" s="644" t="s">
        <v>625</v>
      </c>
      <c r="B34" s="639"/>
      <c r="C34" s="644" t="s">
        <v>615</v>
      </c>
      <c r="D34" s="639"/>
      <c r="E34" s="639"/>
      <c r="F34" s="639"/>
      <c r="G34" s="639"/>
      <c r="H34" s="639"/>
      <c r="I34" s="639"/>
      <c r="J34" s="639"/>
      <c r="K34" s="639"/>
      <c r="L34" s="639"/>
      <c r="M34" s="639"/>
      <c r="N34" s="639"/>
      <c r="O34" s="639"/>
      <c r="P34" s="639"/>
      <c r="Q34" s="639"/>
      <c r="R34" s="639"/>
      <c r="S34" s="639"/>
      <c r="T34" s="639"/>
      <c r="U34" s="639"/>
      <c r="V34" s="639"/>
      <c r="W34" s="639"/>
      <c r="X34" s="639"/>
      <c r="Y34" s="639"/>
      <c r="Z34" s="639"/>
      <c r="AA34" s="639"/>
      <c r="AB34" s="639"/>
      <c r="AC34" s="639"/>
      <c r="AD34" s="639"/>
      <c r="AE34" s="639"/>
      <c r="AF34" s="639"/>
      <c r="AG34" s="639"/>
      <c r="AH34" s="639"/>
      <c r="AI34" s="639"/>
      <c r="AJ34" s="639"/>
      <c r="AK34" s="639"/>
      <c r="AL34" s="639"/>
      <c r="AM34" s="639"/>
      <c r="AN34" s="639"/>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38"/>
      <c r="BR34" s="638"/>
      <c r="BS34" s="638"/>
      <c r="BT34" s="638"/>
      <c r="BU34" s="638"/>
      <c r="BV34" s="638"/>
      <c r="BW34" s="638"/>
      <c r="BX34" s="638"/>
      <c r="BY34" s="638"/>
      <c r="BZ34" s="638"/>
      <c r="CA34" s="638"/>
      <c r="CB34" s="638"/>
      <c r="CC34" s="638"/>
      <c r="CD34" s="638"/>
      <c r="CE34" s="638"/>
      <c r="CF34" s="638"/>
      <c r="CG34" s="638"/>
      <c r="CH34" s="638"/>
      <c r="CI34" s="638"/>
      <c r="CJ34" s="638"/>
      <c r="CK34" s="638"/>
      <c r="CL34" s="638"/>
      <c r="CM34" s="638"/>
      <c r="CN34" s="638"/>
      <c r="CO34" s="638"/>
      <c r="CP34" s="638"/>
      <c r="CQ34" s="638"/>
      <c r="CR34" s="638"/>
      <c r="CS34" s="638"/>
      <c r="CT34" s="638"/>
    </row>
    <row r="35" spans="1:98" ht="12.75">
      <c r="A35" s="639"/>
      <c r="B35" s="645"/>
      <c r="C35" s="646"/>
      <c r="D35" s="646"/>
      <c r="E35" s="646"/>
      <c r="F35" s="646"/>
      <c r="G35" s="646"/>
      <c r="H35" s="646"/>
      <c r="I35" s="646"/>
      <c r="J35" s="646"/>
      <c r="K35" s="646"/>
      <c r="L35" s="646"/>
      <c r="M35" s="646"/>
      <c r="N35" s="646"/>
      <c r="O35" s="646"/>
      <c r="P35" s="646"/>
      <c r="Q35" s="646"/>
      <c r="R35" s="646"/>
      <c r="S35" s="646"/>
      <c r="T35" s="646"/>
      <c r="U35" s="646"/>
      <c r="V35" s="646"/>
      <c r="W35" s="646"/>
      <c r="X35" s="652"/>
      <c r="Y35" s="1662" t="s">
        <v>1383</v>
      </c>
      <c r="Z35" s="1662"/>
      <c r="AA35" s="1662"/>
      <c r="AB35" s="1662"/>
      <c r="AC35" s="1662"/>
      <c r="AD35" s="1663" t="s">
        <v>393</v>
      </c>
      <c r="AE35" s="1663"/>
      <c r="AF35" s="1663"/>
      <c r="AG35" s="1663"/>
      <c r="AH35" s="1663"/>
      <c r="AI35" s="639"/>
      <c r="AJ35" s="639"/>
      <c r="AK35" s="639"/>
      <c r="AL35" s="639"/>
      <c r="AM35" s="639"/>
      <c r="AN35" s="639"/>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638"/>
      <c r="BL35" s="638"/>
      <c r="BM35" s="638"/>
      <c r="BN35" s="638"/>
      <c r="BO35" s="638"/>
      <c r="BP35" s="638"/>
      <c r="BQ35" s="638"/>
      <c r="BR35" s="638"/>
      <c r="BS35" s="638"/>
      <c r="BT35" s="638"/>
      <c r="BU35" s="638"/>
      <c r="BV35" s="638"/>
      <c r="BW35" s="638"/>
      <c r="BX35" s="638"/>
      <c r="BY35" s="638"/>
      <c r="BZ35" s="638"/>
      <c r="CA35" s="638"/>
      <c r="CB35" s="638"/>
      <c r="CC35" s="638"/>
      <c r="CD35" s="638"/>
      <c r="CE35" s="638"/>
      <c r="CF35" s="638"/>
      <c r="CG35" s="638"/>
      <c r="CH35" s="638"/>
      <c r="CI35" s="638"/>
      <c r="CJ35" s="638"/>
      <c r="CK35" s="638"/>
      <c r="CL35" s="638"/>
      <c r="CM35" s="638"/>
      <c r="CN35" s="638"/>
      <c r="CO35" s="638"/>
      <c r="CP35" s="638"/>
      <c r="CQ35" s="638"/>
      <c r="CR35" s="638"/>
      <c r="CS35" s="638"/>
      <c r="CT35" s="638"/>
    </row>
    <row r="36" spans="1:98" ht="12.75" customHeight="1">
      <c r="A36" s="639"/>
      <c r="B36" s="647"/>
      <c r="C36" s="648"/>
      <c r="D36" s="648"/>
      <c r="E36" s="648"/>
      <c r="F36" s="648"/>
      <c r="G36" s="648"/>
      <c r="H36" s="648"/>
      <c r="I36" s="648"/>
      <c r="J36" s="648"/>
      <c r="K36" s="648"/>
      <c r="L36" s="648"/>
      <c r="M36" s="648"/>
      <c r="N36" s="648"/>
      <c r="O36" s="648"/>
      <c r="P36" s="648"/>
      <c r="Q36" s="648"/>
      <c r="R36" s="648"/>
      <c r="S36" s="648"/>
      <c r="T36" s="648"/>
      <c r="U36" s="648"/>
      <c r="V36" s="648"/>
      <c r="W36" s="648"/>
      <c r="X36" s="653"/>
      <c r="Y36" s="1662"/>
      <c r="Z36" s="1662"/>
      <c r="AA36" s="1662"/>
      <c r="AB36" s="1662"/>
      <c r="AC36" s="1662"/>
      <c r="AD36" s="1663"/>
      <c r="AE36" s="1663"/>
      <c r="AF36" s="1663"/>
      <c r="AG36" s="1663"/>
      <c r="AH36" s="1663"/>
      <c r="AI36" s="639"/>
      <c r="AJ36" s="639"/>
      <c r="AK36" s="639"/>
      <c r="AL36" s="639"/>
      <c r="AM36" s="639"/>
      <c r="AN36" s="639"/>
      <c r="AO36" s="638"/>
      <c r="AP36" s="638"/>
      <c r="AQ36" s="638"/>
      <c r="AR36" s="638"/>
      <c r="AS36" s="638"/>
      <c r="AT36" s="638"/>
      <c r="AU36" s="638"/>
      <c r="AV36" s="638"/>
      <c r="AW36" s="638"/>
      <c r="AX36" s="638"/>
      <c r="AY36" s="638"/>
      <c r="AZ36" s="638"/>
      <c r="BA36" s="638"/>
      <c r="BB36" s="638"/>
      <c r="BC36" s="638"/>
      <c r="BD36" s="638"/>
      <c r="BE36" s="638"/>
      <c r="BF36" s="638"/>
      <c r="BG36" s="638"/>
      <c r="BH36" s="638"/>
      <c r="BI36" s="638"/>
      <c r="BJ36" s="638"/>
      <c r="BK36" s="638"/>
      <c r="BL36" s="638"/>
      <c r="BM36" s="638"/>
      <c r="BN36" s="638"/>
      <c r="BO36" s="638"/>
      <c r="BP36" s="638"/>
      <c r="BQ36" s="638"/>
      <c r="BR36" s="638"/>
      <c r="BS36" s="638"/>
      <c r="BT36" s="638"/>
      <c r="BU36" s="638"/>
      <c r="BV36" s="638"/>
      <c r="BW36" s="638"/>
      <c r="BX36" s="638"/>
      <c r="BY36" s="638"/>
      <c r="BZ36" s="638"/>
      <c r="CA36" s="638"/>
      <c r="CB36" s="638"/>
      <c r="CC36" s="638"/>
      <c r="CD36" s="638"/>
      <c r="CE36" s="638"/>
      <c r="CF36" s="638"/>
      <c r="CG36" s="638"/>
      <c r="CH36" s="638"/>
      <c r="CI36" s="638"/>
      <c r="CJ36" s="638"/>
      <c r="CK36" s="638"/>
      <c r="CL36" s="638"/>
      <c r="CM36" s="638"/>
      <c r="CN36" s="638"/>
      <c r="CO36" s="638"/>
      <c r="CP36" s="638"/>
      <c r="CQ36" s="638"/>
      <c r="CR36" s="638"/>
      <c r="CS36" s="638"/>
      <c r="CT36" s="638"/>
    </row>
    <row r="37" spans="1:98" ht="12.75">
      <c r="A37" s="639"/>
      <c r="B37" s="649"/>
      <c r="C37" s="650"/>
      <c r="D37" s="650"/>
      <c r="E37" s="650"/>
      <c r="F37" s="650"/>
      <c r="G37" s="650"/>
      <c r="H37" s="650"/>
      <c r="I37" s="650"/>
      <c r="J37" s="650"/>
      <c r="K37" s="650"/>
      <c r="L37" s="650"/>
      <c r="M37" s="650"/>
      <c r="N37" s="650"/>
      <c r="O37" s="650"/>
      <c r="P37" s="650"/>
      <c r="Q37" s="650"/>
      <c r="R37" s="650"/>
      <c r="S37" s="650"/>
      <c r="T37" s="650"/>
      <c r="U37" s="650"/>
      <c r="V37" s="650"/>
      <c r="W37" s="650"/>
      <c r="X37" s="654"/>
      <c r="Y37" s="1662"/>
      <c r="Z37" s="1662"/>
      <c r="AA37" s="1662"/>
      <c r="AB37" s="1662"/>
      <c r="AC37" s="1662"/>
      <c r="AD37" s="1663"/>
      <c r="AE37" s="1663"/>
      <c r="AF37" s="1663"/>
      <c r="AG37" s="1663"/>
      <c r="AH37" s="1663"/>
      <c r="AI37" s="639"/>
      <c r="AJ37" s="639"/>
      <c r="AK37" s="639"/>
      <c r="AL37" s="639"/>
      <c r="AM37" s="639"/>
      <c r="AN37" s="639"/>
      <c r="AO37" s="638"/>
      <c r="AP37" s="638"/>
      <c r="AQ37" s="638"/>
      <c r="AR37" s="638"/>
      <c r="AS37" s="638"/>
      <c r="AT37" s="638"/>
      <c r="AU37" s="638"/>
      <c r="AV37" s="638"/>
      <c r="AW37" s="638"/>
      <c r="AX37" s="638"/>
      <c r="AY37" s="638"/>
      <c r="AZ37" s="638"/>
      <c r="BA37" s="638"/>
      <c r="BB37" s="638"/>
      <c r="BC37" s="638"/>
      <c r="BD37" s="638"/>
      <c r="BE37" s="638"/>
      <c r="BF37" s="638"/>
      <c r="BG37" s="638"/>
      <c r="BH37" s="638"/>
      <c r="BI37" s="638"/>
      <c r="BJ37" s="638"/>
      <c r="BK37" s="638"/>
      <c r="BL37" s="638"/>
      <c r="BM37" s="638"/>
      <c r="BN37" s="638"/>
      <c r="BO37" s="638"/>
      <c r="BP37" s="638"/>
      <c r="BQ37" s="638"/>
      <c r="BR37" s="638"/>
      <c r="BS37" s="638"/>
      <c r="BT37" s="638"/>
      <c r="BU37" s="638"/>
      <c r="BV37" s="638"/>
      <c r="BW37" s="638"/>
      <c r="BX37" s="638"/>
      <c r="BY37" s="638"/>
      <c r="BZ37" s="638"/>
      <c r="CA37" s="638"/>
      <c r="CB37" s="638"/>
      <c r="CC37" s="638"/>
      <c r="CD37" s="638"/>
      <c r="CE37" s="638"/>
      <c r="CF37" s="638"/>
      <c r="CG37" s="638"/>
      <c r="CH37" s="638"/>
      <c r="CI37" s="638"/>
      <c r="CJ37" s="638"/>
      <c r="CK37" s="638"/>
      <c r="CL37" s="638"/>
      <c r="CM37" s="638"/>
      <c r="CN37" s="638"/>
      <c r="CO37" s="638"/>
      <c r="CP37" s="638"/>
      <c r="CQ37" s="638"/>
      <c r="CR37" s="638"/>
      <c r="CS37" s="638"/>
      <c r="CT37" s="638"/>
    </row>
    <row r="38" spans="1:98" ht="12.75" customHeight="1">
      <c r="A38" s="644"/>
      <c r="B38" s="1643" t="s">
        <v>551</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5"/>
      <c r="Y38" s="1664">
        <f>IF(T24&gt;=(T23+Y23+AD23+AI23),T28+Y28,0)</f>
        <v>36183859.399999999</v>
      </c>
      <c r="Z38" s="1664"/>
      <c r="AA38" s="1664"/>
      <c r="AB38" s="1664"/>
      <c r="AC38" s="1664"/>
      <c r="AD38" s="1664">
        <f>IF(T24&gt;=(T23+Y23+AD23+AI23),AD28+AI28,0)</f>
        <v>0</v>
      </c>
      <c r="AE38" s="1664"/>
      <c r="AF38" s="1664"/>
      <c r="AG38" s="1664"/>
      <c r="AH38" s="1664"/>
      <c r="AI38" s="639"/>
      <c r="AJ38" s="639"/>
      <c r="AK38" s="639"/>
      <c r="AL38" s="639"/>
      <c r="AM38" s="639"/>
      <c r="AN38" s="639"/>
      <c r="AO38" s="638"/>
      <c r="AP38" s="638"/>
      <c r="AQ38" s="638"/>
      <c r="AR38" s="638"/>
      <c r="AS38" s="638"/>
      <c r="AT38" s="638"/>
      <c r="AU38" s="638"/>
      <c r="AV38" s="638"/>
      <c r="AW38" s="638"/>
      <c r="AX38" s="638"/>
      <c r="AY38" s="638"/>
      <c r="AZ38" s="638"/>
      <c r="BA38" s="638"/>
      <c r="BB38" s="638"/>
      <c r="BC38" s="638"/>
      <c r="BD38" s="638"/>
      <c r="BE38" s="638"/>
      <c r="BF38" s="638"/>
      <c r="BG38" s="638"/>
      <c r="BH38" s="638"/>
      <c r="BI38" s="638"/>
      <c r="BJ38" s="638"/>
      <c r="BK38" s="638"/>
      <c r="BL38" s="638"/>
      <c r="BM38" s="638"/>
      <c r="BN38" s="638"/>
      <c r="BO38" s="638"/>
      <c r="BP38" s="638"/>
      <c r="BQ38" s="638"/>
      <c r="BR38" s="638"/>
      <c r="BS38" s="638"/>
      <c r="BT38" s="638"/>
      <c r="BU38" s="638"/>
      <c r="BV38" s="638"/>
      <c r="BW38" s="638"/>
      <c r="BX38" s="638"/>
      <c r="BY38" s="638"/>
      <c r="BZ38" s="638"/>
      <c r="CA38" s="638"/>
      <c r="CB38" s="638"/>
      <c r="CC38" s="638"/>
      <c r="CD38" s="638"/>
      <c r="CE38" s="638"/>
      <c r="CF38" s="638"/>
      <c r="CG38" s="638"/>
      <c r="CH38" s="638"/>
      <c r="CI38" s="638"/>
      <c r="CJ38" s="638"/>
      <c r="CK38" s="638"/>
      <c r="CL38" s="638"/>
      <c r="CM38" s="638"/>
      <c r="CN38" s="638"/>
      <c r="CO38" s="638"/>
      <c r="CP38" s="638"/>
      <c r="CQ38" s="638"/>
      <c r="CR38" s="638"/>
      <c r="CS38" s="638"/>
      <c r="CT38" s="638"/>
    </row>
    <row r="39" spans="1:98" ht="12.75">
      <c r="A39" s="639"/>
      <c r="B39" s="1643" t="s">
        <v>1551</v>
      </c>
      <c r="C39" s="1644"/>
      <c r="D39" s="1644"/>
      <c r="E39" s="1644"/>
      <c r="F39" s="1644"/>
      <c r="G39" s="1644"/>
      <c r="H39" s="1644"/>
      <c r="I39" s="1644"/>
      <c r="J39" s="1644"/>
      <c r="K39" s="1644"/>
      <c r="L39" s="1644"/>
      <c r="M39" s="1644"/>
      <c r="N39" s="1644"/>
      <c r="O39" s="1644"/>
      <c r="P39" s="1644"/>
      <c r="Q39" s="1644"/>
      <c r="R39" s="1644"/>
      <c r="S39" s="1644"/>
      <c r="T39" s="1644"/>
      <c r="U39" s="1644"/>
      <c r="V39" s="1644"/>
      <c r="W39" s="1644"/>
      <c r="X39" s="1645"/>
      <c r="Y39" s="1665">
        <v>3.2399999999999998E-2</v>
      </c>
      <c r="Z39" s="1665"/>
      <c r="AA39" s="1665"/>
      <c r="AB39" s="1665"/>
      <c r="AC39" s="1665"/>
      <c r="AD39" s="1665">
        <v>3.2399999999999998E-2</v>
      </c>
      <c r="AE39" s="1665"/>
      <c r="AF39" s="1665"/>
      <c r="AG39" s="1665"/>
      <c r="AH39" s="1665"/>
      <c r="AI39" s="639"/>
      <c r="AJ39" s="639"/>
      <c r="AK39" s="639"/>
      <c r="AL39" s="639"/>
      <c r="AM39" s="639"/>
      <c r="AN39" s="639"/>
      <c r="AO39" s="638"/>
      <c r="AP39" s="638"/>
      <c r="AQ39" s="638"/>
      <c r="AR39" s="638"/>
      <c r="AS39" s="638"/>
      <c r="AT39" s="638"/>
      <c r="AU39" s="638"/>
      <c r="AV39" s="638"/>
      <c r="AW39" s="638"/>
      <c r="AX39" s="638"/>
      <c r="AY39" s="638"/>
      <c r="AZ39" s="638"/>
      <c r="BA39" s="638"/>
      <c r="BB39" s="638"/>
      <c r="BC39" s="638"/>
      <c r="BD39" s="638"/>
      <c r="BE39" s="638"/>
      <c r="BF39" s="638"/>
      <c r="BG39" s="638"/>
      <c r="BH39" s="638"/>
      <c r="BI39" s="638"/>
      <c r="BJ39" s="638"/>
      <c r="BK39" s="638"/>
      <c r="BL39" s="638"/>
      <c r="BM39" s="638"/>
      <c r="BN39" s="638"/>
      <c r="BO39" s="638"/>
      <c r="BP39" s="638"/>
      <c r="BQ39" s="638"/>
      <c r="BR39" s="638"/>
      <c r="BS39" s="638"/>
      <c r="BT39" s="638"/>
      <c r="BU39" s="638"/>
      <c r="BV39" s="638"/>
      <c r="BW39" s="638"/>
      <c r="BX39" s="638"/>
      <c r="BY39" s="638"/>
      <c r="BZ39" s="638"/>
      <c r="CA39" s="638"/>
      <c r="CB39" s="638"/>
      <c r="CC39" s="638"/>
      <c r="CD39" s="638"/>
      <c r="CE39" s="638"/>
      <c r="CF39" s="638"/>
      <c r="CG39" s="638"/>
      <c r="CH39" s="638"/>
      <c r="CI39" s="638"/>
      <c r="CJ39" s="638"/>
      <c r="CK39" s="638"/>
      <c r="CL39" s="638"/>
      <c r="CM39" s="638"/>
      <c r="CN39" s="638"/>
      <c r="CO39" s="638"/>
      <c r="CP39" s="638"/>
      <c r="CQ39" s="638"/>
      <c r="CR39" s="638"/>
      <c r="CS39" s="638"/>
      <c r="CT39" s="638"/>
    </row>
    <row r="40" spans="1:98" ht="12.75" customHeight="1">
      <c r="A40" s="644"/>
      <c r="B40" s="1643" t="s">
        <v>691</v>
      </c>
      <c r="C40" s="1644"/>
      <c r="D40" s="1644"/>
      <c r="E40" s="1644"/>
      <c r="F40" s="1644"/>
      <c r="G40" s="1644"/>
      <c r="H40" s="1644"/>
      <c r="I40" s="1644"/>
      <c r="J40" s="1644"/>
      <c r="K40" s="1644"/>
      <c r="L40" s="1644"/>
      <c r="M40" s="1644"/>
      <c r="N40" s="1644"/>
      <c r="O40" s="1644"/>
      <c r="P40" s="1644"/>
      <c r="Q40" s="1644"/>
      <c r="R40" s="1644"/>
      <c r="S40" s="1644"/>
      <c r="T40" s="1644"/>
      <c r="U40" s="1644"/>
      <c r="V40" s="1644"/>
      <c r="W40" s="1644"/>
      <c r="X40" s="1645"/>
      <c r="Y40" s="1664">
        <f>ROUND(Y38*Y39,0)</f>
        <v>1172357</v>
      </c>
      <c r="Z40" s="1664"/>
      <c r="AA40" s="1664"/>
      <c r="AB40" s="1664"/>
      <c r="AC40" s="1664"/>
      <c r="AD40" s="1661">
        <f>ROUND(AD38*AD39,0)</f>
        <v>0</v>
      </c>
      <c r="AE40" s="1664"/>
      <c r="AF40" s="1664"/>
      <c r="AG40" s="1664"/>
      <c r="AH40" s="1664"/>
      <c r="AI40" s="639"/>
      <c r="AJ40" s="639"/>
      <c r="AK40" s="639"/>
      <c r="AL40" s="639"/>
      <c r="AM40" s="639"/>
      <c r="AN40" s="639"/>
      <c r="AO40" s="638"/>
      <c r="AP40" s="638"/>
      <c r="AQ40" s="638"/>
      <c r="AR40" s="638"/>
      <c r="AS40" s="638"/>
      <c r="AT40" s="638"/>
      <c r="AU40" s="638"/>
      <c r="AV40" s="638"/>
      <c r="AW40" s="638"/>
      <c r="AX40" s="638"/>
      <c r="AY40" s="638"/>
      <c r="AZ40" s="638"/>
      <c r="BA40" s="638"/>
      <c r="BB40" s="638"/>
      <c r="BC40" s="638"/>
      <c r="BD40" s="638"/>
      <c r="BE40" s="638"/>
      <c r="BF40" s="638"/>
      <c r="BG40" s="638"/>
      <c r="BH40" s="638"/>
      <c r="BI40" s="638"/>
      <c r="BJ40" s="638"/>
      <c r="BK40" s="638"/>
      <c r="BL40" s="638"/>
      <c r="BM40" s="638"/>
      <c r="BN40" s="638"/>
      <c r="BO40" s="638"/>
      <c r="BP40" s="638"/>
      <c r="BQ40" s="638"/>
      <c r="BR40" s="638"/>
      <c r="BS40" s="638"/>
      <c r="BT40" s="638"/>
      <c r="BU40" s="638"/>
      <c r="BV40" s="638"/>
      <c r="BW40" s="638"/>
      <c r="BX40" s="638"/>
      <c r="BY40" s="638"/>
      <c r="BZ40" s="638"/>
      <c r="CA40" s="638"/>
      <c r="CB40" s="638"/>
      <c r="CC40" s="638"/>
      <c r="CD40" s="638"/>
      <c r="CE40" s="638"/>
      <c r="CF40" s="638"/>
      <c r="CG40" s="638"/>
      <c r="CH40" s="638"/>
      <c r="CI40" s="638"/>
      <c r="CJ40" s="638"/>
      <c r="CK40" s="638"/>
      <c r="CL40" s="638"/>
      <c r="CM40" s="638"/>
      <c r="CN40" s="638"/>
      <c r="CO40" s="638"/>
      <c r="CP40" s="638"/>
      <c r="CQ40" s="638"/>
      <c r="CR40" s="638"/>
      <c r="CS40" s="638"/>
      <c r="CT40" s="638"/>
    </row>
    <row r="41" spans="1:98" ht="12.75">
      <c r="A41" s="639"/>
      <c r="B41" s="1643" t="s">
        <v>692</v>
      </c>
      <c r="C41" s="1644"/>
      <c r="D41" s="1644"/>
      <c r="E41" s="1644"/>
      <c r="F41" s="1644"/>
      <c r="G41" s="1644"/>
      <c r="H41" s="1644"/>
      <c r="I41" s="1644"/>
      <c r="J41" s="1644"/>
      <c r="K41" s="1644"/>
      <c r="L41" s="1644"/>
      <c r="M41" s="1644"/>
      <c r="N41" s="1644"/>
      <c r="O41" s="1644"/>
      <c r="P41" s="1644"/>
      <c r="Q41" s="1644"/>
      <c r="R41" s="1644"/>
      <c r="S41" s="1644"/>
      <c r="T41" s="1644"/>
      <c r="U41" s="1644"/>
      <c r="V41" s="1644"/>
      <c r="W41" s="1644"/>
      <c r="X41" s="1645"/>
      <c r="Y41" s="1708">
        <f>Y40+AD40</f>
        <v>1172357</v>
      </c>
      <c r="Z41" s="1709"/>
      <c r="AA41" s="1709"/>
      <c r="AB41" s="1709"/>
      <c r="AC41" s="1709"/>
      <c r="AD41" s="1709"/>
      <c r="AE41" s="1709"/>
      <c r="AF41" s="1709"/>
      <c r="AG41" s="1709"/>
      <c r="AH41" s="1710"/>
      <c r="AI41" s="639"/>
      <c r="AJ41" s="639"/>
      <c r="AK41" s="639"/>
      <c r="AL41" s="639"/>
      <c r="AM41" s="639"/>
      <c r="AN41" s="639"/>
      <c r="AO41" s="638"/>
      <c r="AP41" s="638"/>
      <c r="AQ41" s="638"/>
      <c r="AR41" s="638"/>
      <c r="AS41" s="638"/>
      <c r="AT41" s="638"/>
      <c r="AU41" s="638"/>
      <c r="AV41" s="638"/>
      <c r="AW41" s="638"/>
      <c r="AX41" s="638"/>
      <c r="AY41" s="638"/>
      <c r="AZ41" s="638"/>
      <c r="BA41" s="638"/>
      <c r="BB41" s="638"/>
      <c r="BC41" s="638"/>
      <c r="BD41" s="638"/>
      <c r="BE41" s="638"/>
      <c r="BF41" s="638"/>
      <c r="BG41" s="638"/>
      <c r="BH41" s="638"/>
      <c r="BI41" s="638"/>
      <c r="BJ41" s="638"/>
      <c r="BK41" s="638"/>
      <c r="BL41" s="638"/>
      <c r="BM41" s="638"/>
      <c r="BN41" s="638"/>
      <c r="BO41" s="638"/>
      <c r="BP41" s="638"/>
      <c r="BQ41" s="638"/>
      <c r="BR41" s="638"/>
      <c r="BS41" s="638"/>
      <c r="BT41" s="638"/>
      <c r="BU41" s="638"/>
      <c r="BV41" s="638"/>
      <c r="BW41" s="638"/>
      <c r="BX41" s="638"/>
      <c r="BY41" s="638"/>
      <c r="BZ41" s="638"/>
      <c r="CA41" s="638"/>
      <c r="CB41" s="638"/>
      <c r="CC41" s="638"/>
      <c r="CD41" s="638"/>
      <c r="CE41" s="638"/>
      <c r="CF41" s="638"/>
      <c r="CG41" s="638"/>
      <c r="CH41" s="638"/>
      <c r="CI41" s="638"/>
      <c r="CJ41" s="638"/>
      <c r="CK41" s="638"/>
      <c r="CL41" s="638"/>
      <c r="CM41" s="638"/>
      <c r="CN41" s="638"/>
      <c r="CO41" s="638"/>
      <c r="CP41" s="638"/>
      <c r="CQ41" s="638"/>
      <c r="CR41" s="638"/>
      <c r="CS41" s="638"/>
      <c r="CT41" s="638"/>
    </row>
    <row r="42" spans="1:98" ht="12.75" customHeight="1">
      <c r="A42" s="644"/>
      <c r="B42" s="1701" t="s">
        <v>1552</v>
      </c>
      <c r="C42" s="1701"/>
      <c r="D42" s="1701"/>
      <c r="E42" s="1701"/>
      <c r="F42" s="1701"/>
      <c r="G42" s="1701"/>
      <c r="H42" s="1701"/>
      <c r="I42" s="1701"/>
      <c r="J42" s="1701"/>
      <c r="K42" s="1701"/>
      <c r="L42" s="1701"/>
      <c r="M42" s="1701"/>
      <c r="N42" s="1701"/>
      <c r="O42" s="1701"/>
      <c r="P42" s="1701"/>
      <c r="Q42" s="1701"/>
      <c r="R42" s="1701"/>
      <c r="S42" s="1701"/>
      <c r="T42" s="1701"/>
      <c r="U42" s="1701"/>
      <c r="V42" s="1701"/>
      <c r="W42" s="1701"/>
      <c r="X42" s="1701"/>
      <c r="Y42" s="1701"/>
      <c r="Z42" s="1701"/>
      <c r="AA42" s="1701"/>
      <c r="AB42" s="1701"/>
      <c r="AC42" s="1701"/>
      <c r="AD42" s="1701"/>
      <c r="AE42" s="1701"/>
      <c r="AF42" s="1701"/>
      <c r="AG42" s="1701"/>
      <c r="AH42" s="1701"/>
      <c r="AI42" s="639"/>
      <c r="AJ42" s="639"/>
      <c r="AK42" s="639"/>
      <c r="AL42" s="639"/>
      <c r="AM42" s="639"/>
      <c r="AN42" s="639"/>
      <c r="AO42" s="638"/>
      <c r="AP42" s="638"/>
      <c r="AQ42" s="638"/>
      <c r="AR42" s="638"/>
      <c r="AS42" s="638"/>
      <c r="AT42" s="638"/>
      <c r="AU42" s="638"/>
      <c r="AV42" s="638"/>
      <c r="AW42" s="638"/>
      <c r="AX42" s="638"/>
      <c r="AY42" s="638"/>
      <c r="AZ42" s="638"/>
      <c r="BA42" s="638"/>
      <c r="BB42" s="638"/>
      <c r="BC42" s="638"/>
      <c r="BD42" s="638"/>
      <c r="BE42" s="638"/>
      <c r="BF42" s="638"/>
      <c r="BG42" s="638"/>
      <c r="BH42" s="638"/>
      <c r="BI42" s="638"/>
      <c r="BJ42" s="638"/>
      <c r="BK42" s="638"/>
      <c r="BL42" s="638"/>
      <c r="BM42" s="638"/>
      <c r="BN42" s="638"/>
      <c r="BO42" s="638"/>
      <c r="BP42" s="638"/>
      <c r="BQ42" s="638"/>
      <c r="BR42" s="638"/>
      <c r="BS42" s="638"/>
      <c r="BT42" s="638"/>
      <c r="BU42" s="638"/>
      <c r="BV42" s="638"/>
      <c r="BW42" s="638"/>
      <c r="BX42" s="638"/>
      <c r="BY42" s="638"/>
      <c r="BZ42" s="638"/>
      <c r="CA42" s="638"/>
      <c r="CB42" s="638"/>
      <c r="CC42" s="638"/>
      <c r="CD42" s="638"/>
      <c r="CE42" s="638"/>
      <c r="CF42" s="638"/>
      <c r="CG42" s="638"/>
      <c r="CH42" s="638"/>
      <c r="CI42" s="638"/>
      <c r="CJ42" s="638"/>
      <c r="CK42" s="638"/>
      <c r="CL42" s="638"/>
      <c r="CM42" s="638"/>
      <c r="CN42" s="638"/>
      <c r="CO42" s="638"/>
      <c r="CP42" s="638"/>
      <c r="CQ42" s="638"/>
      <c r="CR42" s="638"/>
      <c r="CS42" s="638"/>
      <c r="CT42" s="638"/>
    </row>
    <row r="43" spans="1:98" ht="12.75">
      <c r="A43" s="639"/>
      <c r="B43" s="655"/>
      <c r="C43" s="655"/>
      <c r="D43" s="655"/>
      <c r="E43" s="655"/>
      <c r="F43" s="655"/>
      <c r="G43" s="655"/>
      <c r="H43" s="655"/>
      <c r="I43" s="655"/>
      <c r="J43" s="655"/>
      <c r="K43" s="655"/>
      <c r="L43" s="655"/>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39"/>
      <c r="AJ43" s="639"/>
      <c r="AK43" s="639"/>
      <c r="AL43" s="639"/>
      <c r="AM43" s="639"/>
      <c r="AN43" s="639"/>
      <c r="AO43" s="638"/>
      <c r="AP43" s="638"/>
      <c r="AQ43" s="638"/>
      <c r="AR43" s="638"/>
      <c r="AS43" s="638"/>
      <c r="AT43" s="638"/>
      <c r="AU43" s="638"/>
      <c r="AV43" s="638"/>
      <c r="AW43" s="638"/>
      <c r="AX43" s="638"/>
      <c r="AY43" s="638"/>
      <c r="AZ43" s="638"/>
      <c r="BA43" s="638"/>
      <c r="BB43" s="638"/>
      <c r="BC43" s="638"/>
      <c r="BD43" s="638"/>
      <c r="BE43" s="638"/>
      <c r="BF43" s="638"/>
      <c r="BG43" s="638"/>
      <c r="BH43" s="638"/>
      <c r="BI43" s="638"/>
      <c r="BJ43" s="638"/>
      <c r="BK43" s="638"/>
      <c r="BL43" s="638"/>
      <c r="BM43" s="638"/>
      <c r="BN43" s="638"/>
      <c r="BO43" s="638"/>
      <c r="BP43" s="638"/>
      <c r="BQ43" s="638"/>
      <c r="BR43" s="638"/>
      <c r="BS43" s="638"/>
      <c r="BT43" s="638"/>
      <c r="BU43" s="638"/>
      <c r="BV43" s="638"/>
      <c r="BW43" s="638"/>
      <c r="BX43" s="638"/>
      <c r="BY43" s="638"/>
      <c r="BZ43" s="638"/>
      <c r="CA43" s="638"/>
      <c r="CB43" s="638"/>
      <c r="CC43" s="638"/>
      <c r="CD43" s="638"/>
      <c r="CE43" s="638"/>
      <c r="CF43" s="638"/>
      <c r="CG43" s="638"/>
      <c r="CH43" s="638"/>
      <c r="CI43" s="638"/>
      <c r="CJ43" s="638"/>
      <c r="CK43" s="638"/>
      <c r="CL43" s="638"/>
      <c r="CM43" s="638"/>
      <c r="CN43" s="638"/>
      <c r="CO43" s="638"/>
      <c r="CP43" s="638"/>
      <c r="CQ43" s="638"/>
      <c r="CR43" s="638"/>
      <c r="CS43" s="638"/>
      <c r="CT43" s="638"/>
    </row>
    <row r="44" spans="1:98" s="335" customFormat="1" ht="13.5" thickBot="1">
      <c r="A44" s="1658" t="s">
        <v>1583</v>
      </c>
      <c r="B44" s="1658"/>
      <c r="C44" s="1658"/>
      <c r="D44" s="1658"/>
      <c r="E44" s="1658"/>
      <c r="F44" s="1658"/>
      <c r="G44" s="1658"/>
      <c r="H44" s="1658"/>
      <c r="I44" s="1658"/>
      <c r="J44" s="1658"/>
      <c r="K44" s="1658"/>
      <c r="L44" s="1658"/>
      <c r="M44" s="1658"/>
      <c r="N44" s="1658"/>
      <c r="O44" s="1658"/>
      <c r="P44" s="1658"/>
      <c r="Q44" s="1658"/>
      <c r="R44" s="1658"/>
      <c r="S44" s="1658"/>
      <c r="T44" s="1658"/>
      <c r="U44" s="1658"/>
      <c r="V44" s="1658"/>
      <c r="W44" s="1658"/>
      <c r="X44" s="1658"/>
      <c r="Y44" s="1658"/>
      <c r="Z44" s="1658"/>
      <c r="AA44" s="1658"/>
      <c r="AB44" s="1658"/>
      <c r="AC44" s="1658"/>
      <c r="AD44" s="1658"/>
      <c r="AE44" s="1658"/>
      <c r="AF44" s="1658"/>
      <c r="AG44" s="1658"/>
      <c r="AH44" s="1658"/>
      <c r="AI44" s="1658"/>
      <c r="AJ44" s="1658"/>
      <c r="AK44" s="1658"/>
      <c r="AL44" s="1658"/>
      <c r="AM44" s="1658"/>
      <c r="AN44" s="1658"/>
      <c r="AO44" s="1658"/>
      <c r="AP44" s="1658"/>
      <c r="AQ44" s="1658"/>
      <c r="AR44" s="1658"/>
      <c r="AS44" s="1658"/>
      <c r="AT44" s="1658"/>
      <c r="AU44" s="1658"/>
      <c r="AV44" s="1658"/>
      <c r="AW44" s="1658"/>
      <c r="AX44" s="1658"/>
      <c r="AY44" s="1658"/>
      <c r="AZ44" s="1658"/>
      <c r="BA44" s="1658"/>
      <c r="BB44" s="1658"/>
      <c r="BC44" s="1658"/>
      <c r="BD44" s="1658"/>
      <c r="BE44" s="1658"/>
      <c r="BF44" s="1658"/>
      <c r="BG44" s="1658"/>
      <c r="BH44" s="1658"/>
      <c r="BI44" s="1658"/>
      <c r="BJ44" s="1658"/>
      <c r="BK44" s="1658"/>
      <c r="BL44" s="1658"/>
      <c r="BM44" s="1658"/>
      <c r="BN44" s="1658"/>
      <c r="BO44" s="1658"/>
      <c r="BP44" s="1658"/>
      <c r="BQ44" s="1658"/>
      <c r="BR44" s="1658"/>
      <c r="BS44" s="1658"/>
      <c r="BT44" s="1658"/>
      <c r="BU44" s="1658"/>
      <c r="BV44" s="1658"/>
      <c r="BW44" s="1658"/>
      <c r="BX44" s="165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4" t="s">
        <v>635</v>
      </c>
      <c r="B46" s="639"/>
      <c r="C46" s="644" t="s">
        <v>298</v>
      </c>
      <c r="D46" s="639"/>
      <c r="E46" s="639"/>
      <c r="F46" s="639"/>
      <c r="G46" s="639"/>
      <c r="H46" s="639"/>
      <c r="I46" s="639"/>
      <c r="J46" s="639"/>
      <c r="K46" s="639"/>
      <c r="L46" s="639"/>
      <c r="M46" s="639"/>
      <c r="N46" s="639"/>
      <c r="O46" s="639"/>
      <c r="P46" s="639"/>
      <c r="Q46" s="639"/>
      <c r="R46" s="639"/>
      <c r="S46" s="639"/>
      <c r="T46" s="639"/>
      <c r="U46" s="639"/>
      <c r="V46" s="639"/>
      <c r="W46" s="639"/>
      <c r="X46" s="639"/>
      <c r="Y46" s="639"/>
      <c r="Z46" s="639"/>
      <c r="AA46" s="639"/>
      <c r="AB46" s="639"/>
      <c r="AC46" s="639"/>
      <c r="AD46" s="639"/>
      <c r="AE46" s="639"/>
      <c r="AF46" s="639"/>
      <c r="AG46" s="639"/>
      <c r="AH46" s="639"/>
      <c r="AI46" s="639"/>
      <c r="AJ46" s="639"/>
      <c r="AK46" s="639"/>
      <c r="AL46" s="639"/>
      <c r="AM46" s="639"/>
      <c r="AN46" s="639"/>
      <c r="AO46" s="638"/>
      <c r="AP46" s="638"/>
      <c r="AQ46" s="638"/>
      <c r="AR46" s="638"/>
      <c r="AS46" s="638"/>
      <c r="AT46" s="638"/>
      <c r="AU46" s="638"/>
      <c r="AV46" s="638"/>
      <c r="AW46" s="638"/>
      <c r="AX46" s="638"/>
      <c r="AY46" s="638"/>
      <c r="AZ46" s="638"/>
      <c r="BA46" s="638"/>
      <c r="BB46" s="638"/>
      <c r="BC46" s="638"/>
      <c r="BD46" s="638"/>
      <c r="BE46" s="638"/>
      <c r="BF46" s="638"/>
      <c r="BG46" s="638"/>
      <c r="BH46" s="638"/>
      <c r="BI46" s="638"/>
      <c r="BJ46" s="638"/>
      <c r="BK46" s="638"/>
      <c r="BL46" s="638"/>
      <c r="BM46" s="638"/>
      <c r="BN46" s="638"/>
      <c r="BO46" s="638"/>
      <c r="BP46" s="638"/>
      <c r="BQ46" s="638"/>
      <c r="BR46" s="638"/>
      <c r="BS46" s="638"/>
      <c r="BT46" s="638"/>
      <c r="BU46" s="638"/>
      <c r="BV46" s="638"/>
      <c r="BW46" s="638"/>
      <c r="BX46" s="638"/>
      <c r="BY46" s="638"/>
      <c r="BZ46" s="638"/>
      <c r="CA46" s="638"/>
      <c r="CB46" s="638"/>
      <c r="CC46" s="638"/>
      <c r="CD46" s="638"/>
      <c r="CE46" s="638"/>
      <c r="CF46" s="638"/>
      <c r="CG46" s="638"/>
      <c r="CH46" s="638"/>
      <c r="CI46" s="638"/>
      <c r="CJ46" s="638"/>
      <c r="CK46" s="638"/>
      <c r="CL46" s="638"/>
      <c r="CM46" s="638"/>
      <c r="CN46" s="638"/>
      <c r="CO46" s="638"/>
      <c r="CP46" s="638"/>
      <c r="CQ46" s="638"/>
      <c r="CR46" s="638"/>
      <c r="CS46" s="638"/>
      <c r="CT46" s="638"/>
    </row>
    <row r="47" spans="1:98" ht="12.75">
      <c r="A47" s="639"/>
      <c r="B47" s="639"/>
      <c r="C47" s="639"/>
      <c r="D47" s="644" t="s">
        <v>299</v>
      </c>
      <c r="E47" s="639"/>
      <c r="F47" s="639"/>
      <c r="G47" s="639"/>
      <c r="H47" s="639"/>
      <c r="I47" s="639"/>
      <c r="J47" s="639"/>
      <c r="K47" s="639"/>
      <c r="L47" s="639"/>
      <c r="M47" s="639"/>
      <c r="N47" s="639"/>
      <c r="O47" s="639"/>
      <c r="P47" s="639"/>
      <c r="Q47" s="639"/>
      <c r="R47" s="639"/>
      <c r="S47" s="639"/>
      <c r="T47" s="639"/>
      <c r="U47" s="639"/>
      <c r="V47" s="639"/>
      <c r="W47" s="639"/>
      <c r="X47" s="639"/>
      <c r="Y47" s="639"/>
      <c r="Z47" s="639"/>
      <c r="AA47" s="639"/>
      <c r="AB47" s="1652">
        <f>'Sources and Uses Budget'!B105-'Sources and Uses Budget'!B15</f>
        <v>30460246</v>
      </c>
      <c r="AC47" s="1653"/>
      <c r="AD47" s="1653"/>
      <c r="AE47" s="1653"/>
      <c r="AF47" s="1654"/>
      <c r="AG47" s="639"/>
      <c r="AH47" s="639"/>
      <c r="AI47" s="639"/>
      <c r="AJ47" s="639"/>
      <c r="AK47" s="639"/>
      <c r="AL47" s="639"/>
      <c r="AM47" s="639"/>
      <c r="AN47" s="639"/>
      <c r="AO47" s="638"/>
      <c r="AP47" s="638"/>
      <c r="AQ47" s="638"/>
      <c r="AR47" s="638"/>
      <c r="AS47" s="638"/>
      <c r="AT47" s="638"/>
      <c r="AU47" s="638"/>
      <c r="AV47" s="638"/>
      <c r="AW47" s="638"/>
      <c r="AX47" s="638"/>
      <c r="AY47" s="638"/>
      <c r="AZ47" s="638"/>
      <c r="BA47" s="638"/>
      <c r="BB47" s="638"/>
      <c r="BC47" s="638"/>
      <c r="BD47" s="638"/>
      <c r="BE47" s="638"/>
      <c r="BF47" s="638"/>
      <c r="BG47" s="638"/>
      <c r="BH47" s="638"/>
      <c r="BI47" s="638"/>
      <c r="BJ47" s="638"/>
      <c r="BK47" s="638"/>
      <c r="BL47" s="638"/>
      <c r="BM47" s="638"/>
      <c r="BN47" s="638"/>
      <c r="BO47" s="638"/>
      <c r="BP47" s="638"/>
      <c r="BQ47" s="638"/>
      <c r="BR47" s="638"/>
      <c r="BS47" s="638"/>
      <c r="BT47" s="638"/>
      <c r="BU47" s="638"/>
      <c r="BV47" s="638"/>
      <c r="BW47" s="638"/>
      <c r="BX47" s="638"/>
      <c r="BY47" s="638"/>
      <c r="BZ47" s="638"/>
      <c r="CA47" s="638"/>
      <c r="CB47" s="638"/>
      <c r="CC47" s="638"/>
      <c r="CD47" s="638"/>
      <c r="CE47" s="638"/>
      <c r="CF47" s="638"/>
      <c r="CG47" s="638"/>
      <c r="CH47" s="638"/>
      <c r="CI47" s="638"/>
      <c r="CJ47" s="638"/>
      <c r="CK47" s="638"/>
      <c r="CL47" s="638"/>
      <c r="CM47" s="638"/>
      <c r="CN47" s="638"/>
      <c r="CO47" s="638"/>
      <c r="CP47" s="638"/>
      <c r="CQ47" s="638"/>
      <c r="CR47" s="638"/>
      <c r="CS47" s="638"/>
      <c r="CT47" s="638"/>
    </row>
    <row r="48" spans="1:98" ht="12.75" customHeight="1">
      <c r="A48" s="639"/>
      <c r="B48" s="639"/>
      <c r="C48" s="639"/>
      <c r="D48" s="644" t="s">
        <v>23</v>
      </c>
      <c r="E48" s="639"/>
      <c r="F48" s="639"/>
      <c r="G48" s="639"/>
      <c r="H48" s="639"/>
      <c r="I48" s="639"/>
      <c r="J48" s="639"/>
      <c r="K48" s="639"/>
      <c r="L48" s="639"/>
      <c r="M48" s="639"/>
      <c r="N48" s="639"/>
      <c r="O48" s="639"/>
      <c r="P48" s="639"/>
      <c r="Q48" s="639"/>
      <c r="R48" s="639"/>
      <c r="S48" s="639"/>
      <c r="T48" s="639"/>
      <c r="U48" s="639"/>
      <c r="V48" s="639"/>
      <c r="W48" s="639"/>
      <c r="X48" s="639"/>
      <c r="Y48" s="639"/>
      <c r="Z48" s="639"/>
      <c r="AA48" s="639"/>
      <c r="AB48" s="1652">
        <f>Application!AG630-MIN('Sources and Uses Budget'!B15,Application!AG390)</f>
        <v>20428759</v>
      </c>
      <c r="AC48" s="1653"/>
      <c r="AD48" s="1653"/>
      <c r="AE48" s="1653"/>
      <c r="AF48" s="1654"/>
      <c r="AG48" s="639"/>
      <c r="AH48" s="639"/>
      <c r="AI48" s="639"/>
      <c r="AJ48" s="639"/>
      <c r="AK48" s="639"/>
      <c r="AL48" s="639"/>
      <c r="AM48" s="639"/>
      <c r="AN48" s="639"/>
      <c r="AO48" s="638"/>
      <c r="AP48" s="638"/>
      <c r="AQ48" s="638"/>
      <c r="AR48" s="638"/>
      <c r="AS48" s="638"/>
      <c r="AT48" s="638"/>
      <c r="AU48" s="638"/>
      <c r="AV48" s="638"/>
      <c r="AW48" s="638"/>
      <c r="AX48" s="638"/>
      <c r="AY48" s="638"/>
      <c r="AZ48" s="638"/>
      <c r="BA48" s="638"/>
      <c r="BB48" s="638"/>
      <c r="BC48" s="638"/>
      <c r="BD48" s="638"/>
      <c r="BE48" s="638"/>
      <c r="BF48" s="638"/>
      <c r="BG48" s="638"/>
      <c r="BH48" s="638"/>
      <c r="BI48" s="638"/>
      <c r="BJ48" s="638"/>
      <c r="BK48" s="638"/>
      <c r="BL48" s="638"/>
      <c r="BM48" s="638"/>
      <c r="BN48" s="638"/>
      <c r="BO48" s="638"/>
      <c r="BP48" s="638"/>
      <c r="BQ48" s="638"/>
      <c r="BR48" s="638"/>
      <c r="BS48" s="638"/>
      <c r="BT48" s="638"/>
      <c r="BU48" s="638"/>
      <c r="BV48" s="638"/>
      <c r="BW48" s="638"/>
      <c r="BX48" s="638"/>
      <c r="BY48" s="638"/>
      <c r="BZ48" s="638"/>
      <c r="CA48" s="638"/>
      <c r="CB48" s="638"/>
      <c r="CC48" s="638"/>
      <c r="CD48" s="638"/>
      <c r="CE48" s="638"/>
      <c r="CF48" s="638"/>
      <c r="CG48" s="638"/>
      <c r="CH48" s="638"/>
      <c r="CI48" s="638"/>
      <c r="CJ48" s="638"/>
      <c r="CK48" s="638"/>
      <c r="CL48" s="638"/>
      <c r="CM48" s="638"/>
      <c r="CN48" s="638"/>
      <c r="CO48" s="638"/>
      <c r="CP48" s="638"/>
      <c r="CQ48" s="638"/>
      <c r="CR48" s="638"/>
      <c r="CS48" s="638"/>
      <c r="CT48" s="638"/>
    </row>
    <row r="49" spans="1:98" ht="12.75">
      <c r="A49" s="639"/>
      <c r="B49" s="639"/>
      <c r="C49" s="639"/>
      <c r="D49" s="644" t="s">
        <v>98</v>
      </c>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1652">
        <f>AB47-AB48</f>
        <v>10031487</v>
      </c>
      <c r="AC49" s="1653"/>
      <c r="AD49" s="1653"/>
      <c r="AE49" s="1653"/>
      <c r="AF49" s="1654"/>
      <c r="AG49" s="639"/>
      <c r="AH49" s="639"/>
      <c r="AI49" s="639"/>
      <c r="AJ49" s="639"/>
      <c r="AK49" s="639"/>
      <c r="AL49" s="639"/>
      <c r="AM49" s="639"/>
      <c r="AN49" s="639"/>
      <c r="AO49" s="638"/>
      <c r="AP49" s="638"/>
      <c r="AQ49" s="638"/>
      <c r="AR49" s="638"/>
      <c r="AS49" s="638"/>
      <c r="AT49" s="638"/>
      <c r="AU49" s="638"/>
      <c r="AV49" s="638"/>
      <c r="AW49" s="638"/>
      <c r="AX49" s="638"/>
      <c r="AY49" s="638"/>
      <c r="AZ49" s="638"/>
      <c r="BA49" s="638"/>
      <c r="BB49" s="638"/>
      <c r="BC49" s="638"/>
      <c r="BD49" s="638"/>
      <c r="BE49" s="638"/>
      <c r="BF49" s="638"/>
      <c r="BG49" s="638"/>
      <c r="BH49" s="638"/>
      <c r="BI49" s="638"/>
      <c r="BJ49" s="638"/>
      <c r="BK49" s="638"/>
      <c r="BL49" s="638"/>
      <c r="BM49" s="638"/>
      <c r="BN49" s="638"/>
      <c r="BO49" s="638"/>
      <c r="BP49" s="638"/>
      <c r="BQ49" s="638"/>
      <c r="BR49" s="638"/>
      <c r="BS49" s="638"/>
      <c r="BT49" s="638"/>
      <c r="BU49" s="638"/>
      <c r="BV49" s="638"/>
      <c r="BW49" s="638"/>
      <c r="BX49" s="638"/>
      <c r="BY49" s="638"/>
      <c r="BZ49" s="638"/>
      <c r="CA49" s="638"/>
      <c r="CB49" s="638"/>
      <c r="CC49" s="638"/>
      <c r="CD49" s="638"/>
      <c r="CE49" s="638"/>
      <c r="CF49" s="638"/>
      <c r="CG49" s="638"/>
      <c r="CH49" s="638"/>
      <c r="CI49" s="638"/>
      <c r="CJ49" s="638"/>
      <c r="CK49" s="638"/>
      <c r="CL49" s="638"/>
      <c r="CM49" s="638"/>
      <c r="CN49" s="638"/>
      <c r="CO49" s="638"/>
      <c r="CP49" s="638"/>
      <c r="CQ49" s="638"/>
      <c r="CR49" s="638"/>
      <c r="CS49" s="638"/>
      <c r="CT49" s="638"/>
    </row>
    <row r="50" spans="1:98" ht="12.75">
      <c r="A50" s="639"/>
      <c r="B50" s="639"/>
      <c r="C50" s="639"/>
      <c r="D50" s="644" t="s">
        <v>733</v>
      </c>
      <c r="E50" s="639"/>
      <c r="F50" s="639"/>
      <c r="G50" s="639"/>
      <c r="H50" s="639"/>
      <c r="I50" s="639"/>
      <c r="J50" s="639"/>
      <c r="K50" s="639"/>
      <c r="L50" s="639"/>
      <c r="M50" s="639"/>
      <c r="N50" s="639"/>
      <c r="O50" s="639"/>
      <c r="P50" s="639"/>
      <c r="Q50" s="639"/>
      <c r="R50" s="639"/>
      <c r="S50" s="639"/>
      <c r="T50" s="639"/>
      <c r="U50" s="639"/>
      <c r="V50" s="639"/>
      <c r="W50" s="639"/>
      <c r="X50" s="640"/>
      <c r="Y50" s="640"/>
      <c r="Z50" s="640"/>
      <c r="AA50" s="656"/>
      <c r="AB50" s="1637">
        <f>AB49/(Y41*10)</f>
        <v>0.85566828193118649</v>
      </c>
      <c r="AC50" s="1638"/>
      <c r="AD50" s="1638"/>
      <c r="AE50" s="1638"/>
      <c r="AF50" s="1639"/>
      <c r="AG50" s="639"/>
      <c r="AH50" s="639"/>
      <c r="AI50" s="639"/>
      <c r="AJ50" s="639"/>
      <c r="AK50" s="639"/>
      <c r="AL50" s="639"/>
      <c r="AM50" s="639"/>
      <c r="AN50" s="639"/>
      <c r="AO50" s="638"/>
      <c r="AP50" s="638"/>
      <c r="AQ50" s="638"/>
      <c r="AR50" s="638"/>
      <c r="AS50" s="638"/>
      <c r="AT50" s="638"/>
      <c r="AU50" s="638"/>
      <c r="AV50" s="638"/>
      <c r="AW50" s="638"/>
      <c r="AX50" s="638"/>
      <c r="AY50" s="638"/>
      <c r="AZ50" s="638"/>
      <c r="BA50" s="638"/>
      <c r="BB50" s="638"/>
      <c r="BC50" s="638"/>
      <c r="BD50" s="638"/>
      <c r="BE50" s="638"/>
      <c r="BF50" s="638"/>
      <c r="BG50" s="638"/>
      <c r="BH50" s="638"/>
      <c r="BI50" s="638"/>
      <c r="BJ50" s="638"/>
      <c r="BK50" s="638"/>
      <c r="BL50" s="638"/>
      <c r="BM50" s="638"/>
      <c r="BN50" s="638"/>
      <c r="BO50" s="638"/>
      <c r="BP50" s="638"/>
      <c r="BQ50" s="638"/>
      <c r="BR50" s="638"/>
      <c r="BS50" s="638"/>
      <c r="BT50" s="638"/>
      <c r="BU50" s="638"/>
      <c r="BV50" s="638"/>
      <c r="BW50" s="638"/>
      <c r="BX50" s="638"/>
      <c r="BY50" s="638"/>
      <c r="BZ50" s="638"/>
      <c r="CA50" s="638"/>
      <c r="CB50" s="638"/>
      <c r="CC50" s="638"/>
      <c r="CD50" s="638"/>
      <c r="CE50" s="638"/>
      <c r="CF50" s="638"/>
      <c r="CG50" s="638"/>
      <c r="CH50" s="638"/>
      <c r="CI50" s="638"/>
      <c r="CJ50" s="638"/>
      <c r="CK50" s="638"/>
      <c r="CL50" s="638"/>
      <c r="CM50" s="638"/>
      <c r="CN50" s="638"/>
      <c r="CO50" s="638"/>
      <c r="CP50" s="638"/>
      <c r="CQ50" s="638"/>
      <c r="CR50" s="638"/>
      <c r="CS50" s="638"/>
      <c r="CT50" s="638"/>
    </row>
    <row r="51" spans="1:98" s="660" customFormat="1" ht="15" customHeight="1">
      <c r="A51" s="640"/>
      <c r="B51" s="640"/>
      <c r="C51" s="640"/>
      <c r="D51" s="657"/>
      <c r="E51" s="1651" t="s">
        <v>1179</v>
      </c>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658"/>
      <c r="AB51" s="658"/>
      <c r="AC51" s="658"/>
      <c r="AD51" s="658"/>
      <c r="AE51" s="658"/>
      <c r="AF51" s="658"/>
      <c r="AG51" s="640"/>
      <c r="AH51" s="640"/>
      <c r="AI51" s="640"/>
      <c r="AJ51" s="640"/>
      <c r="AK51" s="640"/>
      <c r="AL51" s="640"/>
      <c r="AM51" s="640"/>
      <c r="AN51" s="640"/>
      <c r="AO51" s="659"/>
      <c r="AP51" s="659"/>
      <c r="AQ51" s="659"/>
      <c r="AR51" s="659"/>
      <c r="AS51" s="659"/>
      <c r="AT51" s="659"/>
      <c r="AU51" s="659"/>
      <c r="AV51" s="659"/>
      <c r="AW51" s="659"/>
      <c r="AX51" s="659"/>
      <c r="AY51" s="659"/>
      <c r="AZ51" s="659"/>
      <c r="BA51" s="659"/>
      <c r="BB51" s="659"/>
      <c r="BC51" s="659"/>
      <c r="BD51" s="659"/>
      <c r="BE51" s="659"/>
      <c r="BF51" s="659"/>
      <c r="BG51" s="659"/>
      <c r="BH51" s="659"/>
      <c r="BI51" s="659"/>
      <c r="BJ51" s="659"/>
      <c r="BK51" s="659"/>
      <c r="BL51" s="659"/>
      <c r="BM51" s="659"/>
      <c r="BN51" s="659"/>
      <c r="BO51" s="659"/>
      <c r="BP51" s="659"/>
      <c r="BQ51" s="659"/>
      <c r="BR51" s="659"/>
      <c r="BS51" s="659"/>
      <c r="BT51" s="659"/>
      <c r="BU51" s="659"/>
      <c r="BV51" s="659"/>
      <c r="BW51" s="659"/>
      <c r="BX51" s="659"/>
      <c r="BY51" s="659"/>
      <c r="BZ51" s="659"/>
      <c r="CA51" s="659"/>
      <c r="CB51" s="659"/>
      <c r="CC51" s="659"/>
      <c r="CD51" s="659"/>
      <c r="CE51" s="659"/>
      <c r="CF51" s="659"/>
      <c r="CG51" s="659"/>
      <c r="CH51" s="659"/>
      <c r="CI51" s="659"/>
      <c r="CJ51" s="659"/>
      <c r="CK51" s="659"/>
      <c r="CL51" s="659"/>
      <c r="CM51" s="659"/>
      <c r="CN51" s="659"/>
      <c r="CO51" s="659"/>
      <c r="CP51" s="659"/>
      <c r="CQ51" s="659"/>
      <c r="CR51" s="659"/>
      <c r="CS51" s="659"/>
      <c r="CT51" s="659"/>
    </row>
    <row r="52" spans="1:98" s="660" customFormat="1" ht="12" customHeight="1">
      <c r="A52" s="640"/>
      <c r="B52" s="640"/>
      <c r="C52" s="640"/>
      <c r="D52" s="657"/>
      <c r="E52" s="1651"/>
      <c r="F52" s="1651"/>
      <c r="G52" s="1651"/>
      <c r="H52" s="1651"/>
      <c r="I52" s="1651"/>
      <c r="J52" s="1651"/>
      <c r="K52" s="1651"/>
      <c r="L52" s="1651"/>
      <c r="M52" s="1651"/>
      <c r="N52" s="1651"/>
      <c r="O52" s="1651"/>
      <c r="P52" s="1651"/>
      <c r="Q52" s="1651"/>
      <c r="R52" s="1651"/>
      <c r="S52" s="1651"/>
      <c r="T52" s="1651"/>
      <c r="U52" s="1651"/>
      <c r="V52" s="1651"/>
      <c r="W52" s="1651"/>
      <c r="X52" s="1651"/>
      <c r="Y52" s="1651"/>
      <c r="Z52" s="1651"/>
      <c r="AA52" s="661"/>
      <c r="AB52" s="661"/>
      <c r="AC52" s="661"/>
      <c r="AD52" s="661"/>
      <c r="AE52" s="661"/>
      <c r="AF52" s="661"/>
      <c r="AG52" s="662"/>
      <c r="AH52" s="640"/>
      <c r="AI52" s="640"/>
      <c r="AJ52" s="640"/>
      <c r="AK52" s="640"/>
      <c r="AL52" s="640"/>
      <c r="AM52" s="640"/>
      <c r="AN52" s="640"/>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c r="BP52" s="659"/>
      <c r="BQ52" s="659"/>
      <c r="BR52" s="659"/>
      <c r="BS52" s="659"/>
      <c r="BT52" s="659"/>
      <c r="BU52" s="659"/>
      <c r="BV52" s="659"/>
      <c r="BW52" s="659"/>
      <c r="BX52" s="659"/>
      <c r="BY52" s="659"/>
      <c r="BZ52" s="659"/>
      <c r="CA52" s="659"/>
      <c r="CB52" s="659"/>
      <c r="CC52" s="659"/>
      <c r="CD52" s="659"/>
      <c r="CE52" s="659"/>
      <c r="CF52" s="659"/>
      <c r="CG52" s="659"/>
      <c r="CH52" s="659"/>
      <c r="CI52" s="659"/>
      <c r="CJ52" s="659"/>
      <c r="CK52" s="659"/>
      <c r="CL52" s="659"/>
      <c r="CM52" s="659"/>
      <c r="CN52" s="659"/>
      <c r="CO52" s="659"/>
      <c r="CP52" s="659"/>
      <c r="CQ52" s="659"/>
      <c r="CR52" s="659"/>
      <c r="CS52" s="659"/>
      <c r="CT52" s="659"/>
    </row>
    <row r="53" spans="1:98" s="640" customFormat="1" ht="12" customHeight="1">
      <c r="D53" s="657"/>
      <c r="E53" s="663"/>
      <c r="F53" s="663"/>
      <c r="G53" s="663"/>
      <c r="H53" s="663"/>
      <c r="I53" s="663"/>
      <c r="J53" s="663"/>
      <c r="K53" s="663"/>
      <c r="L53" s="663"/>
      <c r="M53" s="663"/>
      <c r="N53" s="663"/>
      <c r="O53" s="663"/>
      <c r="P53" s="663"/>
      <c r="Q53" s="663"/>
      <c r="R53" s="663"/>
      <c r="S53" s="663"/>
      <c r="T53" s="663"/>
      <c r="U53" s="663"/>
      <c r="V53" s="663"/>
      <c r="W53" s="663"/>
      <c r="X53" s="663"/>
      <c r="Y53" s="663"/>
      <c r="Z53" s="663"/>
      <c r="AO53" s="643"/>
      <c r="AP53" s="643"/>
      <c r="AQ53" s="643"/>
      <c r="AR53" s="643"/>
      <c r="AS53" s="643"/>
      <c r="AT53" s="643"/>
      <c r="AU53" s="643"/>
      <c r="AV53" s="643"/>
      <c r="AW53" s="643"/>
      <c r="AX53" s="643"/>
      <c r="AY53" s="643"/>
      <c r="AZ53" s="643"/>
      <c r="BA53" s="643"/>
      <c r="BB53" s="643"/>
      <c r="BC53" s="643"/>
      <c r="BD53" s="643"/>
      <c r="BE53" s="643"/>
      <c r="BF53" s="643"/>
      <c r="BG53" s="643"/>
      <c r="BH53" s="643"/>
      <c r="BI53" s="643"/>
      <c r="BJ53" s="643"/>
      <c r="BK53" s="643"/>
      <c r="BL53" s="643"/>
      <c r="BM53" s="643"/>
      <c r="BN53" s="643"/>
      <c r="BO53" s="643"/>
      <c r="BP53" s="643"/>
      <c r="BQ53" s="643"/>
      <c r="BR53" s="643"/>
      <c r="BS53" s="643"/>
      <c r="BT53" s="643"/>
      <c r="BU53" s="643"/>
      <c r="BV53" s="643"/>
      <c r="BW53" s="643"/>
      <c r="BX53" s="643"/>
      <c r="BY53" s="643"/>
      <c r="BZ53" s="643"/>
      <c r="CA53" s="643"/>
      <c r="CB53" s="643"/>
      <c r="CC53" s="643"/>
      <c r="CD53" s="643"/>
      <c r="CE53" s="643"/>
      <c r="CF53" s="643"/>
      <c r="CG53" s="643"/>
      <c r="CH53" s="643"/>
      <c r="CI53" s="643"/>
      <c r="CJ53" s="643"/>
      <c r="CK53" s="643"/>
      <c r="CL53" s="643"/>
      <c r="CM53" s="643"/>
      <c r="CN53" s="643"/>
      <c r="CO53" s="643"/>
      <c r="CP53" s="643"/>
      <c r="CQ53" s="643"/>
      <c r="CR53" s="643"/>
      <c r="CS53" s="643"/>
      <c r="CT53" s="643"/>
    </row>
    <row r="54" spans="1:98" s="640" customFormat="1" ht="15" customHeight="1">
      <c r="A54" s="639"/>
      <c r="B54" s="639"/>
      <c r="C54" s="639"/>
      <c r="D54" s="644" t="s">
        <v>354</v>
      </c>
      <c r="E54" s="639"/>
      <c r="F54" s="639"/>
      <c r="G54" s="639"/>
      <c r="H54" s="639"/>
      <c r="I54" s="639"/>
      <c r="J54" s="639"/>
      <c r="K54" s="639"/>
      <c r="L54" s="639"/>
      <c r="M54" s="639"/>
      <c r="N54" s="639"/>
      <c r="O54" s="639"/>
      <c r="P54" s="639"/>
      <c r="Q54" s="639"/>
      <c r="R54" s="639"/>
      <c r="S54" s="639"/>
      <c r="T54" s="639"/>
      <c r="U54" s="639"/>
      <c r="V54" s="639"/>
      <c r="W54" s="639"/>
      <c r="X54" s="639"/>
      <c r="Y54" s="639"/>
      <c r="Z54" s="639"/>
      <c r="AA54" s="639"/>
      <c r="AB54" s="1652">
        <f>ROUND(IF(ISERROR((AB49/AB50)),0,(AB49/AB50)),0)</f>
        <v>11723570</v>
      </c>
      <c r="AC54" s="1653"/>
      <c r="AD54" s="1653"/>
      <c r="AE54" s="1653"/>
      <c r="AF54" s="1654"/>
      <c r="AG54" s="639"/>
      <c r="AH54" s="639"/>
      <c r="AI54" s="639"/>
      <c r="AJ54" s="639"/>
      <c r="AK54" s="639"/>
      <c r="AL54" s="639"/>
      <c r="AM54" s="639"/>
      <c r="AN54" s="639"/>
      <c r="AO54" s="643"/>
      <c r="AP54" s="643"/>
      <c r="AQ54" s="643"/>
      <c r="AR54" s="643"/>
      <c r="AS54" s="643"/>
      <c r="AT54" s="643"/>
      <c r="AU54" s="643"/>
      <c r="AV54" s="643"/>
      <c r="AW54" s="643"/>
      <c r="AX54" s="643"/>
      <c r="AY54" s="643"/>
      <c r="AZ54" s="643"/>
      <c r="BA54" s="643"/>
      <c r="BB54" s="643"/>
      <c r="BC54" s="643"/>
      <c r="BD54" s="643"/>
      <c r="BE54" s="643"/>
      <c r="BF54" s="643"/>
      <c r="BG54" s="643"/>
      <c r="BH54" s="643"/>
      <c r="BI54" s="643"/>
      <c r="BJ54" s="643"/>
      <c r="BK54" s="643"/>
      <c r="BL54" s="643"/>
      <c r="BM54" s="643"/>
      <c r="BN54" s="643"/>
      <c r="BO54" s="643"/>
      <c r="BP54" s="643"/>
      <c r="BQ54" s="643"/>
      <c r="BR54" s="643"/>
      <c r="BS54" s="643"/>
      <c r="BT54" s="643"/>
      <c r="BU54" s="643"/>
      <c r="BV54" s="643"/>
      <c r="BW54" s="643"/>
      <c r="BX54" s="643"/>
      <c r="BY54" s="643"/>
      <c r="BZ54" s="643"/>
      <c r="CA54" s="643"/>
      <c r="CB54" s="643"/>
      <c r="CC54" s="643"/>
      <c r="CD54" s="643"/>
      <c r="CE54" s="643"/>
      <c r="CF54" s="643"/>
      <c r="CG54" s="643"/>
      <c r="CH54" s="643"/>
      <c r="CI54" s="643"/>
      <c r="CJ54" s="643"/>
      <c r="CK54" s="643"/>
      <c r="CL54" s="643"/>
      <c r="CM54" s="643"/>
      <c r="CN54" s="643"/>
      <c r="CO54" s="643"/>
      <c r="CP54" s="643"/>
      <c r="CQ54" s="643"/>
      <c r="CR54" s="643"/>
      <c r="CS54" s="643"/>
      <c r="CT54" s="643"/>
    </row>
    <row r="55" spans="1:98" ht="12.75" customHeight="1">
      <c r="A55" s="639"/>
      <c r="B55" s="639"/>
      <c r="C55" s="639"/>
      <c r="D55" s="644" t="s">
        <v>355</v>
      </c>
      <c r="E55" s="639"/>
      <c r="F55" s="639"/>
      <c r="G55" s="639"/>
      <c r="H55" s="639"/>
      <c r="I55" s="639"/>
      <c r="J55" s="639"/>
      <c r="K55" s="639"/>
      <c r="L55" s="639"/>
      <c r="M55" s="639"/>
      <c r="N55" s="639"/>
      <c r="O55" s="639"/>
      <c r="P55" s="639"/>
      <c r="Q55" s="639"/>
      <c r="R55" s="639"/>
      <c r="S55" s="639"/>
      <c r="T55" s="639"/>
      <c r="U55" s="639"/>
      <c r="V55" s="639"/>
      <c r="W55" s="639"/>
      <c r="X55" s="639"/>
      <c r="Y55" s="639"/>
      <c r="Z55" s="639"/>
      <c r="AA55" s="639"/>
      <c r="AB55" s="1652">
        <f>(AB54/10)</f>
        <v>1172357</v>
      </c>
      <c r="AC55" s="1653"/>
      <c r="AD55" s="1653"/>
      <c r="AE55" s="1653"/>
      <c r="AF55" s="1654"/>
      <c r="AG55" s="639"/>
      <c r="AH55" s="639"/>
      <c r="AI55" s="639"/>
      <c r="AJ55" s="639"/>
      <c r="AK55" s="639"/>
      <c r="AL55" s="639"/>
      <c r="AM55" s="639"/>
      <c r="AN55" s="639"/>
      <c r="AO55" s="638"/>
      <c r="AP55" s="638"/>
      <c r="AQ55" s="638"/>
      <c r="AR55" s="638"/>
      <c r="AS55" s="638"/>
      <c r="AT55" s="638"/>
      <c r="AU55" s="638"/>
      <c r="AV55" s="638"/>
      <c r="AW55" s="638"/>
      <c r="AX55" s="638"/>
      <c r="AY55" s="638"/>
      <c r="AZ55" s="638"/>
      <c r="BA55" s="638"/>
      <c r="BB55" s="638"/>
      <c r="BC55" s="638"/>
      <c r="BD55" s="638"/>
      <c r="BE55" s="638"/>
      <c r="BF55" s="638"/>
      <c r="BG55" s="638"/>
      <c r="BH55" s="638"/>
      <c r="BI55" s="638"/>
      <c r="BJ55" s="638"/>
      <c r="BK55" s="638"/>
      <c r="BL55" s="638"/>
      <c r="BM55" s="638"/>
      <c r="BN55" s="638"/>
      <c r="BO55" s="638"/>
      <c r="BP55" s="638"/>
      <c r="BQ55" s="638"/>
      <c r="BR55" s="638"/>
      <c r="BS55" s="638"/>
      <c r="BT55" s="638"/>
      <c r="BU55" s="638"/>
      <c r="BV55" s="638"/>
      <c r="BW55" s="638"/>
      <c r="BX55" s="638"/>
      <c r="BY55" s="638"/>
      <c r="BZ55" s="638"/>
      <c r="CA55" s="638"/>
      <c r="CB55" s="638"/>
      <c r="CC55" s="638"/>
      <c r="CD55" s="638"/>
      <c r="CE55" s="638"/>
      <c r="CF55" s="638"/>
      <c r="CG55" s="638"/>
      <c r="CH55" s="638"/>
      <c r="CI55" s="638"/>
      <c r="CJ55" s="638"/>
      <c r="CK55" s="638"/>
      <c r="CL55" s="638"/>
      <c r="CM55" s="638"/>
      <c r="CN55" s="638"/>
      <c r="CO55" s="638"/>
      <c r="CP55" s="638"/>
      <c r="CQ55" s="638"/>
      <c r="CR55" s="638"/>
      <c r="CS55" s="638"/>
      <c r="CT55" s="638"/>
    </row>
    <row r="56" spans="1:98" ht="12.75">
      <c r="A56" s="639"/>
      <c r="B56" s="639"/>
      <c r="C56" s="639"/>
      <c r="D56" s="644" t="s">
        <v>816</v>
      </c>
      <c r="E56" s="639"/>
      <c r="F56" s="639"/>
      <c r="G56" s="639"/>
      <c r="H56" s="639"/>
      <c r="I56" s="639"/>
      <c r="J56" s="639"/>
      <c r="K56" s="639"/>
      <c r="L56" s="639"/>
      <c r="M56" s="639"/>
      <c r="N56" s="639"/>
      <c r="O56" s="639"/>
      <c r="P56" s="639"/>
      <c r="Q56" s="639"/>
      <c r="R56" s="639"/>
      <c r="S56" s="639"/>
      <c r="T56" s="639"/>
      <c r="U56" s="639"/>
      <c r="V56" s="639"/>
      <c r="W56" s="639"/>
      <c r="X56" s="639"/>
      <c r="Y56" s="639"/>
      <c r="Z56" s="639"/>
      <c r="AA56" s="639"/>
      <c r="AB56" s="1655">
        <f>(IF((Y41&lt;AB55),Y41,AB55))</f>
        <v>1172357</v>
      </c>
      <c r="AC56" s="1656"/>
      <c r="AD56" s="1656"/>
      <c r="AE56" s="1656"/>
      <c r="AF56" s="1657"/>
      <c r="AG56" s="639"/>
      <c r="AH56" s="639"/>
      <c r="AI56" s="639"/>
      <c r="AJ56" s="639"/>
      <c r="AK56" s="639"/>
      <c r="AL56" s="639"/>
      <c r="AM56" s="639"/>
      <c r="AN56" s="639"/>
      <c r="AO56" s="638"/>
      <c r="AP56" s="638"/>
      <c r="AQ56" s="638"/>
      <c r="AR56" s="638"/>
      <c r="AS56" s="638"/>
      <c r="AT56" s="638"/>
      <c r="AU56" s="638"/>
      <c r="AV56" s="638"/>
      <c r="AW56" s="638"/>
      <c r="AX56" s="638"/>
      <c r="AY56" s="638"/>
      <c r="AZ56" s="638"/>
      <c r="BA56" s="638"/>
      <c r="BB56" s="638"/>
      <c r="BC56" s="638"/>
      <c r="BD56" s="638"/>
      <c r="BE56" s="638"/>
      <c r="BF56" s="638"/>
      <c r="BG56" s="638"/>
      <c r="BH56" s="638"/>
      <c r="BI56" s="638"/>
      <c r="BJ56" s="638"/>
      <c r="BK56" s="638"/>
      <c r="BL56" s="638"/>
      <c r="BM56" s="638"/>
      <c r="BN56" s="638"/>
      <c r="BO56" s="638"/>
      <c r="BP56" s="638"/>
      <c r="BQ56" s="638"/>
      <c r="BR56" s="638"/>
      <c r="BS56" s="638"/>
      <c r="BT56" s="638"/>
      <c r="BU56" s="638"/>
      <c r="BV56" s="638"/>
      <c r="BW56" s="638"/>
      <c r="BX56" s="638"/>
      <c r="BY56" s="638"/>
      <c r="BZ56" s="638"/>
      <c r="CA56" s="638"/>
      <c r="CB56" s="638"/>
      <c r="CC56" s="638"/>
      <c r="CD56" s="638"/>
      <c r="CE56" s="638"/>
      <c r="CF56" s="638"/>
      <c r="CG56" s="638"/>
      <c r="CH56" s="638"/>
      <c r="CI56" s="638"/>
      <c r="CJ56" s="638"/>
      <c r="CK56" s="638"/>
      <c r="CL56" s="638"/>
      <c r="CM56" s="638"/>
      <c r="CN56" s="638"/>
      <c r="CO56" s="638"/>
      <c r="CP56" s="638"/>
      <c r="CQ56" s="638"/>
      <c r="CR56" s="638"/>
      <c r="CS56" s="638"/>
      <c r="CT56" s="638"/>
    </row>
    <row r="57" spans="1:98" ht="12.75">
      <c r="A57" s="639"/>
      <c r="B57" s="639"/>
      <c r="C57" s="639"/>
      <c r="D57" s="644" t="s">
        <v>815</v>
      </c>
      <c r="E57" s="639"/>
      <c r="F57" s="639"/>
      <c r="G57" s="639"/>
      <c r="H57" s="639"/>
      <c r="I57" s="639"/>
      <c r="J57" s="639"/>
      <c r="K57" s="639"/>
      <c r="L57" s="639"/>
      <c r="M57" s="639"/>
      <c r="N57" s="639"/>
      <c r="O57" s="639"/>
      <c r="P57" s="639"/>
      <c r="Q57" s="639"/>
      <c r="R57" s="639"/>
      <c r="S57" s="639"/>
      <c r="T57" s="639"/>
      <c r="U57" s="639"/>
      <c r="V57" s="639"/>
      <c r="W57" s="639"/>
      <c r="X57" s="639"/>
      <c r="Y57" s="639"/>
      <c r="Z57" s="639"/>
      <c r="AA57" s="639"/>
      <c r="AB57" s="1652">
        <f>ROUND((10*AB56*AB50),0)</f>
        <v>10031487</v>
      </c>
      <c r="AC57" s="1653"/>
      <c r="AD57" s="1653"/>
      <c r="AE57" s="1653"/>
      <c r="AF57" s="1654"/>
      <c r="AG57" s="639"/>
      <c r="AH57" s="639"/>
      <c r="AI57" s="639"/>
      <c r="AJ57" s="639"/>
      <c r="AK57" s="639"/>
      <c r="AL57" s="639"/>
      <c r="AM57" s="639"/>
      <c r="AN57" s="639"/>
      <c r="AO57" s="638"/>
      <c r="AP57" s="638"/>
      <c r="AQ57" s="638"/>
      <c r="AR57" s="638"/>
      <c r="AS57" s="638"/>
      <c r="AT57" s="638"/>
      <c r="AU57" s="638"/>
      <c r="AV57" s="638"/>
      <c r="AW57" s="638"/>
      <c r="AX57" s="638"/>
      <c r="AY57" s="638"/>
      <c r="AZ57" s="638"/>
      <c r="BA57" s="638"/>
      <c r="BB57" s="638"/>
      <c r="BC57" s="638"/>
      <c r="BD57" s="638"/>
      <c r="BE57" s="638"/>
      <c r="BF57" s="638"/>
      <c r="BG57" s="638"/>
      <c r="BH57" s="638"/>
      <c r="BI57" s="638"/>
      <c r="BJ57" s="638"/>
      <c r="BK57" s="638"/>
      <c r="BL57" s="638"/>
      <c r="BM57" s="638"/>
      <c r="BN57" s="638"/>
      <c r="BO57" s="638"/>
      <c r="BP57" s="638"/>
      <c r="BQ57" s="638"/>
      <c r="BR57" s="638"/>
      <c r="BS57" s="638"/>
      <c r="BT57" s="638"/>
      <c r="BU57" s="638"/>
      <c r="BV57" s="638"/>
      <c r="BW57" s="638"/>
      <c r="BX57" s="638"/>
      <c r="BY57" s="638"/>
      <c r="BZ57" s="638"/>
      <c r="CA57" s="638"/>
      <c r="CB57" s="638"/>
      <c r="CC57" s="638"/>
      <c r="CD57" s="638"/>
      <c r="CE57" s="638"/>
      <c r="CF57" s="638"/>
      <c r="CG57" s="638"/>
      <c r="CH57" s="638"/>
      <c r="CI57" s="638"/>
      <c r="CJ57" s="638"/>
      <c r="CK57" s="638"/>
      <c r="CL57" s="638"/>
      <c r="CM57" s="638"/>
      <c r="CN57" s="638"/>
      <c r="CO57" s="638"/>
      <c r="CP57" s="638"/>
      <c r="CQ57" s="638"/>
      <c r="CR57" s="638"/>
      <c r="CS57" s="638"/>
      <c r="CT57" s="638"/>
    </row>
    <row r="58" spans="1:98" ht="12.75">
      <c r="A58" s="639"/>
      <c r="B58" s="639"/>
      <c r="C58" s="639"/>
      <c r="D58" s="644"/>
      <c r="E58" s="639"/>
      <c r="F58" s="639"/>
      <c r="G58" s="639"/>
      <c r="H58" s="639"/>
      <c r="I58" s="639"/>
      <c r="J58" s="639"/>
      <c r="K58" s="639"/>
      <c r="L58" s="639"/>
      <c r="M58" s="639"/>
      <c r="N58" s="639"/>
      <c r="O58" s="639"/>
      <c r="P58" s="639"/>
      <c r="Q58" s="639"/>
      <c r="R58" s="639"/>
      <c r="S58" s="639"/>
      <c r="T58" s="639"/>
      <c r="U58" s="639"/>
      <c r="V58" s="639"/>
      <c r="W58" s="639"/>
      <c r="X58" s="639"/>
      <c r="Y58" s="639"/>
      <c r="Z58" s="639"/>
      <c r="AA58" s="639"/>
      <c r="AB58" s="672"/>
      <c r="AC58" s="672"/>
      <c r="AD58" s="672"/>
      <c r="AE58" s="672"/>
      <c r="AF58" s="672"/>
      <c r="AG58" s="639"/>
      <c r="AH58" s="639"/>
      <c r="AI58" s="639"/>
      <c r="AJ58" s="639"/>
      <c r="AK58" s="639"/>
      <c r="AL58" s="639"/>
      <c r="AM58" s="639"/>
      <c r="AN58" s="639"/>
      <c r="AO58" s="638"/>
      <c r="AP58" s="638"/>
      <c r="AQ58" s="638"/>
      <c r="AR58" s="638"/>
      <c r="AS58" s="638"/>
      <c r="AT58" s="638"/>
      <c r="AU58" s="638"/>
      <c r="AV58" s="638"/>
      <c r="AW58" s="638"/>
      <c r="AX58" s="638"/>
      <c r="AY58" s="638"/>
      <c r="AZ58" s="638"/>
      <c r="BA58" s="638"/>
      <c r="BB58" s="638"/>
      <c r="BC58" s="638"/>
      <c r="BD58" s="638"/>
      <c r="BE58" s="638"/>
      <c r="BF58" s="638"/>
      <c r="BG58" s="638"/>
      <c r="BH58" s="638"/>
      <c r="BI58" s="638"/>
      <c r="BJ58" s="638"/>
      <c r="BK58" s="638"/>
      <c r="BL58" s="638"/>
      <c r="BM58" s="638"/>
      <c r="BN58" s="638"/>
      <c r="BO58" s="638"/>
      <c r="BP58" s="638"/>
      <c r="BQ58" s="638"/>
      <c r="BR58" s="638"/>
      <c r="BS58" s="638"/>
      <c r="BT58" s="638"/>
      <c r="BU58" s="638"/>
      <c r="BV58" s="638"/>
      <c r="BW58" s="638"/>
      <c r="BX58" s="638"/>
      <c r="BY58" s="638"/>
      <c r="BZ58" s="638"/>
      <c r="CA58" s="638"/>
      <c r="CB58" s="638"/>
      <c r="CC58" s="638"/>
      <c r="CD58" s="638"/>
      <c r="CE58" s="638"/>
      <c r="CF58" s="638"/>
      <c r="CG58" s="638"/>
      <c r="CH58" s="638"/>
      <c r="CI58" s="638"/>
      <c r="CJ58" s="638"/>
      <c r="CK58" s="638"/>
      <c r="CL58" s="638"/>
      <c r="CM58" s="638"/>
      <c r="CN58" s="638"/>
      <c r="CO58" s="638"/>
      <c r="CP58" s="638"/>
      <c r="CQ58" s="638"/>
      <c r="CR58" s="638"/>
      <c r="CS58" s="638"/>
      <c r="CT58" s="638"/>
    </row>
    <row r="59" spans="1:98" ht="12.75" customHeight="1">
      <c r="A59" s="639"/>
      <c r="B59" s="639"/>
      <c r="C59" s="639"/>
      <c r="D59" s="644" t="s">
        <v>814</v>
      </c>
      <c r="E59" s="639"/>
      <c r="F59" s="639"/>
      <c r="G59" s="639"/>
      <c r="H59" s="639"/>
      <c r="I59" s="639"/>
      <c r="J59" s="639"/>
      <c r="K59" s="639"/>
      <c r="L59" s="639"/>
      <c r="M59" s="639"/>
      <c r="N59" s="639"/>
      <c r="O59" s="639"/>
      <c r="P59" s="639"/>
      <c r="Q59" s="639"/>
      <c r="R59" s="639"/>
      <c r="S59" s="639"/>
      <c r="T59" s="639"/>
      <c r="U59" s="639"/>
      <c r="V59" s="639"/>
      <c r="W59" s="639"/>
      <c r="X59" s="639"/>
      <c r="Y59" s="639"/>
      <c r="Z59" s="639"/>
      <c r="AA59" s="639"/>
      <c r="AB59" s="1633">
        <f>AB49-AB57</f>
        <v>0</v>
      </c>
      <c r="AC59" s="1633"/>
      <c r="AD59" s="1633"/>
      <c r="AE59" s="1633"/>
      <c r="AF59" s="1633"/>
      <c r="AG59" s="639"/>
      <c r="AH59" s="639"/>
      <c r="AI59" s="639"/>
      <c r="AJ59" s="639"/>
      <c r="AK59" s="639"/>
      <c r="AL59" s="639"/>
      <c r="AM59" s="639"/>
      <c r="AN59" s="639"/>
      <c r="AO59" s="638"/>
      <c r="AP59" s="638"/>
      <c r="AQ59" s="638"/>
      <c r="AR59" s="638"/>
      <c r="AS59" s="638"/>
      <c r="AT59" s="638"/>
      <c r="AU59" s="638"/>
      <c r="AV59" s="638"/>
      <c r="AW59" s="638"/>
      <c r="AX59" s="638"/>
      <c r="AY59" s="638"/>
      <c r="AZ59" s="638"/>
      <c r="BA59" s="638"/>
      <c r="BB59" s="638"/>
      <c r="BC59" s="638"/>
      <c r="BD59" s="638"/>
      <c r="BE59" s="638"/>
      <c r="BF59" s="638"/>
      <c r="BG59" s="638"/>
      <c r="BH59" s="638"/>
      <c r="BI59" s="638"/>
      <c r="BJ59" s="638"/>
      <c r="BK59" s="638"/>
      <c r="BL59" s="638"/>
      <c r="BM59" s="638"/>
      <c r="BN59" s="638"/>
      <c r="BO59" s="638"/>
      <c r="BP59" s="638"/>
      <c r="BQ59" s="638"/>
      <c r="BR59" s="638"/>
      <c r="BS59" s="638"/>
      <c r="BT59" s="638"/>
      <c r="BU59" s="638"/>
      <c r="BV59" s="638"/>
      <c r="BW59" s="638"/>
      <c r="BX59" s="638"/>
      <c r="BY59" s="638"/>
      <c r="BZ59" s="638"/>
      <c r="CA59" s="638"/>
      <c r="CB59" s="638"/>
      <c r="CC59" s="638"/>
      <c r="CD59" s="638"/>
      <c r="CE59" s="638"/>
      <c r="CF59" s="638"/>
      <c r="CG59" s="638"/>
      <c r="CH59" s="638"/>
      <c r="CI59" s="638"/>
      <c r="CJ59" s="638"/>
      <c r="CK59" s="638"/>
      <c r="CL59" s="638"/>
      <c r="CM59" s="638"/>
      <c r="CN59" s="638"/>
      <c r="CO59" s="638"/>
      <c r="CP59" s="638"/>
      <c r="CQ59" s="638"/>
      <c r="CR59" s="638"/>
      <c r="CS59" s="638"/>
      <c r="CT59" s="638"/>
    </row>
    <row r="60" spans="1:98" ht="12.75" customHeight="1">
      <c r="A60" s="639"/>
      <c r="B60" s="639"/>
      <c r="C60" s="639"/>
      <c r="D60" s="644"/>
      <c r="E60" s="639"/>
      <c r="F60" s="639"/>
      <c r="G60" s="639"/>
      <c r="H60" s="639"/>
      <c r="I60" s="639"/>
      <c r="J60" s="639"/>
      <c r="K60" s="639"/>
      <c r="L60" s="639"/>
      <c r="M60" s="639"/>
      <c r="N60" s="639"/>
      <c r="O60" s="639"/>
      <c r="P60" s="639"/>
      <c r="Q60" s="639"/>
      <c r="R60" s="639"/>
      <c r="S60" s="639"/>
      <c r="T60" s="639"/>
      <c r="U60" s="639"/>
      <c r="V60" s="639"/>
      <c r="W60" s="639"/>
      <c r="X60" s="639"/>
      <c r="Y60" s="639"/>
      <c r="Z60" s="639"/>
      <c r="AA60" s="639"/>
      <c r="AB60" s="672"/>
      <c r="AC60" s="672"/>
      <c r="AD60" s="672"/>
      <c r="AE60" s="672"/>
      <c r="AF60" s="672"/>
      <c r="AG60" s="639"/>
      <c r="AH60" s="639"/>
      <c r="AI60" s="639"/>
      <c r="AJ60" s="639"/>
      <c r="AK60" s="639"/>
      <c r="AL60" s="639"/>
      <c r="AM60" s="639"/>
      <c r="AN60" s="639"/>
      <c r="AO60" s="638"/>
      <c r="AP60" s="638"/>
      <c r="AQ60" s="638"/>
      <c r="AR60" s="638"/>
      <c r="AS60" s="638"/>
      <c r="AT60" s="638"/>
      <c r="AU60" s="638"/>
      <c r="AV60" s="638"/>
      <c r="AW60" s="638"/>
      <c r="AX60" s="638"/>
      <c r="AY60" s="638"/>
      <c r="AZ60" s="638"/>
      <c r="BA60" s="638"/>
      <c r="BB60" s="638"/>
      <c r="BC60" s="638"/>
      <c r="BD60" s="638"/>
      <c r="BE60" s="638"/>
      <c r="BF60" s="638"/>
      <c r="BG60" s="638"/>
      <c r="BH60" s="638"/>
      <c r="BI60" s="638"/>
      <c r="BJ60" s="638"/>
      <c r="BK60" s="638"/>
      <c r="BL60" s="638"/>
      <c r="BM60" s="638"/>
      <c r="BN60" s="638"/>
      <c r="BO60" s="638"/>
      <c r="BP60" s="638"/>
      <c r="BQ60" s="638"/>
      <c r="BR60" s="638"/>
      <c r="BS60" s="638"/>
      <c r="BT60" s="638"/>
      <c r="BU60" s="638"/>
      <c r="BV60" s="638"/>
      <c r="BW60" s="638"/>
      <c r="BX60" s="638"/>
      <c r="BY60" s="638"/>
      <c r="BZ60" s="638"/>
      <c r="CA60" s="638"/>
      <c r="CB60" s="638"/>
      <c r="CC60" s="638"/>
      <c r="CD60" s="638"/>
      <c r="CE60" s="638"/>
      <c r="CF60" s="638"/>
      <c r="CG60" s="638"/>
      <c r="CH60" s="638"/>
      <c r="CI60" s="638"/>
      <c r="CJ60" s="638"/>
      <c r="CK60" s="638"/>
      <c r="CL60" s="638"/>
      <c r="CM60" s="638"/>
      <c r="CN60" s="638"/>
      <c r="CO60" s="638"/>
      <c r="CP60" s="638"/>
      <c r="CQ60" s="638"/>
      <c r="CR60" s="638"/>
      <c r="CS60" s="638"/>
      <c r="CT60" s="638"/>
    </row>
    <row r="61" spans="1:98" s="335" customFormat="1" ht="13.5" thickBot="1">
      <c r="A61" s="1658" t="str">
        <f>IF(Application!AF204="yes","Farmworker State Credit", "$500M State Credit" )</f>
        <v>$500M State Credit</v>
      </c>
      <c r="B61" s="1658"/>
      <c r="C61" s="1658"/>
      <c r="D61" s="1658"/>
      <c r="E61" s="1658"/>
      <c r="F61" s="1658"/>
      <c r="G61" s="1658"/>
      <c r="H61" s="1658"/>
      <c r="I61" s="1658"/>
      <c r="J61" s="1658"/>
      <c r="K61" s="1658"/>
      <c r="L61" s="1658"/>
      <c r="M61" s="1658"/>
      <c r="N61" s="1658"/>
      <c r="O61" s="1658"/>
      <c r="P61" s="1658"/>
      <c r="Q61" s="1658"/>
      <c r="R61" s="1658"/>
      <c r="S61" s="1658"/>
      <c r="T61" s="1658"/>
      <c r="U61" s="1658"/>
      <c r="V61" s="1658"/>
      <c r="W61" s="1658"/>
      <c r="X61" s="1658"/>
      <c r="Y61" s="1658"/>
      <c r="Z61" s="1658"/>
      <c r="AA61" s="1658"/>
      <c r="AB61" s="1658"/>
      <c r="AC61" s="1658"/>
      <c r="AD61" s="1658"/>
      <c r="AE61" s="1658"/>
      <c r="AF61" s="1658"/>
      <c r="AG61" s="1658"/>
      <c r="AH61" s="1658"/>
      <c r="AI61" s="1658"/>
      <c r="AJ61" s="1658"/>
      <c r="AK61" s="1658"/>
      <c r="AL61" s="1658"/>
      <c r="AM61" s="1658"/>
      <c r="AN61" s="1658"/>
      <c r="AO61" s="1658"/>
      <c r="AP61" s="1658"/>
      <c r="AQ61" s="1658"/>
      <c r="AR61" s="1658"/>
      <c r="AS61" s="1658"/>
      <c r="AT61" s="1658"/>
      <c r="AU61" s="1658"/>
      <c r="AV61" s="1658"/>
      <c r="AW61" s="1658"/>
      <c r="AX61" s="1658"/>
      <c r="AY61" s="1658"/>
      <c r="AZ61" s="1658"/>
      <c r="BA61" s="1658"/>
      <c r="BB61" s="1658"/>
      <c r="BC61" s="1658"/>
      <c r="BD61" s="1658"/>
      <c r="BE61" s="1658"/>
      <c r="BF61" s="1658"/>
      <c r="BG61" s="1658"/>
      <c r="BH61" s="1658"/>
      <c r="BI61" s="1658"/>
      <c r="BJ61" s="1658"/>
      <c r="BK61" s="1658"/>
      <c r="BL61" s="1658"/>
      <c r="BM61" s="1658"/>
      <c r="BN61" s="1658"/>
      <c r="BO61" s="1658"/>
      <c r="BP61" s="1658"/>
      <c r="BQ61" s="1658"/>
      <c r="BR61" s="1658"/>
      <c r="BS61" s="1658"/>
      <c r="BT61" s="1658"/>
      <c r="BU61" s="1658"/>
      <c r="BV61" s="1658"/>
      <c r="BW61" s="1658"/>
      <c r="BX61" s="165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4" t="s">
        <v>638</v>
      </c>
      <c r="B63" s="639"/>
      <c r="C63" s="336" t="s">
        <v>1531</v>
      </c>
      <c r="D63" s="639"/>
      <c r="E63" s="639"/>
      <c r="F63" s="639"/>
      <c r="G63" s="639"/>
      <c r="H63" s="639"/>
      <c r="I63" s="639"/>
      <c r="J63" s="639"/>
      <c r="K63" s="639"/>
      <c r="L63" s="639"/>
      <c r="M63" s="639"/>
      <c r="N63" s="639"/>
      <c r="O63" s="639"/>
      <c r="P63" s="639"/>
      <c r="Q63" s="639"/>
      <c r="R63" s="639"/>
      <c r="S63" s="639"/>
      <c r="T63" s="639"/>
      <c r="U63" s="639"/>
      <c r="V63" s="639"/>
      <c r="W63" s="639"/>
      <c r="X63" s="639"/>
      <c r="Y63" s="1646" t="s">
        <v>1098</v>
      </c>
      <c r="Z63" s="1646"/>
      <c r="AA63" s="1646"/>
      <c r="AB63" s="1646"/>
      <c r="AC63" s="1646"/>
      <c r="AD63" s="1646" t="s">
        <v>393</v>
      </c>
      <c r="AE63" s="1646"/>
      <c r="AF63" s="1646"/>
      <c r="AG63" s="1646"/>
      <c r="AH63" s="1646"/>
      <c r="AI63" s="639"/>
      <c r="AJ63" s="639"/>
      <c r="AK63" s="639"/>
      <c r="AL63" s="639"/>
      <c r="AM63" s="639"/>
      <c r="AN63" s="639"/>
      <c r="AO63" s="638"/>
      <c r="AP63" s="638"/>
      <c r="AQ63" s="638"/>
      <c r="AR63" s="638"/>
      <c r="AS63" s="638"/>
      <c r="AT63" s="638"/>
      <c r="AU63" s="638"/>
      <c r="AV63" s="638"/>
      <c r="AW63" s="638"/>
      <c r="AX63" s="638"/>
      <c r="AY63" s="638"/>
      <c r="AZ63" s="638"/>
      <c r="BA63" s="638"/>
      <c r="BB63" s="638"/>
      <c r="BC63" s="638"/>
      <c r="BD63" s="638"/>
      <c r="BE63" s="638"/>
      <c r="BF63" s="638"/>
      <c r="BG63" s="638"/>
      <c r="BH63" s="638"/>
      <c r="BI63" s="638"/>
      <c r="BJ63" s="638"/>
      <c r="BK63" s="638"/>
      <c r="BL63" s="638"/>
      <c r="BM63" s="638"/>
      <c r="BN63" s="638"/>
      <c r="BO63" s="638"/>
      <c r="BP63" s="638"/>
      <c r="BQ63" s="638"/>
      <c r="BR63" s="638"/>
      <c r="BS63" s="638"/>
      <c r="BT63" s="638"/>
      <c r="BU63" s="638"/>
      <c r="BV63" s="638"/>
      <c r="BW63" s="638"/>
      <c r="BX63" s="638"/>
      <c r="BY63" s="638"/>
      <c r="BZ63" s="638"/>
      <c r="CA63" s="638"/>
      <c r="CB63" s="638"/>
      <c r="CC63" s="638"/>
      <c r="CD63" s="638"/>
      <c r="CE63" s="638"/>
      <c r="CF63" s="638"/>
      <c r="CG63" s="638"/>
      <c r="CH63" s="638"/>
      <c r="CI63" s="638"/>
      <c r="CJ63" s="638"/>
      <c r="CK63" s="638"/>
      <c r="CL63" s="638"/>
      <c r="CM63" s="638"/>
      <c r="CN63" s="638"/>
      <c r="CO63" s="638"/>
      <c r="CP63" s="638"/>
      <c r="CQ63" s="638"/>
      <c r="CR63" s="638"/>
      <c r="CS63" s="638"/>
      <c r="CT63" s="638"/>
    </row>
    <row r="64" spans="1:98" ht="12.75">
      <c r="A64" s="639"/>
      <c r="B64" s="639"/>
      <c r="C64" s="664"/>
      <c r="D64" s="665" t="s">
        <v>1532</v>
      </c>
      <c r="E64" s="666"/>
      <c r="F64" s="666"/>
      <c r="G64" s="666"/>
      <c r="H64" s="666"/>
      <c r="I64" s="666"/>
      <c r="J64" s="666"/>
      <c r="K64" s="666"/>
      <c r="L64" s="667"/>
      <c r="M64" s="667"/>
      <c r="N64" s="667"/>
      <c r="O64" s="667"/>
      <c r="P64" s="667"/>
      <c r="Q64" s="667"/>
      <c r="R64" s="667"/>
      <c r="S64" s="667"/>
      <c r="T64" s="667"/>
      <c r="U64" s="667"/>
      <c r="V64" s="667"/>
      <c r="W64" s="667"/>
      <c r="X64" s="667"/>
      <c r="Y64" s="1647">
        <f>IF(OR(Application!M350="yes",Application!AF204="yes"),(T23*T27)+Y28,0)</f>
        <v>27833738</v>
      </c>
      <c r="Z64" s="1648"/>
      <c r="AA64" s="1648"/>
      <c r="AB64" s="1648"/>
      <c r="AC64" s="1649"/>
      <c r="AD64" s="1647">
        <f>IF(AND(Application!AF204="yes",Application!M353="yes"),AD28+AI28,0)</f>
        <v>0</v>
      </c>
      <c r="AE64" s="1648"/>
      <c r="AF64" s="1648"/>
      <c r="AG64" s="1648"/>
      <c r="AH64" s="1649"/>
      <c r="AI64" s="639"/>
      <c r="AJ64" s="639"/>
      <c r="AK64" s="639"/>
      <c r="AL64" s="639"/>
      <c r="AM64" s="639"/>
      <c r="AN64" s="639"/>
      <c r="AO64" s="638"/>
      <c r="AP64" s="638"/>
      <c r="AQ64" s="638"/>
      <c r="AR64" s="638"/>
      <c r="AS64" s="638"/>
      <c r="AT64" s="638"/>
      <c r="AU64" s="638"/>
      <c r="AV64" s="638"/>
      <c r="AW64" s="638"/>
      <c r="AX64" s="638"/>
      <c r="AY64" s="638"/>
      <c r="AZ64" s="638"/>
      <c r="BA64" s="638"/>
      <c r="BB64" s="638"/>
      <c r="BC64" s="638"/>
      <c r="BD64" s="638"/>
      <c r="BE64" s="638"/>
      <c r="BF64" s="638"/>
      <c r="BG64" s="638"/>
      <c r="BH64" s="638"/>
      <c r="BI64" s="638"/>
      <c r="BJ64" s="638"/>
      <c r="BK64" s="638"/>
      <c r="BL64" s="638"/>
      <c r="BM64" s="638"/>
      <c r="BN64" s="638"/>
      <c r="BO64" s="638"/>
      <c r="BP64" s="638"/>
      <c r="BQ64" s="638"/>
      <c r="BR64" s="638"/>
      <c r="BS64" s="638"/>
      <c r="BT64" s="638"/>
      <c r="BU64" s="638"/>
      <c r="BV64" s="638"/>
      <c r="BW64" s="638"/>
      <c r="BX64" s="638"/>
      <c r="BY64" s="638"/>
      <c r="BZ64" s="638"/>
      <c r="CA64" s="638"/>
      <c r="CB64" s="638"/>
      <c r="CC64" s="638"/>
      <c r="CD64" s="638"/>
      <c r="CE64" s="638"/>
      <c r="CF64" s="638"/>
      <c r="CG64" s="638"/>
      <c r="CH64" s="638"/>
      <c r="CI64" s="638"/>
      <c r="CJ64" s="638"/>
      <c r="CK64" s="638"/>
      <c r="CL64" s="638"/>
      <c r="CM64" s="638"/>
      <c r="CN64" s="638"/>
      <c r="CO64" s="638"/>
      <c r="CP64" s="638"/>
      <c r="CQ64" s="638"/>
      <c r="CR64" s="638"/>
      <c r="CS64" s="638"/>
      <c r="CT64" s="638"/>
    </row>
    <row r="65" spans="1:98" ht="15" customHeight="1">
      <c r="A65" s="639"/>
      <c r="B65" s="639"/>
      <c r="C65" s="644"/>
      <c r="D65" s="639"/>
      <c r="E65" s="1650" t="s">
        <v>1533</v>
      </c>
      <c r="F65" s="1650"/>
      <c r="G65" s="1650"/>
      <c r="H65" s="1650"/>
      <c r="I65" s="165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c r="AI65" s="713"/>
      <c r="AJ65" s="713"/>
      <c r="AK65" s="639"/>
      <c r="AL65" s="639"/>
      <c r="AM65" s="639"/>
      <c r="AN65" s="639"/>
      <c r="AO65" s="638"/>
      <c r="AP65" s="638"/>
      <c r="AQ65" s="638"/>
      <c r="AR65" s="638"/>
      <c r="AS65" s="638"/>
      <c r="AT65" s="638"/>
      <c r="AU65" s="638"/>
      <c r="AV65" s="638"/>
      <c r="AW65" s="638"/>
      <c r="AX65" s="638"/>
      <c r="AY65" s="638"/>
      <c r="AZ65" s="638"/>
      <c r="BA65" s="638"/>
      <c r="BB65" s="638"/>
      <c r="BC65" s="638"/>
      <c r="BD65" s="638"/>
      <c r="BE65" s="638"/>
      <c r="BF65" s="638"/>
      <c r="BG65" s="638"/>
      <c r="BH65" s="638"/>
      <c r="BI65" s="638"/>
      <c r="BJ65" s="638"/>
      <c r="BK65" s="638"/>
      <c r="BL65" s="638"/>
      <c r="BM65" s="638"/>
      <c r="BN65" s="638"/>
      <c r="BO65" s="638"/>
      <c r="BP65" s="638"/>
      <c r="BQ65" s="638"/>
      <c r="BR65" s="638"/>
      <c r="BS65" s="638"/>
      <c r="BT65" s="638"/>
      <c r="BU65" s="638"/>
      <c r="BV65" s="638"/>
      <c r="BW65" s="638"/>
      <c r="BX65" s="638"/>
      <c r="BY65" s="638"/>
      <c r="BZ65" s="638"/>
      <c r="CA65" s="638"/>
      <c r="CB65" s="638"/>
      <c r="CC65" s="638"/>
      <c r="CD65" s="638"/>
      <c r="CE65" s="638"/>
      <c r="CF65" s="638"/>
      <c r="CG65" s="638"/>
      <c r="CH65" s="638"/>
      <c r="CI65" s="638"/>
      <c r="CJ65" s="638"/>
      <c r="CK65" s="638"/>
      <c r="CL65" s="638"/>
      <c r="CM65" s="638"/>
      <c r="CN65" s="638"/>
      <c r="CO65" s="638"/>
      <c r="CP65" s="638"/>
      <c r="CQ65" s="638"/>
      <c r="CR65" s="638"/>
      <c r="CS65" s="638"/>
      <c r="CT65" s="638"/>
    </row>
    <row r="66" spans="1:98" ht="15" customHeight="1">
      <c r="A66" s="639"/>
      <c r="B66" s="639"/>
      <c r="C66" s="644"/>
      <c r="D66" s="639"/>
      <c r="E66" s="1650"/>
      <c r="F66" s="1650"/>
      <c r="G66" s="1650"/>
      <c r="H66" s="1650"/>
      <c r="I66" s="1650"/>
      <c r="J66" s="1650"/>
      <c r="K66" s="1650"/>
      <c r="L66" s="1650"/>
      <c r="M66" s="1650"/>
      <c r="N66" s="1650"/>
      <c r="O66" s="1650"/>
      <c r="P66" s="1650"/>
      <c r="Q66" s="1650"/>
      <c r="R66" s="1650"/>
      <c r="S66" s="1650"/>
      <c r="T66" s="1650"/>
      <c r="U66" s="1650"/>
      <c r="V66" s="1650"/>
      <c r="W66" s="1650"/>
      <c r="X66" s="1650"/>
      <c r="Y66" s="1650"/>
      <c r="Z66" s="1650"/>
      <c r="AA66" s="1650"/>
      <c r="AB66" s="1650"/>
      <c r="AC66" s="1650"/>
      <c r="AD66" s="1650"/>
      <c r="AE66" s="1650"/>
      <c r="AF66" s="1650"/>
      <c r="AG66" s="1650"/>
      <c r="AH66" s="1650"/>
      <c r="AI66" s="713"/>
      <c r="AJ66" s="713"/>
      <c r="AK66" s="639"/>
      <c r="AL66" s="639"/>
      <c r="AM66" s="639"/>
      <c r="AN66" s="639"/>
      <c r="AO66" s="638"/>
      <c r="AP66" s="638"/>
      <c r="AQ66" s="638"/>
      <c r="AR66" s="638"/>
      <c r="AS66" s="638"/>
      <c r="AT66" s="638"/>
      <c r="AU66" s="638"/>
      <c r="AV66" s="638"/>
      <c r="AW66" s="638"/>
      <c r="AX66" s="638"/>
      <c r="AY66" s="638"/>
      <c r="AZ66" s="638"/>
      <c r="BA66" s="638"/>
      <c r="BB66" s="638"/>
      <c r="BC66" s="638"/>
      <c r="BD66" s="638"/>
      <c r="BE66" s="638"/>
      <c r="BF66" s="638"/>
      <c r="BG66" s="638"/>
      <c r="BH66" s="638"/>
      <c r="BI66" s="638"/>
      <c r="BJ66" s="638"/>
      <c r="BK66" s="638"/>
      <c r="BL66" s="638"/>
      <c r="BM66" s="638"/>
      <c r="BN66" s="638"/>
      <c r="BO66" s="638"/>
      <c r="BP66" s="638"/>
      <c r="BQ66" s="638"/>
      <c r="BR66" s="638"/>
      <c r="BS66" s="638"/>
      <c r="BT66" s="638"/>
      <c r="BU66" s="638"/>
      <c r="BV66" s="638"/>
      <c r="BW66" s="638"/>
      <c r="BX66" s="638"/>
      <c r="BY66" s="638"/>
      <c r="BZ66" s="638"/>
      <c r="CA66" s="638"/>
      <c r="CB66" s="638"/>
      <c r="CC66" s="638"/>
      <c r="CD66" s="638"/>
      <c r="CE66" s="638"/>
      <c r="CF66" s="638"/>
      <c r="CG66" s="638"/>
      <c r="CH66" s="638"/>
      <c r="CI66" s="638"/>
      <c r="CJ66" s="638"/>
      <c r="CK66" s="638"/>
      <c r="CL66" s="638"/>
      <c r="CM66" s="638"/>
      <c r="CN66" s="638"/>
      <c r="CO66" s="638"/>
      <c r="CP66" s="638"/>
      <c r="CQ66" s="638"/>
      <c r="CR66" s="638"/>
      <c r="CS66" s="638"/>
      <c r="CT66" s="638"/>
    </row>
    <row r="67" spans="1:98" ht="12.75">
      <c r="A67" s="639"/>
      <c r="B67" s="639"/>
      <c r="C67" s="644"/>
      <c r="D67" s="644" t="s">
        <v>285</v>
      </c>
      <c r="E67" s="668"/>
      <c r="F67" s="668"/>
      <c r="G67" s="668"/>
      <c r="H67" s="668"/>
      <c r="I67" s="668"/>
      <c r="J67" s="668"/>
      <c r="K67" s="668"/>
      <c r="L67" s="668"/>
      <c r="M67" s="668"/>
      <c r="N67" s="668"/>
      <c r="O67" s="668"/>
      <c r="P67" s="668"/>
      <c r="Q67" s="668"/>
      <c r="R67" s="668"/>
      <c r="S67" s="668"/>
      <c r="T67" s="668"/>
      <c r="U67" s="668"/>
      <c r="V67" s="668"/>
      <c r="W67" s="668"/>
      <c r="X67" s="668"/>
      <c r="Y67" s="1634">
        <f>IF(Application!AF204="yes",0.75,0.3)</f>
        <v>0.3</v>
      </c>
      <c r="Z67" s="1634"/>
      <c r="AA67" s="1634"/>
      <c r="AB67" s="1634"/>
      <c r="AC67" s="1634"/>
      <c r="AD67" s="1634">
        <f>IF(Application!AF204="yes",0.75,0.3)</f>
        <v>0.3</v>
      </c>
      <c r="AE67" s="1634"/>
      <c r="AF67" s="1634"/>
      <c r="AG67" s="1634"/>
      <c r="AH67" s="1634"/>
      <c r="AI67" s="639"/>
      <c r="AJ67" s="639"/>
      <c r="AK67" s="639"/>
      <c r="AL67" s="639"/>
      <c r="AM67" s="639"/>
      <c r="AN67" s="639"/>
      <c r="AO67" s="638"/>
      <c r="AP67" s="638"/>
      <c r="AQ67" s="638"/>
      <c r="AR67" s="638"/>
      <c r="AS67" s="638"/>
      <c r="AT67" s="638"/>
      <c r="AU67" s="638"/>
      <c r="AV67" s="638"/>
      <c r="AW67" s="638"/>
      <c r="AX67" s="638"/>
      <c r="AY67" s="638"/>
      <c r="AZ67" s="638"/>
      <c r="BA67" s="638"/>
      <c r="BB67" s="638"/>
      <c r="BC67" s="638"/>
      <c r="BD67" s="638"/>
      <c r="BE67" s="638"/>
      <c r="BF67" s="638"/>
      <c r="BG67" s="638"/>
      <c r="BH67" s="638"/>
      <c r="BI67" s="638"/>
      <c r="BJ67" s="638"/>
      <c r="BK67" s="638"/>
      <c r="BL67" s="638"/>
      <c r="BM67" s="638"/>
      <c r="BN67" s="638"/>
      <c r="BO67" s="638"/>
      <c r="BP67" s="638"/>
      <c r="BQ67" s="638"/>
      <c r="BR67" s="638"/>
      <c r="BS67" s="638"/>
      <c r="BT67" s="638"/>
      <c r="BU67" s="638"/>
      <c r="BV67" s="638"/>
      <c r="BW67" s="638"/>
      <c r="BX67" s="638"/>
      <c r="BY67" s="638"/>
      <c r="BZ67" s="638"/>
      <c r="CA67" s="638"/>
      <c r="CB67" s="638"/>
      <c r="CC67" s="638"/>
      <c r="CD67" s="638"/>
      <c r="CE67" s="638"/>
      <c r="CF67" s="638"/>
      <c r="CG67" s="638"/>
      <c r="CH67" s="638"/>
      <c r="CI67" s="638"/>
      <c r="CJ67" s="638"/>
      <c r="CK67" s="638"/>
      <c r="CL67" s="638"/>
      <c r="CM67" s="638"/>
      <c r="CN67" s="638"/>
      <c r="CO67" s="638"/>
      <c r="CP67" s="638"/>
      <c r="CQ67" s="638"/>
      <c r="CR67" s="638"/>
      <c r="CS67" s="638"/>
      <c r="CT67" s="638"/>
    </row>
    <row r="68" spans="1:98" ht="12.75">
      <c r="A68" s="639"/>
      <c r="B68" s="639"/>
      <c r="C68" s="644"/>
      <c r="D68" s="344" t="s">
        <v>1534</v>
      </c>
      <c r="E68" s="639"/>
      <c r="F68" s="639"/>
      <c r="G68" s="639"/>
      <c r="H68" s="639"/>
      <c r="I68" s="639"/>
      <c r="J68" s="639"/>
      <c r="K68" s="639"/>
      <c r="L68" s="639"/>
      <c r="M68" s="639"/>
      <c r="N68" s="639"/>
      <c r="O68" s="639"/>
      <c r="P68" s="639"/>
      <c r="Q68" s="639"/>
      <c r="R68" s="639"/>
      <c r="S68" s="639"/>
      <c r="T68" s="639"/>
      <c r="U68" s="639"/>
      <c r="V68" s="639"/>
      <c r="W68" s="639"/>
      <c r="X68" s="639"/>
      <c r="Y68" s="1635">
        <f>ROUND(Y64*Y67,0)</f>
        <v>8350121</v>
      </c>
      <c r="Z68" s="1636"/>
      <c r="AA68" s="1636"/>
      <c r="AB68" s="1636"/>
      <c r="AC68" s="1636"/>
      <c r="AD68" s="1635" t="str">
        <f>IF(Application!D210="At-Risk",AD64*AD67,"$0")</f>
        <v>$0</v>
      </c>
      <c r="AE68" s="1636"/>
      <c r="AF68" s="1636"/>
      <c r="AG68" s="1636"/>
      <c r="AH68" s="1636"/>
      <c r="AI68" s="639"/>
      <c r="AJ68" s="639"/>
      <c r="AK68" s="639"/>
      <c r="AL68" s="639"/>
      <c r="AM68" s="639"/>
      <c r="AN68" s="639"/>
      <c r="AO68" s="638"/>
      <c r="AP68" s="638"/>
      <c r="AQ68" s="638"/>
      <c r="AR68" s="638"/>
      <c r="AS68" s="638"/>
      <c r="AT68" s="638"/>
      <c r="AU68" s="638"/>
      <c r="AV68" s="638"/>
      <c r="AW68" s="638"/>
      <c r="AX68" s="638"/>
      <c r="AY68" s="638"/>
      <c r="AZ68" s="638"/>
      <c r="BA68" s="638"/>
      <c r="BB68" s="638"/>
      <c r="BC68" s="638"/>
      <c r="BD68" s="638"/>
      <c r="BE68" s="638"/>
      <c r="BF68" s="638"/>
      <c r="BG68" s="638"/>
      <c r="BH68" s="638"/>
      <c r="BI68" s="638"/>
      <c r="BJ68" s="638"/>
      <c r="BK68" s="638"/>
      <c r="BL68" s="638"/>
      <c r="BM68" s="638"/>
      <c r="BN68" s="638"/>
      <c r="BO68" s="638"/>
      <c r="BP68" s="638"/>
      <c r="BQ68" s="638"/>
      <c r="BR68" s="638"/>
      <c r="BS68" s="638"/>
      <c r="BT68" s="638"/>
      <c r="BU68" s="638"/>
      <c r="BV68" s="638"/>
      <c r="BW68" s="638"/>
      <c r="BX68" s="638"/>
      <c r="BY68" s="638"/>
      <c r="BZ68" s="638"/>
      <c r="CA68" s="638"/>
      <c r="CB68" s="638"/>
      <c r="CC68" s="638"/>
      <c r="CD68" s="638"/>
      <c r="CE68" s="638"/>
      <c r="CF68" s="638"/>
      <c r="CG68" s="638"/>
      <c r="CH68" s="638"/>
      <c r="CI68" s="638"/>
      <c r="CJ68" s="638"/>
      <c r="CK68" s="638"/>
      <c r="CL68" s="638"/>
      <c r="CM68" s="638"/>
      <c r="CN68" s="638"/>
      <c r="CO68" s="638"/>
      <c r="CP68" s="638"/>
      <c r="CQ68" s="638"/>
      <c r="CR68" s="638"/>
      <c r="CS68" s="638"/>
      <c r="CT68" s="638"/>
    </row>
    <row r="69" spans="1:98" ht="12.75">
      <c r="A69" s="639"/>
      <c r="B69" s="639"/>
      <c r="C69" s="644"/>
      <c r="D69" s="639"/>
      <c r="E69" s="644"/>
      <c r="F69" s="639"/>
      <c r="G69" s="639"/>
      <c r="H69" s="639"/>
      <c r="I69" s="639"/>
      <c r="J69" s="639"/>
      <c r="K69" s="639"/>
      <c r="L69" s="639"/>
      <c r="M69" s="639"/>
      <c r="N69" s="639"/>
      <c r="O69" s="639"/>
      <c r="P69" s="639"/>
      <c r="Q69" s="639"/>
      <c r="R69" s="639"/>
      <c r="S69" s="639"/>
      <c r="T69" s="639"/>
      <c r="U69" s="639"/>
      <c r="V69" s="639"/>
      <c r="W69" s="639"/>
      <c r="X69" s="639"/>
      <c r="Y69" s="639"/>
      <c r="Z69" s="639"/>
      <c r="AA69" s="639"/>
      <c r="AB69" s="669"/>
      <c r="AC69" s="669"/>
      <c r="AD69" s="669"/>
      <c r="AE69" s="669"/>
      <c r="AF69" s="669"/>
      <c r="AG69" s="639"/>
      <c r="AH69" s="639"/>
      <c r="AI69" s="639"/>
      <c r="AJ69" s="639"/>
      <c r="AK69" s="639"/>
      <c r="AL69" s="639"/>
      <c r="AM69" s="639"/>
      <c r="AN69" s="639"/>
      <c r="AO69" s="638"/>
      <c r="AP69" s="638"/>
      <c r="AQ69" s="638"/>
      <c r="AR69" s="638"/>
      <c r="AS69" s="638"/>
      <c r="AT69" s="638"/>
      <c r="AU69" s="638"/>
      <c r="AV69" s="638"/>
      <c r="AW69" s="638"/>
      <c r="AX69" s="638"/>
      <c r="AY69" s="638"/>
      <c r="AZ69" s="638"/>
      <c r="BA69" s="638"/>
      <c r="BB69" s="638"/>
      <c r="BC69" s="638"/>
      <c r="BD69" s="638"/>
      <c r="BE69" s="638"/>
      <c r="BF69" s="638"/>
      <c r="BG69" s="638"/>
      <c r="BH69" s="638"/>
      <c r="BI69" s="638"/>
      <c r="BJ69" s="638"/>
      <c r="BK69" s="638"/>
      <c r="BL69" s="638"/>
      <c r="BM69" s="638"/>
      <c r="BN69" s="638"/>
      <c r="BO69" s="638"/>
      <c r="BP69" s="638"/>
      <c r="BQ69" s="638"/>
      <c r="BR69" s="638"/>
      <c r="BS69" s="638"/>
      <c r="BT69" s="638"/>
      <c r="BU69" s="638"/>
      <c r="BV69" s="638"/>
      <c r="BW69" s="638"/>
      <c r="BX69" s="638"/>
      <c r="BY69" s="638"/>
      <c r="BZ69" s="638"/>
      <c r="CA69" s="638"/>
      <c r="CB69" s="638"/>
      <c r="CC69" s="638"/>
      <c r="CD69" s="638"/>
      <c r="CE69" s="638"/>
      <c r="CF69" s="638"/>
      <c r="CG69" s="638"/>
      <c r="CH69" s="638"/>
      <c r="CI69" s="638"/>
      <c r="CJ69" s="638"/>
      <c r="CK69" s="638"/>
      <c r="CL69" s="638"/>
      <c r="CM69" s="638"/>
      <c r="CN69" s="638"/>
      <c r="CO69" s="638"/>
      <c r="CP69" s="638"/>
      <c r="CQ69" s="638"/>
      <c r="CR69" s="638"/>
      <c r="CS69" s="638"/>
      <c r="CT69" s="638"/>
    </row>
    <row r="70" spans="1:98" ht="12.75">
      <c r="A70" s="644" t="s">
        <v>639</v>
      </c>
      <c r="B70" s="639"/>
      <c r="C70" s="344" t="s">
        <v>300</v>
      </c>
      <c r="D70" s="639"/>
      <c r="E70" s="639"/>
      <c r="F70" s="639"/>
      <c r="G70" s="639"/>
      <c r="H70" s="639"/>
      <c r="I70" s="639"/>
      <c r="J70" s="639"/>
      <c r="K70" s="639"/>
      <c r="L70" s="639"/>
      <c r="M70" s="639"/>
      <c r="N70" s="639"/>
      <c r="O70" s="639"/>
      <c r="P70" s="639"/>
      <c r="Q70" s="639"/>
      <c r="R70" s="639"/>
      <c r="S70" s="639"/>
      <c r="T70" s="639"/>
      <c r="U70" s="639"/>
      <c r="V70" s="639"/>
      <c r="W70" s="639"/>
      <c r="X70" s="639"/>
      <c r="Y70" s="639"/>
      <c r="Z70" s="639"/>
      <c r="AA70" s="639"/>
      <c r="AB70" s="639"/>
      <c r="AC70" s="639"/>
      <c r="AD70" s="639"/>
      <c r="AE70" s="639"/>
      <c r="AF70" s="639"/>
      <c r="AG70" s="639"/>
      <c r="AH70" s="639"/>
      <c r="AI70" s="639"/>
      <c r="AJ70" s="639"/>
      <c r="AK70" s="639"/>
      <c r="AL70" s="639"/>
      <c r="AM70" s="639"/>
      <c r="AN70" s="639"/>
      <c r="AO70" s="638"/>
      <c r="AP70" s="638"/>
      <c r="AQ70" s="638"/>
      <c r="AR70" s="638"/>
      <c r="AS70" s="638"/>
      <c r="AT70" s="638"/>
      <c r="AU70" s="638"/>
      <c r="AV70" s="638"/>
      <c r="AW70" s="638"/>
      <c r="AX70" s="638"/>
      <c r="AY70" s="638"/>
      <c r="AZ70" s="638"/>
      <c r="BA70" s="638"/>
      <c r="BB70" s="638"/>
      <c r="BC70" s="638"/>
      <c r="BD70" s="638"/>
      <c r="BE70" s="638"/>
      <c r="BF70" s="638"/>
      <c r="BG70" s="638"/>
      <c r="BH70" s="638"/>
      <c r="BI70" s="638"/>
      <c r="BJ70" s="638"/>
      <c r="BK70" s="638"/>
      <c r="BL70" s="638"/>
      <c r="BM70" s="638"/>
      <c r="BN70" s="638"/>
      <c r="BO70" s="638"/>
      <c r="BP70" s="638"/>
      <c r="BQ70" s="638"/>
      <c r="BR70" s="638"/>
      <c r="BS70" s="638"/>
      <c r="BT70" s="638"/>
      <c r="BU70" s="638"/>
      <c r="BV70" s="638"/>
      <c r="BW70" s="638"/>
      <c r="BX70" s="638"/>
      <c r="BY70" s="638"/>
      <c r="BZ70" s="638"/>
      <c r="CA70" s="638"/>
      <c r="CB70" s="638"/>
      <c r="CC70" s="638"/>
      <c r="CD70" s="638"/>
      <c r="CE70" s="638"/>
      <c r="CF70" s="638"/>
      <c r="CG70" s="638"/>
      <c r="CH70" s="638"/>
      <c r="CI70" s="638"/>
      <c r="CJ70" s="638"/>
      <c r="CK70" s="638"/>
      <c r="CL70" s="638"/>
      <c r="CM70" s="638"/>
      <c r="CN70" s="638"/>
      <c r="CO70" s="638"/>
      <c r="CP70" s="638"/>
      <c r="CQ70" s="638"/>
      <c r="CR70" s="638"/>
      <c r="CS70" s="638"/>
      <c r="CT70" s="638"/>
    </row>
    <row r="71" spans="1:98" ht="12.75">
      <c r="A71" s="664"/>
      <c r="B71" s="640"/>
      <c r="C71" s="664"/>
      <c r="D71" s="340" t="s">
        <v>1535</v>
      </c>
      <c r="E71" s="640"/>
      <c r="F71" s="640"/>
      <c r="G71" s="640"/>
      <c r="H71" s="640"/>
      <c r="I71" s="640"/>
      <c r="J71" s="640"/>
      <c r="K71" s="640"/>
      <c r="L71" s="640"/>
      <c r="M71" s="640"/>
      <c r="N71" s="640"/>
      <c r="O71" s="640"/>
      <c r="P71" s="640"/>
      <c r="Q71" s="640"/>
      <c r="R71" s="640"/>
      <c r="S71" s="640"/>
      <c r="T71" s="640"/>
      <c r="U71" s="640"/>
      <c r="V71" s="640"/>
      <c r="W71" s="640"/>
      <c r="X71" s="640"/>
      <c r="Y71" s="640"/>
      <c r="Z71" s="640"/>
      <c r="AA71" s="640"/>
      <c r="AB71" s="1637"/>
      <c r="AC71" s="1638"/>
      <c r="AD71" s="1638"/>
      <c r="AE71" s="1638"/>
      <c r="AF71" s="1639"/>
      <c r="AG71" s="640"/>
      <c r="AH71" s="640"/>
      <c r="AI71" s="640"/>
      <c r="AJ71" s="640"/>
      <c r="AK71" s="640"/>
      <c r="AL71" s="640"/>
      <c r="AM71" s="640"/>
      <c r="AN71" s="640"/>
      <c r="AO71" s="638"/>
      <c r="AP71" s="638"/>
      <c r="AQ71" s="638"/>
      <c r="AR71" s="638"/>
      <c r="AS71" s="638"/>
      <c r="AT71" s="638"/>
      <c r="AU71" s="638"/>
      <c r="AV71" s="638"/>
      <c r="AW71" s="638"/>
      <c r="AX71" s="638"/>
      <c r="AY71" s="638"/>
      <c r="AZ71" s="638"/>
      <c r="BA71" s="638"/>
      <c r="BB71" s="638"/>
      <c r="BC71" s="638"/>
      <c r="BD71" s="638"/>
      <c r="BE71" s="638"/>
      <c r="BF71" s="638"/>
      <c r="BG71" s="638"/>
      <c r="BH71" s="638"/>
      <c r="BI71" s="638"/>
      <c r="BJ71" s="638"/>
      <c r="BK71" s="638"/>
      <c r="BL71" s="638"/>
      <c r="BM71" s="638"/>
      <c r="BN71" s="638"/>
      <c r="BO71" s="638"/>
      <c r="BP71" s="638"/>
      <c r="BQ71" s="638"/>
      <c r="BR71" s="638"/>
      <c r="BS71" s="638"/>
      <c r="BT71" s="638"/>
      <c r="BU71" s="638"/>
      <c r="BV71" s="638"/>
      <c r="BW71" s="638"/>
      <c r="BX71" s="638"/>
      <c r="BY71" s="638"/>
      <c r="BZ71" s="638"/>
      <c r="CA71" s="638"/>
      <c r="CB71" s="638"/>
      <c r="CC71" s="638"/>
      <c r="CD71" s="638"/>
      <c r="CE71" s="638"/>
      <c r="CF71" s="638"/>
      <c r="CG71" s="638"/>
      <c r="CH71" s="638"/>
      <c r="CI71" s="638"/>
      <c r="CJ71" s="638"/>
      <c r="CK71" s="638"/>
      <c r="CL71" s="638"/>
      <c r="CM71" s="638"/>
      <c r="CN71" s="638"/>
      <c r="CO71" s="638"/>
      <c r="CP71" s="638"/>
      <c r="CQ71" s="638"/>
      <c r="CR71" s="638"/>
      <c r="CS71" s="638"/>
      <c r="CT71" s="638"/>
    </row>
    <row r="72" spans="1:98" s="640" customFormat="1" ht="12.75" customHeight="1">
      <c r="A72" s="664"/>
      <c r="C72" s="664"/>
      <c r="D72" s="664"/>
      <c r="E72" s="1640" t="s">
        <v>1536</v>
      </c>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1640"/>
      <c r="AB72" s="712"/>
      <c r="AC72" s="712"/>
      <c r="AD72" s="639"/>
      <c r="AE72" s="639"/>
      <c r="AF72" s="639"/>
      <c r="AO72" s="643"/>
      <c r="AP72" s="643"/>
      <c r="AQ72" s="643"/>
      <c r="AR72" s="643"/>
      <c r="AS72" s="643"/>
      <c r="AT72" s="643"/>
      <c r="AU72" s="643"/>
      <c r="AV72" s="643"/>
      <c r="AW72" s="643"/>
      <c r="AX72" s="643"/>
      <c r="AY72" s="643"/>
      <c r="AZ72" s="643"/>
      <c r="BA72" s="643"/>
      <c r="BB72" s="643"/>
      <c r="BC72" s="643"/>
      <c r="BD72" s="643"/>
      <c r="BE72" s="643"/>
      <c r="BF72" s="643"/>
      <c r="BG72" s="643"/>
      <c r="BH72" s="643"/>
      <c r="BI72" s="643"/>
      <c r="BJ72" s="643"/>
      <c r="BK72" s="643"/>
      <c r="BL72" s="643"/>
      <c r="BM72" s="643"/>
      <c r="BN72" s="643"/>
      <c r="BO72" s="643"/>
      <c r="BP72" s="643"/>
      <c r="BQ72" s="643"/>
      <c r="BR72" s="643"/>
      <c r="BS72" s="643"/>
      <c r="BT72" s="643"/>
      <c r="BU72" s="643"/>
      <c r="BV72" s="643"/>
      <c r="BW72" s="643"/>
      <c r="BX72" s="643"/>
      <c r="BY72" s="643"/>
      <c r="BZ72" s="643"/>
      <c r="CA72" s="643"/>
      <c r="CB72" s="643"/>
      <c r="CC72" s="643"/>
      <c r="CD72" s="643"/>
      <c r="CE72" s="643"/>
      <c r="CF72" s="643"/>
      <c r="CG72" s="643"/>
      <c r="CH72" s="643"/>
      <c r="CI72" s="643"/>
      <c r="CJ72" s="643"/>
      <c r="CK72" s="643"/>
      <c r="CL72" s="643"/>
      <c r="CM72" s="643"/>
      <c r="CN72" s="643"/>
      <c r="CO72" s="643"/>
      <c r="CP72" s="643"/>
      <c r="CQ72" s="643"/>
      <c r="CR72" s="643"/>
      <c r="CS72" s="643"/>
      <c r="CT72" s="643"/>
    </row>
    <row r="73" spans="1:98" s="640" customFormat="1" ht="12.75" customHeight="1">
      <c r="A73" s="664"/>
      <c r="C73" s="664"/>
      <c r="D73" s="664"/>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1640"/>
      <c r="AB73" s="712"/>
      <c r="AC73" s="712"/>
      <c r="AD73" s="744"/>
      <c r="AE73" s="744"/>
      <c r="AF73" s="744"/>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M73" s="715"/>
      <c r="CN73" s="715"/>
      <c r="CO73" s="715"/>
      <c r="CP73" s="715"/>
      <c r="CQ73" s="715"/>
      <c r="CR73" s="715"/>
      <c r="CS73" s="715"/>
      <c r="CT73" s="715"/>
    </row>
    <row r="74" spans="1:98" ht="12" customHeight="1">
      <c r="A74" s="664"/>
      <c r="B74" s="640"/>
      <c r="C74" s="664"/>
      <c r="D74" s="664"/>
      <c r="E74" s="1640"/>
      <c r="F74" s="1640"/>
      <c r="G74" s="1640"/>
      <c r="H74" s="1640"/>
      <c r="I74" s="1640"/>
      <c r="J74" s="1640"/>
      <c r="K74" s="1640"/>
      <c r="L74" s="1640"/>
      <c r="M74" s="1640"/>
      <c r="N74" s="1640"/>
      <c r="O74" s="1640"/>
      <c r="P74" s="1640"/>
      <c r="Q74" s="1640"/>
      <c r="R74" s="1640"/>
      <c r="S74" s="1640"/>
      <c r="T74" s="1640"/>
      <c r="U74" s="1640"/>
      <c r="V74" s="1640"/>
      <c r="W74" s="1640"/>
      <c r="X74" s="1640"/>
      <c r="Y74" s="1640"/>
      <c r="Z74" s="1640"/>
      <c r="AA74" s="1640"/>
      <c r="AB74" s="712"/>
      <c r="AC74" s="712"/>
      <c r="AD74" s="671"/>
      <c r="AE74" s="671"/>
      <c r="AF74" s="671"/>
      <c r="AG74" s="640"/>
      <c r="AH74" s="640"/>
      <c r="AI74" s="640"/>
      <c r="AJ74" s="640"/>
      <c r="AK74" s="640"/>
      <c r="AL74" s="640"/>
      <c r="AM74" s="640"/>
      <c r="AN74" s="640"/>
      <c r="AO74" s="638"/>
      <c r="AP74" s="638"/>
      <c r="AQ74" s="638"/>
      <c r="AR74" s="638"/>
      <c r="AS74" s="638"/>
      <c r="AT74" s="638"/>
      <c r="AU74" s="638"/>
      <c r="AV74" s="638"/>
      <c r="AW74" s="638"/>
      <c r="AX74" s="638"/>
      <c r="AY74" s="638"/>
      <c r="AZ74" s="638"/>
      <c r="BA74" s="638"/>
      <c r="BB74" s="638"/>
      <c r="BC74" s="638"/>
      <c r="BD74" s="638"/>
      <c r="BE74" s="638"/>
      <c r="BF74" s="638"/>
      <c r="BG74" s="638"/>
      <c r="BH74" s="638"/>
      <c r="BI74" s="638"/>
      <c r="BJ74" s="638"/>
      <c r="BK74" s="638"/>
      <c r="BL74" s="638"/>
      <c r="BM74" s="638"/>
      <c r="BN74" s="638"/>
      <c r="BO74" s="638"/>
      <c r="BP74" s="638"/>
      <c r="BQ74" s="638"/>
      <c r="BR74" s="638"/>
      <c r="BS74" s="638"/>
      <c r="BT74" s="638"/>
      <c r="BU74" s="638"/>
      <c r="BV74" s="638"/>
      <c r="BW74" s="638"/>
      <c r="BX74" s="638"/>
      <c r="BY74" s="638"/>
      <c r="BZ74" s="638"/>
      <c r="CA74" s="638"/>
      <c r="CB74" s="638"/>
      <c r="CC74" s="638"/>
      <c r="CD74" s="638"/>
      <c r="CE74" s="638"/>
      <c r="CF74" s="638"/>
      <c r="CG74" s="638"/>
      <c r="CH74" s="638"/>
      <c r="CI74" s="638"/>
      <c r="CJ74" s="638"/>
      <c r="CK74" s="638"/>
      <c r="CL74" s="638"/>
      <c r="CM74" s="638"/>
      <c r="CN74" s="638"/>
      <c r="CO74" s="638"/>
      <c r="CP74" s="638"/>
      <c r="CQ74" s="638"/>
      <c r="CR74" s="638"/>
      <c r="CS74" s="638"/>
      <c r="CT74" s="638"/>
    </row>
    <row r="75" spans="1:98" ht="12" customHeight="1">
      <c r="A75" s="664"/>
      <c r="B75" s="640"/>
      <c r="C75" s="664"/>
      <c r="D75" s="664"/>
      <c r="E75" s="673"/>
      <c r="F75" s="673"/>
      <c r="G75" s="673"/>
      <c r="H75" s="673"/>
      <c r="I75" s="673"/>
      <c r="J75" s="673"/>
      <c r="K75" s="673"/>
      <c r="L75" s="673"/>
      <c r="M75" s="673"/>
      <c r="N75" s="673"/>
      <c r="O75" s="673"/>
      <c r="P75" s="673"/>
      <c r="Q75" s="673"/>
      <c r="R75" s="673"/>
      <c r="S75" s="673"/>
      <c r="T75" s="673"/>
      <c r="U75" s="673"/>
      <c r="V75" s="673"/>
      <c r="W75" s="673"/>
      <c r="X75" s="673"/>
      <c r="Y75" s="673"/>
      <c r="Z75" s="673"/>
      <c r="AA75" s="670"/>
      <c r="AB75" s="670"/>
      <c r="AC75" s="670"/>
      <c r="AD75" s="671"/>
      <c r="AE75" s="671"/>
      <c r="AF75" s="671"/>
      <c r="AG75" s="640"/>
      <c r="AH75" s="640"/>
      <c r="AI75" s="640"/>
      <c r="AJ75" s="640"/>
      <c r="AK75" s="640"/>
      <c r="AL75" s="640"/>
      <c r="AM75" s="640"/>
      <c r="AN75" s="640"/>
      <c r="AO75" s="638"/>
      <c r="AP75" s="638"/>
      <c r="AQ75" s="638"/>
      <c r="AR75" s="638"/>
      <c r="AS75" s="638"/>
      <c r="AT75" s="638"/>
      <c r="AU75" s="638"/>
      <c r="AV75" s="638"/>
      <c r="AW75" s="638"/>
      <c r="AX75" s="638"/>
      <c r="AY75" s="638"/>
      <c r="AZ75" s="638"/>
      <c r="BA75" s="638"/>
      <c r="BB75" s="638"/>
      <c r="BC75" s="638"/>
      <c r="BD75" s="638"/>
      <c r="BE75" s="638"/>
      <c r="BF75" s="638"/>
      <c r="BG75" s="638"/>
      <c r="BH75" s="638"/>
      <c r="BI75" s="638"/>
      <c r="BJ75" s="638"/>
      <c r="BK75" s="638"/>
      <c r="BL75" s="638"/>
      <c r="BM75" s="638"/>
      <c r="BN75" s="638"/>
      <c r="BO75" s="638"/>
      <c r="BP75" s="638"/>
      <c r="BQ75" s="638"/>
      <c r="BR75" s="638"/>
      <c r="BS75" s="638"/>
      <c r="BT75" s="638"/>
      <c r="BU75" s="638"/>
      <c r="BV75" s="638"/>
      <c r="BW75" s="638"/>
      <c r="BX75" s="638"/>
      <c r="BY75" s="638"/>
      <c r="BZ75" s="638"/>
      <c r="CA75" s="638"/>
      <c r="CB75" s="638"/>
      <c r="CC75" s="638"/>
      <c r="CD75" s="638"/>
      <c r="CE75" s="638"/>
      <c r="CF75" s="638"/>
      <c r="CG75" s="638"/>
      <c r="CH75" s="638"/>
      <c r="CI75" s="638"/>
      <c r="CJ75" s="638"/>
      <c r="CK75" s="638"/>
      <c r="CL75" s="638"/>
      <c r="CM75" s="638"/>
      <c r="CN75" s="638"/>
      <c r="CO75" s="638"/>
      <c r="CP75" s="638"/>
      <c r="CQ75" s="638"/>
      <c r="CR75" s="638"/>
      <c r="CS75" s="638"/>
      <c r="CT75" s="638"/>
    </row>
    <row r="76" spans="1:98" ht="12" customHeight="1">
      <c r="A76" s="639"/>
      <c r="B76" s="639"/>
      <c r="C76" s="644"/>
      <c r="D76" s="336" t="s">
        <v>1537</v>
      </c>
      <c r="E76" s="639"/>
      <c r="F76" s="639"/>
      <c r="G76" s="639"/>
      <c r="H76" s="639"/>
      <c r="I76" s="639"/>
      <c r="J76" s="639"/>
      <c r="K76" s="639"/>
      <c r="L76" s="639"/>
      <c r="M76" s="639"/>
      <c r="N76" s="639"/>
      <c r="O76" s="639"/>
      <c r="P76" s="639"/>
      <c r="Q76" s="639"/>
      <c r="R76" s="639"/>
      <c r="S76" s="639"/>
      <c r="T76" s="639"/>
      <c r="U76" s="639"/>
      <c r="V76" s="639"/>
      <c r="W76" s="639"/>
      <c r="X76" s="639"/>
      <c r="Y76" s="639"/>
      <c r="Z76" s="639"/>
      <c r="AA76" s="639"/>
      <c r="AB76" s="1628">
        <f>ROUND(IF(ISERROR((AB59/AB71)),0,(AB59/AB71)),0)</f>
        <v>0</v>
      </c>
      <c r="AC76" s="1628"/>
      <c r="AD76" s="1628"/>
      <c r="AE76" s="1628"/>
      <c r="AF76" s="1628"/>
      <c r="AG76" s="639"/>
      <c r="AH76" s="639"/>
      <c r="AI76" s="639"/>
      <c r="AJ76" s="639"/>
      <c r="AK76" s="639"/>
      <c r="AL76" s="639"/>
      <c r="AM76" s="639"/>
      <c r="AN76" s="639"/>
      <c r="AO76" s="638"/>
      <c r="AP76" s="638"/>
      <c r="AQ76" s="638"/>
      <c r="AR76" s="638"/>
      <c r="AS76" s="638"/>
      <c r="AT76" s="638"/>
      <c r="AU76" s="638"/>
      <c r="AV76" s="638"/>
      <c r="AW76" s="638"/>
      <c r="AX76" s="638"/>
      <c r="AY76" s="638"/>
      <c r="AZ76" s="638"/>
      <c r="BA76" s="638"/>
      <c r="BB76" s="638"/>
      <c r="BC76" s="638"/>
      <c r="BD76" s="638"/>
      <c r="BE76" s="638"/>
      <c r="BF76" s="638"/>
      <c r="BG76" s="638"/>
      <c r="BH76" s="638"/>
      <c r="BI76" s="638"/>
      <c r="BJ76" s="638"/>
      <c r="BK76" s="638"/>
      <c r="BL76" s="638"/>
      <c r="BM76" s="638"/>
      <c r="BN76" s="638"/>
      <c r="BO76" s="638"/>
      <c r="BP76" s="638"/>
      <c r="BQ76" s="638"/>
      <c r="BR76" s="638"/>
      <c r="BS76" s="638"/>
      <c r="BT76" s="638"/>
      <c r="BU76" s="638"/>
      <c r="BV76" s="638"/>
      <c r="BW76" s="638"/>
      <c r="BX76" s="638"/>
      <c r="BY76" s="638"/>
      <c r="BZ76" s="638"/>
      <c r="CA76" s="638"/>
      <c r="CB76" s="638"/>
      <c r="CC76" s="638"/>
      <c r="CD76" s="638"/>
      <c r="CE76" s="638"/>
      <c r="CF76" s="638"/>
      <c r="CG76" s="638"/>
      <c r="CH76" s="638"/>
      <c r="CI76" s="638"/>
      <c r="CJ76" s="638"/>
      <c r="CK76" s="638"/>
      <c r="CL76" s="638"/>
      <c r="CM76" s="638"/>
      <c r="CN76" s="638"/>
      <c r="CO76" s="638"/>
      <c r="CP76" s="638"/>
      <c r="CQ76" s="638"/>
      <c r="CR76" s="638"/>
      <c r="CS76" s="638"/>
      <c r="CT76" s="638"/>
    </row>
    <row r="77" spans="1:98" ht="12.75" customHeight="1">
      <c r="A77" s="639"/>
      <c r="B77" s="639"/>
      <c r="C77" s="644"/>
      <c r="D77" s="336" t="s">
        <v>1538</v>
      </c>
      <c r="E77" s="639"/>
      <c r="F77" s="639"/>
      <c r="G77" s="639"/>
      <c r="H77" s="639"/>
      <c r="I77" s="639"/>
      <c r="J77" s="639"/>
      <c r="K77" s="639"/>
      <c r="L77" s="639"/>
      <c r="M77" s="639"/>
      <c r="N77" s="639"/>
      <c r="O77" s="639"/>
      <c r="P77" s="639"/>
      <c r="Q77" s="639"/>
      <c r="R77" s="639"/>
      <c r="S77" s="639"/>
      <c r="T77" s="639"/>
      <c r="U77" s="639"/>
      <c r="V77" s="639"/>
      <c r="W77" s="639"/>
      <c r="X77" s="639"/>
      <c r="Y77" s="639"/>
      <c r="Z77" s="639"/>
      <c r="AA77" s="639"/>
      <c r="AB77" s="1629">
        <f>IF((Y68+AD68&lt;AB76),Y68+AD68,AB76)</f>
        <v>0</v>
      </c>
      <c r="AC77" s="1630"/>
      <c r="AD77" s="1630"/>
      <c r="AE77" s="1630"/>
      <c r="AF77" s="1631"/>
      <c r="AG77" s="639"/>
      <c r="AH77" s="639"/>
      <c r="AI77" s="639"/>
      <c r="AJ77" s="639"/>
      <c r="AK77" s="639"/>
      <c r="AL77" s="639"/>
      <c r="AM77" s="639"/>
      <c r="AN77" s="639"/>
      <c r="AO77" s="638"/>
      <c r="AP77" s="638"/>
      <c r="AQ77" s="638"/>
      <c r="AR77" s="638"/>
      <c r="AS77" s="638"/>
      <c r="AT77" s="638"/>
      <c r="AU77" s="638"/>
      <c r="AV77" s="638"/>
      <c r="AW77" s="638"/>
      <c r="AX77" s="638"/>
      <c r="AY77" s="638"/>
      <c r="AZ77" s="638"/>
      <c r="BA77" s="638"/>
      <c r="BB77" s="638"/>
      <c r="BC77" s="638"/>
      <c r="BD77" s="638"/>
      <c r="BE77" s="638"/>
      <c r="BF77" s="638"/>
      <c r="BG77" s="638"/>
      <c r="BH77" s="638"/>
      <c r="BI77" s="638"/>
      <c r="BJ77" s="638"/>
      <c r="BK77" s="638"/>
      <c r="BL77" s="638"/>
      <c r="BM77" s="638"/>
      <c r="BN77" s="638"/>
      <c r="BO77" s="638"/>
      <c r="BP77" s="638"/>
      <c r="BQ77" s="638"/>
      <c r="BR77" s="638"/>
      <c r="BS77" s="638"/>
      <c r="BT77" s="638"/>
      <c r="BU77" s="638"/>
      <c r="BV77" s="638"/>
      <c r="BW77" s="638"/>
      <c r="BX77" s="638"/>
      <c r="BY77" s="638"/>
      <c r="BZ77" s="638"/>
      <c r="CA77" s="638"/>
      <c r="CB77" s="638"/>
      <c r="CC77" s="638"/>
      <c r="CD77" s="638"/>
      <c r="CE77" s="638"/>
      <c r="CF77" s="638"/>
      <c r="CG77" s="638"/>
      <c r="CH77" s="638"/>
      <c r="CI77" s="638"/>
      <c r="CJ77" s="638"/>
      <c r="CK77" s="638"/>
      <c r="CL77" s="638"/>
      <c r="CM77" s="638"/>
      <c r="CN77" s="638"/>
      <c r="CO77" s="638"/>
      <c r="CP77" s="638"/>
      <c r="CQ77" s="638"/>
      <c r="CR77" s="638"/>
      <c r="CS77" s="638"/>
      <c r="CT77" s="638"/>
    </row>
    <row r="78" spans="1:98" ht="12.75" customHeight="1">
      <c r="A78" s="639"/>
      <c r="B78" s="639"/>
      <c r="C78" s="644"/>
      <c r="D78" s="336" t="s">
        <v>1539</v>
      </c>
      <c r="E78" s="639"/>
      <c r="F78" s="639"/>
      <c r="G78" s="639"/>
      <c r="H78" s="639"/>
      <c r="I78" s="639"/>
      <c r="J78" s="639"/>
      <c r="K78" s="639"/>
      <c r="L78" s="639"/>
      <c r="M78" s="639"/>
      <c r="N78" s="639"/>
      <c r="O78" s="639"/>
      <c r="P78" s="639"/>
      <c r="Q78" s="639"/>
      <c r="R78" s="639"/>
      <c r="S78" s="639"/>
      <c r="T78" s="639"/>
      <c r="U78" s="639"/>
      <c r="V78" s="639"/>
      <c r="W78" s="639"/>
      <c r="X78" s="639"/>
      <c r="Y78" s="639"/>
      <c r="Z78" s="639"/>
      <c r="AA78" s="639"/>
      <c r="AB78" s="1632">
        <f>AB77*AB71</f>
        <v>0</v>
      </c>
      <c r="AC78" s="1632"/>
      <c r="AD78" s="1632"/>
      <c r="AE78" s="1632"/>
      <c r="AF78" s="1632"/>
      <c r="AG78" s="639"/>
      <c r="AH78" s="639"/>
      <c r="AI78" s="639"/>
      <c r="AJ78" s="639"/>
      <c r="AK78" s="639"/>
      <c r="AL78" s="639"/>
      <c r="AM78" s="639"/>
      <c r="AN78" s="639"/>
      <c r="AO78" s="638"/>
      <c r="AP78" s="638"/>
      <c r="AQ78" s="638"/>
      <c r="AR78" s="638"/>
      <c r="AS78" s="638"/>
      <c r="AT78" s="638"/>
      <c r="AU78" s="638"/>
      <c r="AV78" s="638"/>
      <c r="AW78" s="638"/>
      <c r="AX78" s="638"/>
      <c r="AY78" s="638"/>
      <c r="AZ78" s="638"/>
      <c r="BA78" s="638"/>
      <c r="BB78" s="638"/>
      <c r="BC78" s="638"/>
      <c r="BD78" s="638"/>
      <c r="BE78" s="638"/>
      <c r="BF78" s="638"/>
      <c r="BG78" s="638"/>
      <c r="BH78" s="638"/>
      <c r="BI78" s="638"/>
      <c r="BJ78" s="638"/>
      <c r="BK78" s="638"/>
      <c r="BL78" s="638"/>
      <c r="BM78" s="638"/>
      <c r="BN78" s="638"/>
      <c r="BO78" s="638"/>
      <c r="BP78" s="638"/>
      <c r="BQ78" s="638"/>
      <c r="BR78" s="638"/>
      <c r="BS78" s="638"/>
      <c r="BT78" s="638"/>
      <c r="BU78" s="638"/>
      <c r="BV78" s="638"/>
      <c r="BW78" s="638"/>
      <c r="BX78" s="638"/>
      <c r="BY78" s="638"/>
      <c r="BZ78" s="638"/>
      <c r="CA78" s="638"/>
      <c r="CB78" s="638"/>
      <c r="CC78" s="638"/>
      <c r="CD78" s="638"/>
      <c r="CE78" s="638"/>
      <c r="CF78" s="638"/>
      <c r="CG78" s="638"/>
      <c r="CH78" s="638"/>
      <c r="CI78" s="638"/>
      <c r="CJ78" s="638"/>
      <c r="CK78" s="638"/>
      <c r="CL78" s="638"/>
      <c r="CM78" s="638"/>
      <c r="CN78" s="638"/>
      <c r="CO78" s="638"/>
      <c r="CP78" s="638"/>
      <c r="CQ78" s="638"/>
      <c r="CR78" s="638"/>
      <c r="CS78" s="638"/>
      <c r="CT78" s="638"/>
    </row>
    <row r="79" spans="1:98" s="648" customFormat="1" ht="12.75" customHeight="1">
      <c r="C79" s="674"/>
      <c r="D79" s="674"/>
      <c r="AB79" s="675"/>
      <c r="AC79" s="675"/>
      <c r="AD79" s="675"/>
      <c r="AE79" s="675"/>
      <c r="AF79" s="675"/>
      <c r="AO79" s="676"/>
      <c r="AP79" s="676"/>
      <c r="AQ79" s="676"/>
      <c r="AR79" s="676"/>
      <c r="AS79" s="676"/>
      <c r="AT79" s="676"/>
      <c r="AU79" s="676"/>
      <c r="AV79" s="676"/>
      <c r="AW79" s="676"/>
      <c r="AX79" s="676"/>
      <c r="AY79" s="676"/>
      <c r="AZ79" s="676"/>
      <c r="BA79" s="676"/>
      <c r="BB79" s="676"/>
      <c r="BC79" s="676"/>
      <c r="BD79" s="676"/>
      <c r="BE79" s="676"/>
      <c r="BF79" s="676"/>
      <c r="BG79" s="676"/>
      <c r="BH79" s="676"/>
      <c r="BI79" s="676"/>
      <c r="BJ79" s="676"/>
      <c r="BK79" s="676"/>
      <c r="BL79" s="676"/>
      <c r="BM79" s="676"/>
      <c r="BN79" s="676"/>
      <c r="BO79" s="676"/>
      <c r="BP79" s="676"/>
      <c r="BQ79" s="676"/>
      <c r="BR79" s="676"/>
      <c r="BS79" s="676"/>
      <c r="BT79" s="676"/>
      <c r="BU79" s="676"/>
      <c r="BV79" s="676"/>
      <c r="BW79" s="676"/>
      <c r="BX79" s="676"/>
      <c r="BY79" s="676"/>
      <c r="BZ79" s="676"/>
      <c r="CA79" s="676"/>
      <c r="CB79" s="676"/>
      <c r="CC79" s="676"/>
      <c r="CD79" s="676"/>
      <c r="CE79" s="676"/>
      <c r="CF79" s="676"/>
      <c r="CG79" s="676"/>
      <c r="CH79" s="676"/>
      <c r="CI79" s="676"/>
      <c r="CJ79" s="676"/>
      <c r="CK79" s="676"/>
      <c r="CL79" s="676"/>
      <c r="CM79" s="676"/>
      <c r="CN79" s="676"/>
      <c r="CO79" s="676"/>
      <c r="CP79" s="676"/>
      <c r="CQ79" s="676"/>
      <c r="CR79" s="676"/>
      <c r="CS79" s="676"/>
      <c r="CT79" s="676"/>
    </row>
    <row r="80" spans="1:98" ht="12.75" customHeight="1">
      <c r="A80" s="648"/>
      <c r="B80" s="648"/>
      <c r="C80" s="648"/>
      <c r="D80" s="644" t="s">
        <v>814</v>
      </c>
      <c r="E80" s="639"/>
      <c r="F80" s="639"/>
      <c r="G80" s="639"/>
      <c r="H80" s="639"/>
      <c r="I80" s="639"/>
      <c r="J80" s="639"/>
      <c r="K80" s="639"/>
      <c r="L80" s="639"/>
      <c r="M80" s="639"/>
      <c r="N80" s="639"/>
      <c r="O80" s="639"/>
      <c r="P80" s="639"/>
      <c r="Q80" s="639"/>
      <c r="R80" s="639"/>
      <c r="S80" s="639"/>
      <c r="T80" s="639"/>
      <c r="U80" s="639"/>
      <c r="V80" s="639"/>
      <c r="W80" s="639"/>
      <c r="X80" s="639"/>
      <c r="Y80" s="639"/>
      <c r="Z80" s="639"/>
      <c r="AA80" s="639"/>
      <c r="AB80" s="1633">
        <f>AB49-(AB57+AB78)</f>
        <v>0</v>
      </c>
      <c r="AC80" s="1633"/>
      <c r="AD80" s="1633"/>
      <c r="AE80" s="1633"/>
      <c r="AF80" s="1633"/>
      <c r="AG80" s="648"/>
      <c r="AH80" s="648"/>
      <c r="AI80" s="648"/>
      <c r="AJ80" s="648"/>
      <c r="AK80" s="648"/>
      <c r="AL80" s="648"/>
      <c r="AM80" s="648"/>
      <c r="AN80" s="648"/>
      <c r="AO80" s="638"/>
      <c r="AP80" s="638"/>
      <c r="AQ80" s="638"/>
      <c r="AR80" s="638"/>
      <c r="AS80" s="638"/>
      <c r="AT80" s="638"/>
      <c r="AU80" s="638"/>
      <c r="AV80" s="638"/>
      <c r="AW80" s="638"/>
      <c r="AX80" s="638"/>
      <c r="AY80" s="638"/>
      <c r="AZ80" s="638"/>
      <c r="BA80" s="638"/>
      <c r="BB80" s="638"/>
      <c r="BC80" s="638"/>
      <c r="BD80" s="638"/>
      <c r="BE80" s="638"/>
      <c r="BF80" s="638"/>
      <c r="BG80" s="638"/>
      <c r="BH80" s="638"/>
      <c r="BI80" s="638"/>
      <c r="BJ80" s="638"/>
      <c r="BK80" s="638"/>
      <c r="BL80" s="638"/>
      <c r="BM80" s="638"/>
      <c r="BN80" s="638"/>
      <c r="BO80" s="638"/>
      <c r="BP80" s="638"/>
      <c r="BQ80" s="638"/>
      <c r="BR80" s="638"/>
      <c r="BS80" s="638"/>
      <c r="BT80" s="638"/>
      <c r="BU80" s="638"/>
      <c r="BV80" s="638"/>
      <c r="BW80" s="638"/>
      <c r="BX80" s="638"/>
      <c r="BY80" s="638"/>
      <c r="BZ80" s="638"/>
      <c r="CA80" s="638"/>
      <c r="CB80" s="638"/>
      <c r="CC80" s="638"/>
      <c r="CD80" s="638"/>
      <c r="CE80" s="638"/>
      <c r="CF80" s="638"/>
      <c r="CG80" s="638"/>
      <c r="CH80" s="638"/>
      <c r="CI80" s="638"/>
      <c r="CJ80" s="638"/>
      <c r="CK80" s="638"/>
      <c r="CL80" s="638"/>
      <c r="CM80" s="638"/>
      <c r="CN80" s="638"/>
      <c r="CO80" s="638"/>
      <c r="CP80" s="638"/>
      <c r="CQ80" s="638"/>
      <c r="CR80" s="638"/>
      <c r="CS80" s="638"/>
      <c r="CT80" s="638"/>
    </row>
    <row r="81" spans="1:98" ht="12.75" customHeight="1">
      <c r="A81" s="641"/>
      <c r="B81" s="641"/>
      <c r="C81" s="641"/>
      <c r="D81" s="641"/>
      <c r="F81" s="936"/>
      <c r="J81" s="936" t="str">
        <f>IF(AB80&gt;0,"FUNDING GAP MUST NOT EXCEED ZERO","")</f>
        <v/>
      </c>
      <c r="AB81" s="641"/>
      <c r="AC81" s="641"/>
      <c r="AD81" s="641"/>
      <c r="AE81" s="641"/>
      <c r="AF81" s="641"/>
      <c r="AG81" s="641"/>
      <c r="AH81" s="641"/>
      <c r="AI81" s="641"/>
      <c r="AJ81" s="641"/>
      <c r="AK81" s="641"/>
      <c r="AL81" s="641"/>
      <c r="AM81" s="641"/>
      <c r="AN81" s="641"/>
      <c r="AO81" s="812"/>
      <c r="AP81" s="812"/>
      <c r="AQ81" s="812"/>
      <c r="AR81" s="812"/>
      <c r="AS81" s="812"/>
      <c r="AT81" s="812"/>
      <c r="AU81" s="812"/>
      <c r="AV81" s="812"/>
      <c r="AW81" s="812"/>
      <c r="AX81" s="812"/>
      <c r="AY81" s="812"/>
      <c r="AZ81" s="812"/>
      <c r="BA81" s="812"/>
      <c r="BB81" s="812"/>
      <c r="BC81" s="812"/>
      <c r="BD81" s="812"/>
      <c r="BE81" s="812"/>
      <c r="BF81" s="812"/>
      <c r="BG81" s="812"/>
      <c r="BH81" s="812"/>
      <c r="BI81" s="812"/>
      <c r="BJ81" s="812"/>
      <c r="BK81" s="812"/>
      <c r="BL81" s="812"/>
      <c r="BM81" s="812"/>
      <c r="BN81" s="812"/>
      <c r="BO81" s="812"/>
      <c r="BP81" s="812"/>
      <c r="BQ81" s="812"/>
      <c r="BR81" s="812"/>
      <c r="BS81" s="812"/>
      <c r="BT81" s="812"/>
      <c r="BU81" s="812"/>
      <c r="BV81" s="812"/>
      <c r="BW81" s="812"/>
      <c r="BX81" s="812"/>
      <c r="BY81" s="638"/>
      <c r="BZ81" s="638"/>
      <c r="CA81" s="638"/>
      <c r="CB81" s="638"/>
      <c r="CC81" s="638"/>
      <c r="CD81" s="638"/>
      <c r="CE81" s="638"/>
      <c r="CF81" s="638"/>
      <c r="CG81" s="638"/>
      <c r="CH81" s="638"/>
      <c r="CI81" s="638"/>
      <c r="CJ81" s="638"/>
      <c r="CK81" s="638"/>
      <c r="CL81" s="638"/>
      <c r="CM81" s="638"/>
      <c r="CN81" s="638"/>
      <c r="CO81" s="638"/>
      <c r="CP81" s="638"/>
      <c r="CQ81" s="638"/>
      <c r="CR81" s="638"/>
      <c r="CS81" s="638"/>
      <c r="CT81" s="638"/>
    </row>
    <row r="82" spans="1:98" ht="12.75" customHeight="1">
      <c r="A82" s="641"/>
      <c r="B82" s="641"/>
      <c r="C82" s="641"/>
      <c r="D82" s="937"/>
      <c r="AB82" s="641"/>
      <c r="AC82" s="641"/>
      <c r="AD82" s="641"/>
      <c r="AE82" s="641"/>
      <c r="AF82" s="641"/>
      <c r="AG82" s="641"/>
      <c r="AH82" s="641"/>
      <c r="AI82" s="641"/>
      <c r="AJ82" s="641"/>
      <c r="AK82" s="641"/>
      <c r="AL82" s="641"/>
      <c r="AM82" s="641"/>
      <c r="AN82" s="641"/>
      <c r="AO82" s="812"/>
      <c r="AP82" s="812"/>
      <c r="AQ82" s="812"/>
      <c r="AR82" s="812"/>
      <c r="AS82" s="812"/>
      <c r="AT82" s="812"/>
      <c r="AU82" s="812"/>
      <c r="AV82" s="812"/>
      <c r="AW82" s="812"/>
      <c r="AX82" s="812"/>
      <c r="AY82" s="812"/>
      <c r="AZ82" s="812"/>
      <c r="BA82" s="812"/>
      <c r="BB82" s="812"/>
      <c r="BC82" s="812"/>
      <c r="BD82" s="812"/>
      <c r="BE82" s="812"/>
      <c r="BF82" s="812"/>
      <c r="BG82" s="812"/>
      <c r="BH82" s="812"/>
      <c r="BI82" s="812"/>
      <c r="BJ82" s="812"/>
      <c r="BK82" s="812"/>
      <c r="BL82" s="812"/>
      <c r="BM82" s="812"/>
      <c r="BN82" s="812"/>
      <c r="BO82" s="812"/>
      <c r="BP82" s="812"/>
      <c r="BQ82" s="812"/>
      <c r="BR82" s="812"/>
      <c r="BS82" s="812"/>
      <c r="BT82" s="812"/>
      <c r="BU82" s="812"/>
      <c r="BV82" s="812"/>
      <c r="BW82" s="812"/>
      <c r="BX82" s="812"/>
      <c r="BY82" s="638"/>
      <c r="BZ82" s="638"/>
      <c r="CA82" s="638"/>
      <c r="CB82" s="638"/>
      <c r="CC82" s="638"/>
      <c r="CD82" s="638"/>
      <c r="CE82" s="638"/>
      <c r="CF82" s="638"/>
      <c r="CG82" s="638"/>
      <c r="CH82" s="638"/>
      <c r="CI82" s="638"/>
      <c r="CJ82" s="638"/>
      <c r="CK82" s="638"/>
      <c r="CL82" s="638"/>
      <c r="CM82" s="638"/>
      <c r="CN82" s="638"/>
      <c r="CO82" s="638"/>
      <c r="CP82" s="638"/>
      <c r="CQ82" s="638"/>
      <c r="CR82" s="638"/>
      <c r="CS82" s="638"/>
      <c r="CT82" s="638"/>
    </row>
    <row r="83" spans="1:98" ht="13.5" thickBot="1">
      <c r="A83" s="1658" t="s">
        <v>1584</v>
      </c>
      <c r="B83" s="1658"/>
      <c r="C83" s="1658"/>
      <c r="D83" s="1658"/>
      <c r="E83" s="1658"/>
      <c r="F83" s="1658"/>
      <c r="G83" s="1658"/>
      <c r="H83" s="1658"/>
      <c r="I83" s="1658"/>
      <c r="J83" s="1658"/>
      <c r="K83" s="1658"/>
      <c r="L83" s="1658"/>
      <c r="M83" s="1658"/>
      <c r="N83" s="1658"/>
      <c r="O83" s="1658"/>
      <c r="P83" s="1658"/>
      <c r="Q83" s="1658"/>
      <c r="R83" s="1658"/>
      <c r="S83" s="1658"/>
      <c r="T83" s="1658"/>
      <c r="U83" s="1658"/>
      <c r="V83" s="1658"/>
      <c r="W83" s="1658"/>
      <c r="X83" s="1658"/>
      <c r="Y83" s="1658"/>
      <c r="Z83" s="1658"/>
      <c r="AA83" s="1658"/>
      <c r="AB83" s="1658"/>
      <c r="AC83" s="1658"/>
      <c r="AD83" s="1658"/>
      <c r="AE83" s="1658"/>
      <c r="AF83" s="1658"/>
      <c r="AG83" s="1658"/>
      <c r="AH83" s="1658"/>
      <c r="AI83" s="1658"/>
      <c r="AJ83" s="1658"/>
      <c r="AK83" s="1658"/>
      <c r="AL83" s="1658"/>
      <c r="AM83" s="1658"/>
      <c r="AN83" s="1658"/>
      <c r="AO83" s="1658"/>
      <c r="AP83" s="1658"/>
      <c r="AQ83" s="1658"/>
      <c r="AR83" s="1658"/>
      <c r="AS83" s="1658"/>
      <c r="AT83" s="1658"/>
      <c r="AU83" s="1658"/>
      <c r="AV83" s="1658"/>
      <c r="AW83" s="1658"/>
      <c r="AX83" s="1658"/>
      <c r="AY83" s="1658"/>
      <c r="AZ83" s="1658"/>
      <c r="BA83" s="1658"/>
      <c r="BB83" s="1658"/>
      <c r="BC83" s="1658"/>
      <c r="BD83" s="1658"/>
      <c r="BE83" s="1658"/>
      <c r="BF83" s="1658"/>
      <c r="BG83" s="1658"/>
      <c r="BH83" s="1658"/>
      <c r="BI83" s="1658"/>
      <c r="BJ83" s="1658"/>
      <c r="BK83" s="1658"/>
      <c r="BL83" s="1658"/>
      <c r="BM83" s="1658"/>
      <c r="BN83" s="1658"/>
      <c r="BO83" s="1658"/>
      <c r="BP83" s="1658"/>
      <c r="BQ83" s="1658"/>
      <c r="BR83" s="1658"/>
      <c r="BS83" s="1658"/>
      <c r="BT83" s="1658"/>
      <c r="BU83" s="1658"/>
      <c r="BV83" s="1658"/>
      <c r="BW83" s="1658"/>
      <c r="BX83" s="1658"/>
    </row>
    <row r="84" spans="1:98" ht="13.5" thickTop="1"/>
    <row r="85" spans="1:98" ht="12.75">
      <c r="A85" s="817" t="s">
        <v>641</v>
      </c>
      <c r="C85" s="344" t="s">
        <v>1582</v>
      </c>
    </row>
    <row r="86" spans="1:98" ht="12.75">
      <c r="D86" s="344" t="s">
        <v>1638</v>
      </c>
      <c r="AB86" s="1697">
        <f>IF(A61="$500M State Credit",AB77/(Application!AG424-Application!AG425),"N/A")</f>
        <v>0</v>
      </c>
      <c r="AC86" s="1697"/>
      <c r="AD86" s="1697"/>
      <c r="AE86" s="1697"/>
      <c r="AF86" s="1697"/>
    </row>
    <row r="87" spans="1:98" ht="13.5" thickBot="1">
      <c r="D87" s="344" t="s">
        <v>1639</v>
      </c>
      <c r="AB87" s="1696" t="e">
        <f>IF(A61="$500M State Credit",(Application!AG424-Application!AG425)/AB77,"N/A")</f>
        <v>#DIV/0!</v>
      </c>
      <c r="AC87" s="1696"/>
      <c r="AD87" s="1696"/>
      <c r="AE87" s="1696"/>
      <c r="AF87" s="1696"/>
      <c r="AO87" s="935"/>
      <c r="AP87" s="935"/>
      <c r="AQ87" s="935"/>
      <c r="AR87" s="935"/>
      <c r="AS87" s="935"/>
      <c r="AT87" s="935"/>
      <c r="AU87" s="935"/>
      <c r="AV87" s="935"/>
      <c r="AW87" s="935"/>
      <c r="AX87" s="935"/>
      <c r="AY87" s="935"/>
      <c r="AZ87" s="935"/>
      <c r="BA87" s="935"/>
      <c r="BB87" s="935"/>
      <c r="BC87" s="935"/>
      <c r="BD87" s="935"/>
      <c r="BE87" s="935"/>
      <c r="BF87" s="935"/>
      <c r="BG87" s="935"/>
      <c r="BH87" s="935"/>
      <c r="BI87" s="935"/>
      <c r="BJ87" s="935"/>
      <c r="BK87" s="935"/>
      <c r="BL87" s="935"/>
      <c r="BM87" s="935"/>
      <c r="BN87" s="935"/>
      <c r="BO87" s="935"/>
      <c r="BP87" s="935"/>
      <c r="BQ87" s="935"/>
      <c r="BR87" s="935"/>
      <c r="BS87" s="935"/>
      <c r="BT87" s="935"/>
      <c r="BU87" s="935"/>
      <c r="BV87" s="935"/>
      <c r="BW87" s="935"/>
      <c r="BX87" s="935"/>
      <c r="BY87" s="935"/>
      <c r="BZ87" s="935"/>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08"/>
  <sheetViews>
    <sheetView zoomScale="80" zoomScaleNormal="80" zoomScaleSheetLayoutView="100" workbookViewId="0">
      <pane ySplit="3" topLeftCell="A14" activePane="bottomLeft" state="frozen"/>
      <selection pane="bottomLeft" activeCell="AG40" sqref="AG4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963</v>
      </c>
      <c r="B1" s="351"/>
    </row>
    <row r="2" spans="1:34"/>
    <row r="3" spans="1:34" ht="15.75">
      <c r="A3" s="352" t="s">
        <v>904</v>
      </c>
      <c r="B3" s="352"/>
      <c r="C3" s="385" t="s">
        <v>905</v>
      </c>
      <c r="D3" s="358"/>
      <c r="E3" s="386" t="s">
        <v>906</v>
      </c>
      <c r="F3" s="334"/>
      <c r="G3" s="386" t="s">
        <v>907</v>
      </c>
      <c r="H3" s="334"/>
      <c r="I3" s="386" t="s">
        <v>908</v>
      </c>
      <c r="J3" s="334"/>
      <c r="K3" s="386" t="s">
        <v>909</v>
      </c>
      <c r="L3" s="334"/>
      <c r="M3" s="386" t="s">
        <v>910</v>
      </c>
      <c r="N3" s="334"/>
      <c r="O3" s="386" t="s">
        <v>911</v>
      </c>
      <c r="P3" s="334"/>
      <c r="Q3" s="386" t="s">
        <v>912</v>
      </c>
      <c r="R3" s="334"/>
      <c r="S3" s="386" t="s">
        <v>913</v>
      </c>
      <c r="T3" s="334"/>
      <c r="U3" s="386" t="s">
        <v>914</v>
      </c>
      <c r="V3" s="334"/>
      <c r="W3" s="386" t="s">
        <v>915</v>
      </c>
      <c r="X3" s="334"/>
      <c r="Y3" s="386" t="s">
        <v>916</v>
      </c>
      <c r="Z3" s="334"/>
      <c r="AA3" s="386" t="s">
        <v>917</v>
      </c>
      <c r="AB3" s="334"/>
      <c r="AC3" s="386" t="s">
        <v>918</v>
      </c>
      <c r="AD3" s="334"/>
      <c r="AE3" s="386" t="s">
        <v>919</v>
      </c>
      <c r="AF3" s="334"/>
      <c r="AG3" s="386" t="s">
        <v>920</v>
      </c>
      <c r="AH3" s="358"/>
    </row>
    <row r="4" spans="1:34" s="366" customFormat="1" ht="14.25">
      <c r="A4" s="366" t="s">
        <v>922</v>
      </c>
      <c r="C4" s="388">
        <v>1.0249999999999999</v>
      </c>
      <c r="E4" s="366">
        <f>Application!Y781</f>
        <v>643140</v>
      </c>
      <c r="G4" s="366">
        <f>E4*$C$4</f>
        <v>659218.5</v>
      </c>
      <c r="I4" s="366">
        <f>G4*$C$4</f>
        <v>675698.96249999991</v>
      </c>
      <c r="K4" s="366">
        <f>I4*$C$4</f>
        <v>692591.43656249985</v>
      </c>
      <c r="M4" s="366">
        <f>K4*$C$4</f>
        <v>709906.22247656225</v>
      </c>
      <c r="O4" s="366">
        <f>M4*$C$4</f>
        <v>727653.87803847622</v>
      </c>
      <c r="Q4" s="366">
        <f>O4*$C$4</f>
        <v>745845.22498943808</v>
      </c>
      <c r="S4" s="366">
        <f>Q4*$C$4</f>
        <v>764491.35561417392</v>
      </c>
      <c r="U4" s="366">
        <f>S4*$C$4</f>
        <v>783603.63950452826</v>
      </c>
      <c r="W4" s="366">
        <f>U4*$C$4</f>
        <v>803193.73049214145</v>
      </c>
      <c r="Y4" s="366">
        <f>W4*$C$4</f>
        <v>823273.57375444495</v>
      </c>
      <c r="AA4" s="366">
        <f>Y4*$C$4</f>
        <v>843855.41309830605</v>
      </c>
      <c r="AC4" s="366">
        <f>AA4*$C$4</f>
        <v>864951.79842576361</v>
      </c>
      <c r="AE4" s="366">
        <f>AC4*$C$4</f>
        <v>886575.59338640759</v>
      </c>
      <c r="AG4" s="366">
        <f>AE4*$C$4</f>
        <v>908739.9832210677</v>
      </c>
    </row>
    <row r="5" spans="1:34" s="350" customFormat="1" ht="14.25">
      <c r="B5" s="350" t="s">
        <v>923</v>
      </c>
      <c r="C5" s="389">
        <f>IF(Application!$D$210="Special Needs",0.1,0.05)</f>
        <v>0.05</v>
      </c>
      <c r="E5" s="368">
        <f>-E4*$C$5</f>
        <v>-32157</v>
      </c>
      <c r="F5" s="368"/>
      <c r="G5" s="368">
        <f>-G4*$C$5</f>
        <v>-32960.925000000003</v>
      </c>
      <c r="H5" s="368"/>
      <c r="I5" s="368">
        <f>-I4*$C$5</f>
        <v>-33784.948124999995</v>
      </c>
      <c r="J5" s="368"/>
      <c r="K5" s="368">
        <f>-K4*$C$5</f>
        <v>-34629.571828124994</v>
      </c>
      <c r="L5" s="368"/>
      <c r="M5" s="368">
        <f>-M4*$C$5</f>
        <v>-35495.311123828113</v>
      </c>
      <c r="N5" s="368"/>
      <c r="O5" s="368">
        <f>-O4*$C$5</f>
        <v>-36382.693901923813</v>
      </c>
      <c r="P5" s="368"/>
      <c r="Q5" s="368">
        <f>-Q4*$C$5</f>
        <v>-37292.261249471907</v>
      </c>
      <c r="R5" s="368"/>
      <c r="S5" s="368">
        <f>-S4*$C$5</f>
        <v>-38224.567780708698</v>
      </c>
      <c r="T5" s="368"/>
      <c r="U5" s="368">
        <f>-U4*$C$5</f>
        <v>-39180.181975226413</v>
      </c>
      <c r="V5" s="368"/>
      <c r="W5" s="368">
        <f>-W4*$C$5</f>
        <v>-40159.686524607074</v>
      </c>
      <c r="X5" s="368"/>
      <c r="Y5" s="368">
        <f>-Y4*$C$5</f>
        <v>-41163.678687722248</v>
      </c>
      <c r="Z5" s="368"/>
      <c r="AA5" s="368">
        <f>-AA4*$C$5</f>
        <v>-42192.770654915308</v>
      </c>
      <c r="AB5" s="368"/>
      <c r="AC5" s="368">
        <f>-AC4*$C$5</f>
        <v>-43247.589921288185</v>
      </c>
      <c r="AD5" s="368"/>
      <c r="AE5" s="368">
        <f>-AE4*$C$5</f>
        <v>-44328.779669320385</v>
      </c>
      <c r="AF5" s="368"/>
      <c r="AG5" s="368">
        <f>-AG4*$C$5</f>
        <v>-45436.999161053391</v>
      </c>
    </row>
    <row r="6" spans="1:34" s="350" customFormat="1" ht="14.25">
      <c r="A6" s="350" t="s">
        <v>921</v>
      </c>
      <c r="C6" s="388">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923</v>
      </c>
      <c r="C7" s="389">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88">
        <v>1.0249999999999999</v>
      </c>
      <c r="E8" s="369">
        <f>Application!Z797</f>
        <v>8880</v>
      </c>
      <c r="F8" s="369"/>
      <c r="G8" s="369">
        <f>E8*$C$8</f>
        <v>9102</v>
      </c>
      <c r="H8" s="369"/>
      <c r="I8" s="369">
        <f>G8*$C$8</f>
        <v>9329.5499999999993</v>
      </c>
      <c r="J8" s="369"/>
      <c r="K8" s="369">
        <f>I8*$C$8</f>
        <v>9562.7887499999979</v>
      </c>
      <c r="L8" s="369"/>
      <c r="M8" s="369">
        <f>K8*$C$8</f>
        <v>9801.858468749997</v>
      </c>
      <c r="N8" s="369"/>
      <c r="O8" s="369">
        <f>M8*$C$8</f>
        <v>10046.904930468747</v>
      </c>
      <c r="P8" s="369"/>
      <c r="Q8" s="369">
        <f>O8*$C$8</f>
        <v>10298.077553730465</v>
      </c>
      <c r="R8" s="369"/>
      <c r="S8" s="369">
        <f>Q8*$C$8</f>
        <v>10555.529492573725</v>
      </c>
      <c r="T8" s="369"/>
      <c r="U8" s="369">
        <f>S8*$C$8</f>
        <v>10819.417729888068</v>
      </c>
      <c r="V8" s="369"/>
      <c r="W8" s="369">
        <f>U8*$C$8</f>
        <v>11089.903173135268</v>
      </c>
      <c r="X8" s="369"/>
      <c r="Y8" s="369">
        <f>W8*$C$8</f>
        <v>11367.150752463649</v>
      </c>
      <c r="Z8" s="369"/>
      <c r="AA8" s="369">
        <f>Y8*$C$8</f>
        <v>11651.32952127524</v>
      </c>
      <c r="AB8" s="369"/>
      <c r="AC8" s="369">
        <f>AA8*$C$8</f>
        <v>11942.61275930712</v>
      </c>
      <c r="AD8" s="369"/>
      <c r="AE8" s="369">
        <f>AC8*$C$8</f>
        <v>12241.178078289797</v>
      </c>
      <c r="AF8" s="369"/>
      <c r="AG8" s="369">
        <f>AE8*$C$8</f>
        <v>12547.20753024704</v>
      </c>
    </row>
    <row r="9" spans="1:34" s="350" customFormat="1" ht="14.25">
      <c r="B9" s="350" t="s">
        <v>923</v>
      </c>
      <c r="C9" s="389">
        <f>IF(Application!$D$210="Special Needs",0.1,0.05)</f>
        <v>0.05</v>
      </c>
      <c r="E9" s="387">
        <f>-E8*$C$9</f>
        <v>-444</v>
      </c>
      <c r="F9" s="368"/>
      <c r="G9" s="387">
        <f>-G8*$C$9</f>
        <v>-455.1</v>
      </c>
      <c r="H9" s="368"/>
      <c r="I9" s="387">
        <f>-I8*$C$9</f>
        <v>-466.47749999999996</v>
      </c>
      <c r="J9" s="368"/>
      <c r="K9" s="387">
        <f>-K8*$C$9</f>
        <v>-478.13943749999993</v>
      </c>
      <c r="L9" s="368"/>
      <c r="M9" s="387">
        <f>-M8*$C$9</f>
        <v>-490.09292343749985</v>
      </c>
      <c r="N9" s="368"/>
      <c r="O9" s="387">
        <f>-O8*$C$9</f>
        <v>-502.34524652343737</v>
      </c>
      <c r="P9" s="368"/>
      <c r="Q9" s="387">
        <f>-Q8*$C$9</f>
        <v>-514.90387768652329</v>
      </c>
      <c r="R9" s="368"/>
      <c r="S9" s="387">
        <f>-S8*$C$9</f>
        <v>-527.77647462868629</v>
      </c>
      <c r="T9" s="368"/>
      <c r="U9" s="387">
        <f>-U8*$C$9</f>
        <v>-540.97088649440343</v>
      </c>
      <c r="V9" s="368"/>
      <c r="W9" s="387">
        <f>-W8*$C$9</f>
        <v>-554.49515865676346</v>
      </c>
      <c r="X9" s="368"/>
      <c r="Y9" s="387">
        <f>-Y8*$C$9</f>
        <v>-568.35753762318245</v>
      </c>
      <c r="Z9" s="368"/>
      <c r="AA9" s="387">
        <f>-AA8*$C$9</f>
        <v>-582.56647606376202</v>
      </c>
      <c r="AB9" s="368"/>
      <c r="AC9" s="387">
        <f>-AC8*$C$9</f>
        <v>-597.13063796535596</v>
      </c>
      <c r="AD9" s="368"/>
      <c r="AE9" s="387">
        <f>-AE8*$C$9</f>
        <v>-612.05890391448986</v>
      </c>
      <c r="AF9" s="368"/>
      <c r="AG9" s="387">
        <f>-AG8*$C$9</f>
        <v>-627.3603765123521</v>
      </c>
    </row>
    <row r="10" spans="1:34" s="370" customFormat="1" ht="15">
      <c r="A10" s="370" t="s">
        <v>943</v>
      </c>
      <c r="C10" s="361"/>
      <c r="E10" s="370">
        <f>SUM(E4:E9)</f>
        <v>619419</v>
      </c>
      <c r="G10" s="370">
        <f>SUM(G4:G9)</f>
        <v>634904.47499999998</v>
      </c>
      <c r="I10" s="370">
        <f>SUM(I4:I9)</f>
        <v>650777.08687499992</v>
      </c>
      <c r="K10" s="370">
        <f>SUM(K4:K9)</f>
        <v>667046.51404687471</v>
      </c>
      <c r="M10" s="370">
        <f>SUM(M4:M9)</f>
        <v>683722.67689804663</v>
      </c>
      <c r="O10" s="370">
        <f>SUM(O4:O9)</f>
        <v>700815.74382049777</v>
      </c>
      <c r="Q10" s="370">
        <f>SUM(Q4:Q9)</f>
        <v>718336.13741601014</v>
      </c>
      <c r="S10" s="370">
        <f>SUM(S4:S9)</f>
        <v>736294.54085141025</v>
      </c>
      <c r="U10" s="370">
        <f>SUM(U4:U9)</f>
        <v>754701.9043726956</v>
      </c>
      <c r="W10" s="370">
        <f>SUM(W4:W9)</f>
        <v>773569.45198201283</v>
      </c>
      <c r="Y10" s="370">
        <f>SUM(Y4:Y9)</f>
        <v>792908.68828156323</v>
      </c>
      <c r="AA10" s="370">
        <f>SUM(AA4:AA9)</f>
        <v>812731.40548860223</v>
      </c>
      <c r="AC10" s="370">
        <f>SUM(AC4:AC9)</f>
        <v>833049.69062581717</v>
      </c>
      <c r="AE10" s="370">
        <f>SUM(AE4:AE9)</f>
        <v>853875.93289146258</v>
      </c>
      <c r="AG10" s="370">
        <f>SUM(AG4:AG9)</f>
        <v>875222.83121374901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88">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69498</v>
      </c>
      <c r="G14" s="366">
        <f>E14*$C$13</f>
        <v>71930.429999999993</v>
      </c>
      <c r="I14" s="366">
        <f>G14*$C$13</f>
        <v>74447.995049999983</v>
      </c>
      <c r="K14" s="366">
        <f>I14*$C$13</f>
        <v>77053.674876749981</v>
      </c>
      <c r="M14" s="366">
        <f>K14*$C$13</f>
        <v>79750.553497436224</v>
      </c>
      <c r="O14" s="366">
        <f>M14*$C$13</f>
        <v>82541.822869846481</v>
      </c>
      <c r="Q14" s="366">
        <f>O14*$C$13</f>
        <v>85430.786670291098</v>
      </c>
      <c r="S14" s="366">
        <f>Q14*$C$13</f>
        <v>88420.864203751276</v>
      </c>
      <c r="U14" s="366">
        <f>S14*$C$13</f>
        <v>91515.594450882563</v>
      </c>
      <c r="W14" s="366">
        <f>U14*$C$13</f>
        <v>94718.64025666345</v>
      </c>
      <c r="Y14" s="366">
        <f>W14*$C$13</f>
        <v>98033.792665646659</v>
      </c>
      <c r="AA14" s="366">
        <f>Y14*$C$13</f>
        <v>101464.97540894429</v>
      </c>
      <c r="AC14" s="366">
        <f>AA14*$C$13</f>
        <v>105016.24954825733</v>
      </c>
      <c r="AE14" s="366">
        <f>AC14*$C$13</f>
        <v>108691.81828244633</v>
      </c>
      <c r="AG14" s="366">
        <f>AE14*$C$13</f>
        <v>112496.03192233194</v>
      </c>
    </row>
    <row r="15" spans="1:34" s="350" customFormat="1" ht="14.25">
      <c r="A15" s="350" t="s">
        <v>367</v>
      </c>
      <c r="C15" s="380"/>
      <c r="E15" s="369">
        <f>Application!W829</f>
        <v>36601</v>
      </c>
      <c r="F15" s="369"/>
      <c r="G15" s="369">
        <f t="shared" ref="G15:AG20" si="0">E15*$C$13</f>
        <v>37882.034999999996</v>
      </c>
      <c r="H15" s="369"/>
      <c r="I15" s="369">
        <f t="shared" si="0"/>
        <v>39207.906224999992</v>
      </c>
      <c r="J15" s="369"/>
      <c r="K15" s="369">
        <f t="shared" si="0"/>
        <v>40580.182942874992</v>
      </c>
      <c r="L15" s="369"/>
      <c r="M15" s="369">
        <f t="shared" si="0"/>
        <v>42000.489345875612</v>
      </c>
      <c r="N15" s="369"/>
      <c r="O15" s="369">
        <f t="shared" si="0"/>
        <v>43470.506472981258</v>
      </c>
      <c r="P15" s="369"/>
      <c r="Q15" s="369">
        <f t="shared" si="0"/>
        <v>44991.974199535602</v>
      </c>
      <c r="R15" s="369"/>
      <c r="S15" s="369">
        <f t="shared" si="0"/>
        <v>46566.693296519341</v>
      </c>
      <c r="T15" s="369"/>
      <c r="U15" s="369">
        <f t="shared" si="0"/>
        <v>48196.527561897514</v>
      </c>
      <c r="V15" s="369"/>
      <c r="W15" s="369">
        <f t="shared" si="0"/>
        <v>49883.40602656392</v>
      </c>
      <c r="X15" s="369"/>
      <c r="Y15" s="369">
        <f t="shared" si="0"/>
        <v>51629.325237493656</v>
      </c>
      <c r="Z15" s="369"/>
      <c r="AA15" s="369">
        <f t="shared" si="0"/>
        <v>53436.35162080593</v>
      </c>
      <c r="AB15" s="369"/>
      <c r="AC15" s="369">
        <f t="shared" si="0"/>
        <v>55306.623927534136</v>
      </c>
      <c r="AD15" s="369"/>
      <c r="AE15" s="369">
        <f t="shared" si="0"/>
        <v>57242.355764997825</v>
      </c>
      <c r="AF15" s="369"/>
      <c r="AG15" s="369">
        <f t="shared" si="0"/>
        <v>59245.838216772747</v>
      </c>
    </row>
    <row r="16" spans="1:34" s="350" customFormat="1" ht="14.25">
      <c r="A16" s="350" t="s">
        <v>608</v>
      </c>
      <c r="C16" s="380"/>
      <c r="E16" s="369">
        <f>Application!W835</f>
        <v>32859</v>
      </c>
      <c r="F16" s="369"/>
      <c r="G16" s="369">
        <f t="shared" si="0"/>
        <v>34009.064999999995</v>
      </c>
      <c r="H16" s="369"/>
      <c r="I16" s="369">
        <f t="shared" si="0"/>
        <v>35199.382274999989</v>
      </c>
      <c r="J16" s="369"/>
      <c r="K16" s="369">
        <f t="shared" si="0"/>
        <v>36431.360654624987</v>
      </c>
      <c r="L16" s="369"/>
      <c r="M16" s="369">
        <f t="shared" si="0"/>
        <v>37706.458277536862</v>
      </c>
      <c r="N16" s="369"/>
      <c r="O16" s="369">
        <f t="shared" si="0"/>
        <v>39026.184317250649</v>
      </c>
      <c r="P16" s="369"/>
      <c r="Q16" s="369">
        <f t="shared" si="0"/>
        <v>40392.100768354416</v>
      </c>
      <c r="R16" s="369"/>
      <c r="S16" s="369">
        <f t="shared" si="0"/>
        <v>41805.824295246814</v>
      </c>
      <c r="T16" s="369"/>
      <c r="U16" s="369">
        <f t="shared" si="0"/>
        <v>43269.028145580451</v>
      </c>
      <c r="V16" s="369"/>
      <c r="W16" s="369">
        <f t="shared" si="0"/>
        <v>44783.444130675765</v>
      </c>
      <c r="X16" s="369"/>
      <c r="Y16" s="369">
        <f t="shared" si="0"/>
        <v>46350.864675249417</v>
      </c>
      <c r="Z16" s="369"/>
      <c r="AA16" s="369">
        <f t="shared" si="0"/>
        <v>47973.144938883146</v>
      </c>
      <c r="AB16" s="369"/>
      <c r="AC16" s="369">
        <f t="shared" si="0"/>
        <v>49652.205011744052</v>
      </c>
      <c r="AD16" s="369"/>
      <c r="AE16" s="369">
        <f t="shared" si="0"/>
        <v>51390.032187155091</v>
      </c>
      <c r="AF16" s="369"/>
      <c r="AG16" s="369">
        <f t="shared" si="0"/>
        <v>53188.683313705515</v>
      </c>
    </row>
    <row r="17" spans="1:33" s="350" customFormat="1" ht="14.25">
      <c r="A17" s="350" t="s">
        <v>927</v>
      </c>
      <c r="C17" s="380"/>
      <c r="E17" s="369">
        <f>Application!W840</f>
        <v>110912</v>
      </c>
      <c r="F17" s="369"/>
      <c r="G17" s="369">
        <f t="shared" si="0"/>
        <v>114793.92</v>
      </c>
      <c r="H17" s="369"/>
      <c r="I17" s="369">
        <f t="shared" si="0"/>
        <v>118811.70719999999</v>
      </c>
      <c r="J17" s="369"/>
      <c r="K17" s="369">
        <f t="shared" si="0"/>
        <v>122970.11695199998</v>
      </c>
      <c r="L17" s="369"/>
      <c r="M17" s="369">
        <f t="shared" si="0"/>
        <v>127274.07104531997</v>
      </c>
      <c r="N17" s="369"/>
      <c r="O17" s="369">
        <f t="shared" si="0"/>
        <v>131728.66353190615</v>
      </c>
      <c r="P17" s="369"/>
      <c r="Q17" s="369">
        <f t="shared" si="0"/>
        <v>136339.16675552286</v>
      </c>
      <c r="R17" s="369"/>
      <c r="S17" s="369">
        <f t="shared" si="0"/>
        <v>141111.03759196616</v>
      </c>
      <c r="T17" s="369"/>
      <c r="U17" s="369">
        <f t="shared" si="0"/>
        <v>146049.92390768498</v>
      </c>
      <c r="V17" s="369"/>
      <c r="W17" s="369">
        <f t="shared" si="0"/>
        <v>151161.67124445393</v>
      </c>
      <c r="X17" s="369"/>
      <c r="Y17" s="369">
        <f t="shared" si="0"/>
        <v>156452.32973800981</v>
      </c>
      <c r="Z17" s="369"/>
      <c r="AA17" s="369">
        <f t="shared" si="0"/>
        <v>161928.16127884013</v>
      </c>
      <c r="AB17" s="369"/>
      <c r="AC17" s="369">
        <f t="shared" si="0"/>
        <v>167595.6469235995</v>
      </c>
      <c r="AD17" s="369"/>
      <c r="AE17" s="369">
        <f t="shared" si="0"/>
        <v>173461.49456592547</v>
      </c>
      <c r="AF17" s="369"/>
      <c r="AG17" s="369">
        <f t="shared" si="0"/>
        <v>179532.64687573284</v>
      </c>
    </row>
    <row r="18" spans="1:33" s="350" customFormat="1" ht="14.25">
      <c r="A18" s="350" t="s">
        <v>162</v>
      </c>
      <c r="C18" s="380"/>
      <c r="E18" s="369">
        <f>Application!W841</f>
        <v>47343</v>
      </c>
      <c r="F18" s="369"/>
      <c r="G18" s="369">
        <f t="shared" si="0"/>
        <v>49000.004999999997</v>
      </c>
      <c r="H18" s="369"/>
      <c r="I18" s="369">
        <f t="shared" si="0"/>
        <v>50715.005174999991</v>
      </c>
      <c r="J18" s="369"/>
      <c r="K18" s="369">
        <f t="shared" si="0"/>
        <v>52490.030356124989</v>
      </c>
      <c r="L18" s="369"/>
      <c r="M18" s="369">
        <f t="shared" si="0"/>
        <v>54327.18141858936</v>
      </c>
      <c r="N18" s="369"/>
      <c r="O18" s="369">
        <f t="shared" si="0"/>
        <v>56228.632768239986</v>
      </c>
      <c r="P18" s="369"/>
      <c r="Q18" s="369">
        <f t="shared" si="0"/>
        <v>58196.634915128379</v>
      </c>
      <c r="R18" s="369"/>
      <c r="S18" s="369">
        <f t="shared" si="0"/>
        <v>60233.517137157869</v>
      </c>
      <c r="T18" s="369"/>
      <c r="U18" s="369">
        <f t="shared" si="0"/>
        <v>62341.690236958391</v>
      </c>
      <c r="V18" s="369"/>
      <c r="W18" s="369">
        <f t="shared" si="0"/>
        <v>64523.64939525193</v>
      </c>
      <c r="X18" s="369"/>
      <c r="Y18" s="369">
        <f t="shared" si="0"/>
        <v>66781.977124085737</v>
      </c>
      <c r="Z18" s="369"/>
      <c r="AA18" s="369">
        <f t="shared" si="0"/>
        <v>69119.346323428734</v>
      </c>
      <c r="AB18" s="369"/>
      <c r="AC18" s="369">
        <f t="shared" si="0"/>
        <v>71538.523444748731</v>
      </c>
      <c r="AD18" s="369"/>
      <c r="AE18" s="369">
        <f t="shared" si="0"/>
        <v>74042.371765314936</v>
      </c>
      <c r="AF18" s="369"/>
      <c r="AG18" s="369">
        <f t="shared" si="0"/>
        <v>76633.854777100947</v>
      </c>
    </row>
    <row r="19" spans="1:33" s="350" customFormat="1" ht="14.25">
      <c r="A19" s="350" t="s">
        <v>422</v>
      </c>
      <c r="C19" s="380"/>
      <c r="E19" s="369">
        <f>Application!W850</f>
        <v>99213</v>
      </c>
      <c r="F19" s="369"/>
      <c r="G19" s="369">
        <f t="shared" si="0"/>
        <v>102685.45499999999</v>
      </c>
      <c r="H19" s="369"/>
      <c r="I19" s="369">
        <f t="shared" si="0"/>
        <v>106279.44592499998</v>
      </c>
      <c r="J19" s="369"/>
      <c r="K19" s="369">
        <f t="shared" si="0"/>
        <v>109999.22653237497</v>
      </c>
      <c r="L19" s="369"/>
      <c r="M19" s="369">
        <f t="shared" si="0"/>
        <v>113849.19946100809</v>
      </c>
      <c r="N19" s="369"/>
      <c r="O19" s="369">
        <f t="shared" si="0"/>
        <v>117833.92144214336</v>
      </c>
      <c r="P19" s="369"/>
      <c r="Q19" s="369">
        <f t="shared" si="0"/>
        <v>121958.10869261836</v>
      </c>
      <c r="R19" s="369"/>
      <c r="S19" s="369">
        <f t="shared" si="0"/>
        <v>126226.64249685999</v>
      </c>
      <c r="T19" s="369"/>
      <c r="U19" s="369">
        <f t="shared" si="0"/>
        <v>130644.57498425008</v>
      </c>
      <c r="V19" s="369"/>
      <c r="W19" s="369">
        <f t="shared" si="0"/>
        <v>135217.13510869883</v>
      </c>
      <c r="X19" s="369"/>
      <c r="Y19" s="369">
        <f t="shared" si="0"/>
        <v>139949.73483750329</v>
      </c>
      <c r="Z19" s="369"/>
      <c r="AA19" s="369">
        <f t="shared" si="0"/>
        <v>144847.97555681589</v>
      </c>
      <c r="AB19" s="369"/>
      <c r="AC19" s="369">
        <f t="shared" si="0"/>
        <v>149917.65470130442</v>
      </c>
      <c r="AD19" s="369"/>
      <c r="AE19" s="369">
        <f t="shared" si="0"/>
        <v>155164.77261585006</v>
      </c>
      <c r="AF19" s="369"/>
      <c r="AG19" s="369">
        <f t="shared" si="0"/>
        <v>160595.53965740479</v>
      </c>
    </row>
    <row r="20" spans="1:33" s="350" customFormat="1" ht="14.25">
      <c r="A20" s="373" t="s">
        <v>1068</v>
      </c>
      <c r="B20" s="373"/>
      <c r="C20" s="380"/>
      <c r="E20" s="379">
        <f>Application!W857</f>
        <v>800</v>
      </c>
      <c r="F20" s="369"/>
      <c r="G20" s="379">
        <f t="shared" si="0"/>
        <v>827.99999999999989</v>
      </c>
      <c r="H20" s="369"/>
      <c r="I20" s="379">
        <f t="shared" si="0"/>
        <v>856.97999999999979</v>
      </c>
      <c r="J20" s="369"/>
      <c r="K20" s="379">
        <f t="shared" si="0"/>
        <v>886.97429999999974</v>
      </c>
      <c r="L20" s="369"/>
      <c r="M20" s="379">
        <f t="shared" si="0"/>
        <v>918.01840049999964</v>
      </c>
      <c r="N20" s="369"/>
      <c r="O20" s="379">
        <f t="shared" si="0"/>
        <v>950.14904451749953</v>
      </c>
      <c r="P20" s="369"/>
      <c r="Q20" s="379">
        <f t="shared" si="0"/>
        <v>983.40426107561188</v>
      </c>
      <c r="R20" s="369"/>
      <c r="S20" s="379">
        <f t="shared" si="0"/>
        <v>1017.8234102132582</v>
      </c>
      <c r="T20" s="369"/>
      <c r="U20" s="379">
        <f t="shared" si="0"/>
        <v>1053.4472295707221</v>
      </c>
      <c r="V20" s="369"/>
      <c r="W20" s="379">
        <f t="shared" si="0"/>
        <v>1090.3178826056974</v>
      </c>
      <c r="X20" s="369"/>
      <c r="Y20" s="379">
        <f t="shared" si="0"/>
        <v>1128.4790084968968</v>
      </c>
      <c r="Z20" s="369"/>
      <c r="AA20" s="379">
        <f t="shared" si="0"/>
        <v>1167.975773794288</v>
      </c>
      <c r="AB20" s="369"/>
      <c r="AC20" s="379">
        <f t="shared" si="0"/>
        <v>1208.8549258770879</v>
      </c>
      <c r="AD20" s="369"/>
      <c r="AE20" s="379">
        <f t="shared" si="0"/>
        <v>1251.1648482827859</v>
      </c>
      <c r="AF20" s="369"/>
      <c r="AG20" s="379">
        <f t="shared" si="0"/>
        <v>1294.9556179726833</v>
      </c>
    </row>
    <row r="21" spans="1:33" s="370" customFormat="1" ht="15">
      <c r="A21" s="370" t="s">
        <v>928</v>
      </c>
      <c r="C21" s="380"/>
      <c r="E21" s="370">
        <f>SUM(E14:E20)</f>
        <v>397226</v>
      </c>
      <c r="G21" s="370">
        <f>SUM(G14:G20)</f>
        <v>411128.91000000003</v>
      </c>
      <c r="I21" s="370">
        <f>SUM(I14:I20)</f>
        <v>425518.42184999993</v>
      </c>
      <c r="K21" s="370">
        <f>SUM(K14:K20)</f>
        <v>440411.5666147499</v>
      </c>
      <c r="M21" s="370">
        <f>SUM(M14:M20)</f>
        <v>455825.97144626611</v>
      </c>
      <c r="O21" s="370">
        <f>SUM(O14:O20)</f>
        <v>471779.88044688542</v>
      </c>
      <c r="Q21" s="370">
        <f>SUM(Q14:Q20)</f>
        <v>488292.17626252631</v>
      </c>
      <c r="S21" s="370">
        <f>SUM(S14:S20)</f>
        <v>505382.4024317147</v>
      </c>
      <c r="U21" s="370">
        <f>SUM(U14:U20)</f>
        <v>523070.78651682468</v>
      </c>
      <c r="W21" s="370">
        <f>SUM(W14:W20)</f>
        <v>541378.26404491358</v>
      </c>
      <c r="Y21" s="370">
        <f>SUM(Y14:Y20)</f>
        <v>560326.50328648544</v>
      </c>
      <c r="AA21" s="370">
        <f>SUM(AA14:AA20)</f>
        <v>579937.9309015125</v>
      </c>
      <c r="AC21" s="370">
        <f>SUM(AC14:AC20)</f>
        <v>600235.75848306518</v>
      </c>
      <c r="AE21" s="370">
        <f>SUM(AE14:AE20)</f>
        <v>621244.01002997253</v>
      </c>
      <c r="AG21" s="370">
        <f>SUM(AG14:AG20)</f>
        <v>642987.55038102146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1391</v>
      </c>
      <c r="C23" s="390">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0">
        <v>1.0349999999999999</v>
      </c>
      <c r="E24" s="369">
        <f>Application!AC866</f>
        <v>23927</v>
      </c>
      <c r="F24" s="369"/>
      <c r="G24" s="369">
        <f>E24*$C$24</f>
        <v>24764.445</v>
      </c>
      <c r="H24" s="369"/>
      <c r="I24" s="369">
        <f>G24*$C$24</f>
        <v>25631.200574999999</v>
      </c>
      <c r="J24" s="369"/>
      <c r="K24" s="369">
        <f>I24*$C$24</f>
        <v>26528.292595124996</v>
      </c>
      <c r="L24" s="369"/>
      <c r="M24" s="369">
        <f>K24*$C$24</f>
        <v>27456.782835954367</v>
      </c>
      <c r="N24" s="369"/>
      <c r="O24" s="369">
        <f>M24*$C$24</f>
        <v>28417.770235212767</v>
      </c>
      <c r="P24" s="369"/>
      <c r="Q24" s="369">
        <f>O24*$C$24</f>
        <v>29412.392193445212</v>
      </c>
      <c r="R24" s="369"/>
      <c r="S24" s="369">
        <f>Q24*$C$24</f>
        <v>30441.825920215793</v>
      </c>
      <c r="T24" s="369"/>
      <c r="U24" s="369">
        <f>S24*$C$24</f>
        <v>31507.289827423345</v>
      </c>
      <c r="V24" s="369"/>
      <c r="W24" s="369">
        <f>U24*$C$24</f>
        <v>32610.044971383159</v>
      </c>
      <c r="X24" s="369"/>
      <c r="Y24" s="369">
        <f>W24*$C$24</f>
        <v>33751.396545381569</v>
      </c>
      <c r="Z24" s="369"/>
      <c r="AA24" s="369">
        <f>Y24*$C$24</f>
        <v>34932.695424469923</v>
      </c>
      <c r="AB24" s="369"/>
      <c r="AC24" s="369">
        <f>AA24*$C$24</f>
        <v>36155.339764326367</v>
      </c>
      <c r="AD24" s="369"/>
      <c r="AE24" s="369">
        <f>AC24*$C$24</f>
        <v>37420.776656077789</v>
      </c>
      <c r="AF24" s="369"/>
      <c r="AG24" s="369">
        <f>AE24*$C$24</f>
        <v>38730.50383904051</v>
      </c>
    </row>
    <row r="25" spans="1:33" s="350" customFormat="1" ht="14.25">
      <c r="A25" s="350" t="s">
        <v>931</v>
      </c>
      <c r="C25" s="390"/>
      <c r="E25" s="369">
        <f>Application!AC867</f>
        <v>37000</v>
      </c>
      <c r="F25" s="369"/>
      <c r="G25" s="369">
        <f>$E$25</f>
        <v>37000</v>
      </c>
      <c r="H25" s="369"/>
      <c r="I25" s="369">
        <f>$E$25</f>
        <v>37000</v>
      </c>
      <c r="J25" s="369"/>
      <c r="K25" s="369">
        <f>$E$25</f>
        <v>37000</v>
      </c>
      <c r="L25" s="369"/>
      <c r="M25" s="369">
        <f>$E$25</f>
        <v>37000</v>
      </c>
      <c r="N25" s="369"/>
      <c r="O25" s="369">
        <f>$E$25</f>
        <v>37000</v>
      </c>
      <c r="P25" s="369"/>
      <c r="Q25" s="369">
        <f>$E$25</f>
        <v>37000</v>
      </c>
      <c r="R25" s="369"/>
      <c r="S25" s="369">
        <f>$E$25</f>
        <v>37000</v>
      </c>
      <c r="T25" s="369"/>
      <c r="U25" s="369">
        <f>$E$25</f>
        <v>37000</v>
      </c>
      <c r="V25" s="369"/>
      <c r="W25" s="369">
        <f>$E$25</f>
        <v>37000</v>
      </c>
      <c r="X25" s="369"/>
      <c r="Y25" s="369">
        <f>$E$25</f>
        <v>37000</v>
      </c>
      <c r="Z25" s="369"/>
      <c r="AA25" s="369">
        <f>$E$25</f>
        <v>37000</v>
      </c>
      <c r="AB25" s="369"/>
      <c r="AC25" s="369">
        <f>$E$25</f>
        <v>37000</v>
      </c>
      <c r="AD25" s="369"/>
      <c r="AE25" s="369">
        <f>$E$25</f>
        <v>37000</v>
      </c>
      <c r="AF25" s="369"/>
      <c r="AG25" s="369">
        <f>$E$25</f>
        <v>37000</v>
      </c>
    </row>
    <row r="26" spans="1:33" s="350" customFormat="1" ht="14.25">
      <c r="A26" s="350" t="s">
        <v>929</v>
      </c>
      <c r="C26" s="388">
        <v>1.02</v>
      </c>
      <c r="E26" s="369">
        <f>Application!AC868</f>
        <v>4772</v>
      </c>
      <c r="F26" s="369"/>
      <c r="G26" s="369">
        <f>E26*$C$26</f>
        <v>4867.4400000000005</v>
      </c>
      <c r="H26" s="369"/>
      <c r="I26" s="369">
        <f>G26*$C$26</f>
        <v>4964.7888000000003</v>
      </c>
      <c r="J26" s="369"/>
      <c r="K26" s="369">
        <f>I26*$C$26</f>
        <v>5064.0845760000002</v>
      </c>
      <c r="L26" s="369"/>
      <c r="M26" s="369">
        <f>K26*$C$26</f>
        <v>5165.3662675200003</v>
      </c>
      <c r="N26" s="369"/>
      <c r="O26" s="369">
        <f>M26*$C$26</f>
        <v>5268.6735928704002</v>
      </c>
      <c r="P26" s="369"/>
      <c r="Q26" s="369">
        <f>O26*$C$26</f>
        <v>5374.047064727808</v>
      </c>
      <c r="R26" s="369"/>
      <c r="S26" s="369">
        <f>Q26*$C$26</f>
        <v>5481.528006022364</v>
      </c>
      <c r="T26" s="369"/>
      <c r="U26" s="369">
        <f>S26*$C$26</f>
        <v>5591.1585661428117</v>
      </c>
      <c r="V26" s="369"/>
      <c r="W26" s="369">
        <f>U26*$C$26</f>
        <v>5702.9817374656677</v>
      </c>
      <c r="X26" s="369"/>
      <c r="Y26" s="369">
        <f>W26*$C$26</f>
        <v>5817.0413722149815</v>
      </c>
      <c r="Z26" s="369"/>
      <c r="AA26" s="369">
        <f>Y26*$C$26</f>
        <v>5933.3821996592815</v>
      </c>
      <c r="AB26" s="369"/>
      <c r="AC26" s="369">
        <f>AA26*$C$26</f>
        <v>6052.0498436524676</v>
      </c>
      <c r="AD26" s="369"/>
      <c r="AE26" s="369">
        <f>AC26*$C$26</f>
        <v>6173.0908405255168</v>
      </c>
      <c r="AF26" s="369"/>
      <c r="AG26" s="369">
        <f>AE26*$C$26</f>
        <v>6296.5526573360276</v>
      </c>
    </row>
    <row r="27" spans="1:33" s="350" customFormat="1" ht="14.25">
      <c r="B27" s="373"/>
      <c r="C27" s="507">
        <v>1</v>
      </c>
      <c r="F27" s="369"/>
      <c r="H27" s="369"/>
      <c r="J27" s="369"/>
      <c r="L27" s="369"/>
      <c r="N27" s="369"/>
      <c r="P27" s="369"/>
      <c r="R27" s="369"/>
      <c r="T27" s="369"/>
      <c r="V27" s="369"/>
      <c r="X27" s="369"/>
      <c r="Z27" s="369"/>
      <c r="AB27" s="369"/>
      <c r="AD27" s="369"/>
      <c r="AF27" s="369"/>
    </row>
    <row r="28" spans="1:33" s="350" customFormat="1" ht="14.25">
      <c r="A28" s="372" t="s">
        <v>1795</v>
      </c>
      <c r="B28" s="373"/>
      <c r="C28" s="507">
        <v>1</v>
      </c>
      <c r="E28" s="379">
        <v>4000</v>
      </c>
      <c r="F28" s="369"/>
      <c r="G28" s="369">
        <f>E28*$C$28</f>
        <v>4000</v>
      </c>
      <c r="H28" s="369"/>
      <c r="I28" s="369">
        <f>G28*$C$28</f>
        <v>4000</v>
      </c>
      <c r="J28" s="369"/>
      <c r="K28" s="369">
        <f>I28*$C$28</f>
        <v>4000</v>
      </c>
      <c r="L28" s="369"/>
      <c r="M28" s="369">
        <f>K28*$C$28</f>
        <v>4000</v>
      </c>
      <c r="N28" s="369"/>
      <c r="O28" s="369">
        <f>M28*$C$28</f>
        <v>4000</v>
      </c>
      <c r="P28" s="369"/>
      <c r="Q28" s="369">
        <f>O28*$C$28</f>
        <v>4000</v>
      </c>
      <c r="R28" s="369"/>
      <c r="S28" s="369">
        <f>Q28*$C$28</f>
        <v>4000</v>
      </c>
      <c r="T28" s="369"/>
      <c r="U28" s="369">
        <f>S28*$C$28</f>
        <v>4000</v>
      </c>
      <c r="V28" s="369"/>
      <c r="W28" s="369">
        <f>U28*$C$28</f>
        <v>4000</v>
      </c>
      <c r="X28" s="369"/>
      <c r="Y28" s="369">
        <f>W28*$C$28</f>
        <v>4000</v>
      </c>
      <c r="Z28" s="369"/>
      <c r="AA28" s="369">
        <f>Y28*$C$28</f>
        <v>4000</v>
      </c>
      <c r="AB28" s="369"/>
      <c r="AC28" s="369">
        <f>AA28*$C$28</f>
        <v>4000</v>
      </c>
      <c r="AD28" s="369"/>
      <c r="AE28" s="369">
        <f>AC28*$C$28</f>
        <v>4000</v>
      </c>
      <c r="AF28" s="369"/>
      <c r="AG28" s="369">
        <f>AE28*$C$28</f>
        <v>4000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466925</v>
      </c>
      <c r="G30" s="370">
        <f>SUM(G21:G28)</f>
        <v>481760.79500000004</v>
      </c>
      <c r="I30" s="370">
        <f>SUM(I21:I28)</f>
        <v>497114.41122499993</v>
      </c>
      <c r="K30" s="370">
        <f>SUM(K21:K28)</f>
        <v>513003.94378587487</v>
      </c>
      <c r="M30" s="370">
        <f>SUM(M21:M28)</f>
        <v>529448.1205497405</v>
      </c>
      <c r="O30" s="370">
        <f>SUM(O21:O28)</f>
        <v>546466.32427496859</v>
      </c>
      <c r="Q30" s="370">
        <f>SUM(Q21:Q28)</f>
        <v>564078.6155206993</v>
      </c>
      <c r="S30" s="370">
        <f>SUM(S21:S28)</f>
        <v>582305.75635795284</v>
      </c>
      <c r="U30" s="370">
        <f>SUM(U21:U28)</f>
        <v>601169.23491039081</v>
      </c>
      <c r="W30" s="370">
        <f>SUM(W21:W28)</f>
        <v>620691.29075376247</v>
      </c>
      <c r="Y30" s="370">
        <f>SUM(Y21:Y28)</f>
        <v>640894.94120408199</v>
      </c>
      <c r="AA30" s="370">
        <f>SUM(AA21:AA28)</f>
        <v>661804.00852564164</v>
      </c>
      <c r="AC30" s="370">
        <f>SUM(AC21:AC28)</f>
        <v>683443.14809104404</v>
      </c>
      <c r="AE30" s="370">
        <f>SUM(AE21:AE28)</f>
        <v>705837.87752657582</v>
      </c>
      <c r="AG30" s="370">
        <f>SUM(AG21:AG28)</f>
        <v>729014.60687739798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152494</v>
      </c>
      <c r="G32" s="370">
        <f>G10-G30</f>
        <v>153143.67999999993</v>
      </c>
      <c r="I32" s="370">
        <f>I10-I30</f>
        <v>153662.67564999999</v>
      </c>
      <c r="K32" s="370">
        <f>K10-K30</f>
        <v>154042.57026099984</v>
      </c>
      <c r="M32" s="370">
        <f>M10-M30</f>
        <v>154274.55634830613</v>
      </c>
      <c r="O32" s="370">
        <f>O10-O30</f>
        <v>154349.41954552918</v>
      </c>
      <c r="Q32" s="370">
        <f>Q10-Q30</f>
        <v>154257.52189531084</v>
      </c>
      <c r="S32" s="370">
        <f>S10-S30</f>
        <v>153988.78449345741</v>
      </c>
      <c r="U32" s="370">
        <f>U10-U30</f>
        <v>153532.6694623048</v>
      </c>
      <c r="W32" s="370">
        <f>W10-W30</f>
        <v>152878.16122825036</v>
      </c>
      <c r="Y32" s="370">
        <f>Y10-Y30</f>
        <v>152013.74707748124</v>
      </c>
      <c r="AA32" s="370">
        <f>AA10-AA30</f>
        <v>150927.3969629606</v>
      </c>
      <c r="AC32" s="370">
        <f>AC10-AC30</f>
        <v>149606.54253477312</v>
      </c>
      <c r="AE32" s="370">
        <f>AE10-AE30</f>
        <v>148038.05536488676</v>
      </c>
      <c r="AG32" s="370">
        <f>AG10-AG30</f>
        <v>146208.22433635104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944</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Union Bank Permanent Loan</v>
      </c>
      <c r="B35" s="373"/>
      <c r="C35" s="367"/>
      <c r="E35" s="369">
        <f>Application!AB618</f>
        <v>72109.950666623161</v>
      </c>
      <c r="F35" s="369"/>
      <c r="G35" s="369">
        <f>$E$35</f>
        <v>72109.950666623161</v>
      </c>
      <c r="H35" s="369"/>
      <c r="I35" s="369">
        <f>$E$35</f>
        <v>72109.950666623161</v>
      </c>
      <c r="J35" s="369"/>
      <c r="K35" s="369">
        <f>$E$35</f>
        <v>72109.950666623161</v>
      </c>
      <c r="L35" s="369"/>
      <c r="M35" s="369">
        <f>$E$35</f>
        <v>72109.950666623161</v>
      </c>
      <c r="N35" s="369"/>
      <c r="O35" s="369">
        <f>$E$35</f>
        <v>72109.950666623161</v>
      </c>
      <c r="P35" s="369"/>
      <c r="Q35" s="369">
        <f>$E$35</f>
        <v>72109.950666623161</v>
      </c>
      <c r="R35" s="369"/>
      <c r="S35" s="369">
        <f>$E$35</f>
        <v>72109.950666623161</v>
      </c>
      <c r="T35" s="369"/>
      <c r="U35" s="369">
        <f>$E$35</f>
        <v>72109.950666623161</v>
      </c>
      <c r="V35" s="369"/>
      <c r="W35" s="369">
        <f>$E$35</f>
        <v>72109.950666623161</v>
      </c>
      <c r="X35" s="369"/>
      <c r="Y35" s="369">
        <f>$E$35</f>
        <v>72109.950666623161</v>
      </c>
      <c r="Z35" s="369"/>
      <c r="AA35" s="369">
        <f>$E$35</f>
        <v>72109.950666623161</v>
      </c>
      <c r="AB35" s="369"/>
      <c r="AC35" s="369">
        <f>$E$35</f>
        <v>72109.950666623161</v>
      </c>
      <c r="AD35" s="369"/>
      <c r="AE35" s="369">
        <f>$E$35</f>
        <v>72109.950666623161</v>
      </c>
      <c r="AF35" s="369"/>
      <c r="AG35" s="369">
        <f>$E$35</f>
        <v>72109.950666623161</v>
      </c>
    </row>
    <row r="36" spans="1:35" s="350" customFormat="1" ht="14.25">
      <c r="A36" s="372" t="s">
        <v>1801</v>
      </c>
      <c r="B36" s="373"/>
      <c r="C36" s="367"/>
      <c r="E36" s="369">
        <f>Application!$AB$619</f>
        <v>59959.859399999994</v>
      </c>
      <c r="G36" s="369">
        <f>E36*$C$27</f>
        <v>59959.859399999994</v>
      </c>
      <c r="I36" s="369">
        <f>G36*$C$27</f>
        <v>59959.859399999994</v>
      </c>
      <c r="K36" s="369">
        <f>I36*$C$27</f>
        <v>59959.859399999994</v>
      </c>
      <c r="M36" s="369">
        <f>K36*$C$27</f>
        <v>59959.859399999994</v>
      </c>
      <c r="O36" s="369">
        <f>M36*$C$27</f>
        <v>59959.859399999994</v>
      </c>
      <c r="Q36" s="369">
        <f>O36*$C$27</f>
        <v>59959.859399999994</v>
      </c>
      <c r="S36" s="369">
        <f>Q36*$C$27</f>
        <v>59959.859399999994</v>
      </c>
      <c r="U36" s="369">
        <f>S36*$C$27</f>
        <v>59959.859399999994</v>
      </c>
      <c r="W36" s="369">
        <f>U36*$C$27</f>
        <v>59959.859399999994</v>
      </c>
      <c r="Y36" s="369">
        <f>W36*$C$27</f>
        <v>59959.859399999994</v>
      </c>
      <c r="AA36" s="369">
        <f>Y36*$C$27</f>
        <v>59959.859399999994</v>
      </c>
      <c r="AC36" s="369">
        <f>AA36*$C$27</f>
        <v>59959.859399999994</v>
      </c>
      <c r="AE36" s="369">
        <f>AC36*$C$27</f>
        <v>59959.859399999994</v>
      </c>
      <c r="AG36" s="369">
        <f>AE36*$C$27</f>
        <v>59959.859399999994</v>
      </c>
    </row>
    <row r="37" spans="1:35" s="350" customFormat="1" ht="14.25">
      <c r="B37" s="373"/>
      <c r="C37" s="367"/>
      <c r="F37" s="369"/>
      <c r="G37" s="379"/>
      <c r="I37" s="379"/>
      <c r="J37" s="369"/>
      <c r="K37" s="379"/>
      <c r="M37" s="379"/>
      <c r="N37" s="369"/>
      <c r="O37" s="379"/>
      <c r="Q37" s="379"/>
      <c r="R37" s="369"/>
      <c r="S37" s="379"/>
      <c r="U37" s="379"/>
      <c r="V37" s="369"/>
      <c r="W37" s="379"/>
      <c r="Y37" s="379"/>
      <c r="Z37" s="369"/>
      <c r="AA37" s="379"/>
      <c r="AC37" s="379"/>
      <c r="AD37" s="369"/>
      <c r="AE37" s="379"/>
      <c r="AG37" s="379"/>
    </row>
    <row r="38" spans="1:35" s="370" customFormat="1" ht="15">
      <c r="A38" s="370" t="s">
        <v>933</v>
      </c>
      <c r="C38" s="371"/>
      <c r="E38" s="370">
        <f>SUM(E35:E37)</f>
        <v>132069.81006662315</v>
      </c>
      <c r="G38" s="370">
        <f>SUM(G35:G37)</f>
        <v>132069.81006662315</v>
      </c>
      <c r="I38" s="370">
        <f>SUM(I35:I37)</f>
        <v>132069.81006662315</v>
      </c>
      <c r="K38" s="370">
        <f>SUM(K35:K37)</f>
        <v>132069.81006662315</v>
      </c>
      <c r="M38" s="370">
        <f>SUM(M35:M37)</f>
        <v>132069.81006662315</v>
      </c>
      <c r="O38" s="370">
        <f>SUM(O35:O37)</f>
        <v>132069.81006662315</v>
      </c>
      <c r="Q38" s="370">
        <f>SUM(Q35:Q37)</f>
        <v>132069.81006662315</v>
      </c>
      <c r="S38" s="370">
        <f>SUM(S35:S37)</f>
        <v>132069.81006662315</v>
      </c>
      <c r="U38" s="370">
        <f>SUM(U35:U37)</f>
        <v>132069.81006662315</v>
      </c>
      <c r="W38" s="370">
        <f>SUM(W35:W37)</f>
        <v>132069.81006662315</v>
      </c>
      <c r="Y38" s="370">
        <f>SUM(Y35:Y37)</f>
        <v>132069.81006662315</v>
      </c>
      <c r="AA38" s="370">
        <f>SUM(AA35:AA37)</f>
        <v>132069.81006662315</v>
      </c>
      <c r="AC38" s="370">
        <f>SUM(AC35:AC37)</f>
        <v>132069.81006662315</v>
      </c>
      <c r="AE38" s="370">
        <f>SUM(AE35:AE37)</f>
        <v>132069.81006662315</v>
      </c>
      <c r="AG38" s="370">
        <f>SUM(AG35:AG37)</f>
        <v>132069.81006662315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20424.189933376852</v>
      </c>
      <c r="G40" s="370">
        <f>G32-G38</f>
        <v>21073.869933376787</v>
      </c>
      <c r="I40" s="370">
        <f>I32-I38</f>
        <v>21592.865583376843</v>
      </c>
      <c r="K40" s="370">
        <f>K32-K38</f>
        <v>21972.760194376693</v>
      </c>
      <c r="M40" s="370">
        <f>M32-M38</f>
        <v>22204.746281682979</v>
      </c>
      <c r="O40" s="370">
        <f>O32-O38</f>
        <v>22279.60947890603</v>
      </c>
      <c r="Q40" s="370">
        <f>Q32-Q38</f>
        <v>22187.711828687694</v>
      </c>
      <c r="S40" s="370">
        <f>S32-S38</f>
        <v>21918.974426834262</v>
      </c>
      <c r="U40" s="370">
        <f>U32-U38</f>
        <v>21462.859395681648</v>
      </c>
      <c r="W40" s="370">
        <f>W32-W38</f>
        <v>20808.351161627215</v>
      </c>
      <c r="Y40" s="370">
        <f>Y32-Y38</f>
        <v>19943.937010858092</v>
      </c>
      <c r="AA40" s="370">
        <f>AA32-AA38</f>
        <v>18857.586896337452</v>
      </c>
      <c r="AC40" s="370">
        <f>AC32-AC38</f>
        <v>17536.732468149974</v>
      </c>
      <c r="AE40" s="370">
        <f>AE32-AE38</f>
        <v>15968.245298263617</v>
      </c>
      <c r="AG40" s="370">
        <f>AG32-AG38</f>
        <v>14138.414269727888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3.1324483809356846E-2</v>
      </c>
      <c r="G42" s="374">
        <f>G40/(G4+G6+G8)</f>
        <v>3.153258045111109E-2</v>
      </c>
      <c r="I42" s="374">
        <f>I40/(I4+I6+I8)</f>
        <v>3.1521119470741508E-2</v>
      </c>
      <c r="K42" s="374">
        <f>K40/(K4+K6+K8)</f>
        <v>3.129335322962349E-2</v>
      </c>
      <c r="M42" s="374">
        <f>M40/(M4+M6+M8)</f>
        <v>3.0852434298803195E-2</v>
      </c>
      <c r="O42" s="374">
        <f>O40/(O4+O6+O8)</f>
        <v>3.0201417693010549E-2</v>
      </c>
      <c r="Q42" s="374">
        <f>Q40/(Q4+Q6+Q8)</f>
        <v>2.934326304823812E-2</v>
      </c>
      <c r="S42" s="374">
        <f>S40/(S4+S6+S8)</f>
        <v>2.8280836744238189E-2</v>
      </c>
      <c r="U42" s="374">
        <f>U40/(U4+U6+U8)</f>
        <v>2.7016913973266565E-2</v>
      </c>
      <c r="W42" s="374">
        <f>W40/(W4+W6+W8)</f>
        <v>2.5554180756358902E-2</v>
      </c>
      <c r="Y42" s="374">
        <f>Y40/(Y4+Y6+Y8)</f>
        <v>2.3895235908409126E-2</v>
      </c>
      <c r="AA42" s="374">
        <f>AA40/(AA4+AA6+AA8)</f>
        <v>2.2042592953265439E-2</v>
      </c>
      <c r="AC42" s="374">
        <f>AC40/(AC4+AC6+AC8)</f>
        <v>1.9998681990058668E-2</v>
      </c>
      <c r="AE42" s="374">
        <f>AE40/(AE4+AE6+AE8)</f>
        <v>1.7765851511918295E-2</v>
      </c>
      <c r="AG42" s="374">
        <f>AG40/(AG4+AG6+AG8)</f>
        <v>1.5346370178226329E-2</v>
      </c>
    </row>
    <row r="43" spans="1:35" s="374" customFormat="1" ht="14.25">
      <c r="A43" s="374" t="s">
        <v>937</v>
      </c>
      <c r="C43" s="367"/>
      <c r="E43" s="374">
        <f>E40/E38</f>
        <v>0.15464692440364522</v>
      </c>
      <c r="G43" s="374">
        <f>G40/G38</f>
        <v>0.15956614098820909</v>
      </c>
      <c r="I43" s="374">
        <f>I40/I38</f>
        <v>0.16349584793439345</v>
      </c>
      <c r="K43" s="374">
        <f>K40/K38</f>
        <v>0.16637231615077241</v>
      </c>
      <c r="M43" s="374">
        <f>M40/M38</f>
        <v>0.16812885753740167</v>
      </c>
      <c r="O43" s="374">
        <f>O40/O38</f>
        <v>0.16869570318657226</v>
      </c>
      <c r="Q43" s="374">
        <f>Q40/Q38</f>
        <v>0.16799987686432663</v>
      </c>
      <c r="S43" s="374">
        <f>S40/S38</f>
        <v>0.16596506359611743</v>
      </c>
      <c r="U43" s="374">
        <f>U40/U38</f>
        <v>0.16251147317357859</v>
      </c>
      <c r="W43" s="374">
        <f>W40/W38</f>
        <v>0.15755569839261796</v>
      </c>
      <c r="Y43" s="374">
        <f>Y40/Y38</f>
        <v>0.15101056782619202</v>
      </c>
      <c r="AA43" s="374">
        <f>AA40/AA38</f>
        <v>0.14278499292779073</v>
      </c>
      <c r="AC43" s="374">
        <f>AC40/AC38</f>
        <v>0.13278380925438976</v>
      </c>
      <c r="AE43" s="374">
        <f>AE40/AE38</f>
        <v>0.12090761158972191</v>
      </c>
      <c r="AG43" s="374">
        <f>AG40/AG38</f>
        <v>0.10705258274086793</v>
      </c>
    </row>
    <row r="44" spans="1:35" s="375" customFormat="1" ht="14.25">
      <c r="A44" s="375" t="s">
        <v>935</v>
      </c>
      <c r="C44" s="376"/>
      <c r="E44" s="375">
        <f>E32/E38</f>
        <v>1.1546469244036452</v>
      </c>
      <c r="G44" s="375">
        <f>G32/G38</f>
        <v>1.1595661409882092</v>
      </c>
      <c r="I44" s="375">
        <f>I32/I38</f>
        <v>1.1634958479343935</v>
      </c>
      <c r="K44" s="375">
        <f>K32/K38</f>
        <v>1.1663723161507724</v>
      </c>
      <c r="M44" s="375">
        <f>M32/M38</f>
        <v>1.1681288575374016</v>
      </c>
      <c r="O44" s="375">
        <f>O32/O38</f>
        <v>1.1686957031865723</v>
      </c>
      <c r="Q44" s="375">
        <f>Q32/Q38</f>
        <v>1.1679998768643267</v>
      </c>
      <c r="S44" s="375">
        <f>S32/S38</f>
        <v>1.1659650635961174</v>
      </c>
      <c r="U44" s="375">
        <f>U32/U38</f>
        <v>1.1625114731735786</v>
      </c>
      <c r="W44" s="375">
        <f>W32/W38</f>
        <v>1.1575556983926178</v>
      </c>
      <c r="Y44" s="375">
        <f>Y32/Y38</f>
        <v>1.1510105678261919</v>
      </c>
      <c r="AA44" s="375">
        <f>AA32/AA38</f>
        <v>1.1427849929277907</v>
      </c>
      <c r="AC44" s="375">
        <f>AC32/AC38</f>
        <v>1.1327838092543898</v>
      </c>
      <c r="AE44" s="375">
        <f>AE32/AE38</f>
        <v>1.1209076115897219</v>
      </c>
      <c r="AG44" s="375">
        <f>AG32/AG38</f>
        <v>1.1070525827408679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946</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2"/>
      <c r="E47" s="382"/>
    </row>
    <row r="48" spans="1:35" s="152" customFormat="1">
      <c r="A48" s="6" t="s">
        <v>1664</v>
      </c>
      <c r="C48" s="392">
        <v>1.03</v>
      </c>
      <c r="E48" s="383">
        <f>IF(E40&gt;E50,E50,E40)</f>
        <v>7500</v>
      </c>
      <c r="G48" s="383">
        <f t="shared" ref="G48" si="1">IF(G40&gt;G50,G50,G40)</f>
        <v>7725</v>
      </c>
      <c r="I48" s="383">
        <f t="shared" ref="I48" si="2">IF(I40&gt;I50,I50,I40)</f>
        <v>7956.75</v>
      </c>
      <c r="K48" s="383">
        <f t="shared" ref="K48" si="3">IF(K40&gt;K50,K50,K40)</f>
        <v>8195.4524999999994</v>
      </c>
      <c r="M48" s="383">
        <f t="shared" ref="M48" si="4">IF(M40&gt;M50,M50,M40)</f>
        <v>8441.3160749999988</v>
      </c>
      <c r="O48" s="383">
        <f t="shared" ref="O48" si="5">IF(O40&gt;O50,O50,O40)</f>
        <v>8694.5555572499998</v>
      </c>
      <c r="Q48" s="383">
        <f t="shared" ref="Q48" si="6">IF(Q40&gt;Q50,Q50,Q40)</f>
        <v>8955.3922239674994</v>
      </c>
      <c r="S48" s="383">
        <f t="shared" ref="S48" si="7">IF(S40&gt;S50,S50,S40)</f>
        <v>9224.0539906865251</v>
      </c>
      <c r="U48" s="383">
        <f t="shared" ref="U48" si="8">IF(U40&gt;U50,U50,U40)</f>
        <v>9500.7756104071213</v>
      </c>
      <c r="W48" s="383">
        <f t="shared" ref="W48" si="9">IF(W40&gt;W50,W50,W40)</f>
        <v>9785.7988787193353</v>
      </c>
      <c r="Y48" s="383">
        <f t="shared" ref="Y48" si="10">IF(Y40&gt;Y50,Y50,Y40)</f>
        <v>10079.372845080916</v>
      </c>
      <c r="AA48" s="383">
        <f t="shared" ref="AA48" si="11">IF(AA40&gt;AA50,AA50,AA40)</f>
        <v>10381.754030433343</v>
      </c>
      <c r="AC48" s="383">
        <f t="shared" ref="AC48" si="12">IF(AC40&gt;AC50,AC50,AC40)</f>
        <v>10693.206651346343</v>
      </c>
      <c r="AE48" s="383">
        <f t="shared" ref="AE48" si="13">IF(AE40&gt;AE50,AE50,AE40)</f>
        <v>11014.002850886734</v>
      </c>
      <c r="AG48" s="383">
        <f t="shared" ref="AG48" si="14">IF(AG40&gt;AG50,AG50,AG40)</f>
        <v>11344.422936413337</v>
      </c>
      <c r="AH48" s="363"/>
      <c r="AI48" s="363"/>
    </row>
    <row r="49" spans="1:16384" s="152" customFormat="1">
      <c r="A49" s="6" t="s">
        <v>1665</v>
      </c>
      <c r="C49" s="392"/>
      <c r="E49" s="383">
        <f>IF((E40-E48)&gt;E51,E51,(E40-E48))</f>
        <v>12924.189933376852</v>
      </c>
      <c r="G49" s="383">
        <f t="shared" ref="G49" si="15">IF((G40-G48)&gt;G51,G51,(G40-G48))</f>
        <v>13348.869933376787</v>
      </c>
      <c r="I49" s="383">
        <f t="shared" ref="I49" si="16">IF((I40-I48)&gt;I51,I51,(I40-I48))</f>
        <v>13636.115583376843</v>
      </c>
      <c r="K49" s="383">
        <f t="shared" ref="K49" si="17">IF((K40-K48)&gt;K51,K51,(K40-K48))</f>
        <v>13777.307694376694</v>
      </c>
      <c r="M49" s="383">
        <f t="shared" ref="M49" si="18">IF((M40-M48)&gt;M51,M51,(M40-M48))</f>
        <v>13763.43020668298</v>
      </c>
      <c r="O49" s="383">
        <f t="shared" ref="O49" si="19">IF((O40-O48)&gt;O51,O51,(O40-O48))</f>
        <v>13585.05392165603</v>
      </c>
      <c r="Q49" s="383">
        <f t="shared" ref="Q49" si="20">IF((Q40-Q48)&gt;Q51,Q51,(Q40-Q48))</f>
        <v>13232.319604720195</v>
      </c>
      <c r="S49" s="383">
        <f t="shared" ref="S49" si="21">IF((S40-S48)&gt;S51,S51,(S40-S48))</f>
        <v>12694.920436147737</v>
      </c>
      <c r="U49" s="383">
        <f t="shared" ref="U49" si="22">IF((U40-U48)&gt;U51,U51,(U40-U48))</f>
        <v>11962.083785274526</v>
      </c>
      <c r="W49" s="383">
        <f t="shared" ref="W49" si="23">IF((W40-W48)&gt;W51,W51,(W40-W48))</f>
        <v>11022.55228290788</v>
      </c>
      <c r="Y49" s="383">
        <f t="shared" ref="Y49" si="24">IF((Y40-Y48)&gt;Y51,Y51,(Y40-Y48))</f>
        <v>9864.5641657771757</v>
      </c>
      <c r="AA49" s="383">
        <f t="shared" ref="AA49" si="25">IF((AA40-AA48)&gt;AA51,AA51,(AA40-AA48))</f>
        <v>8475.832865904109</v>
      </c>
      <c r="AC49" s="383">
        <f t="shared" ref="AC49" si="26">IF((AC40-AC48)&gt;AC51,AC51,(AC40-AC48))</f>
        <v>6843.5258168036307</v>
      </c>
      <c r="AE49" s="383">
        <f t="shared" ref="AE49" si="27">IF((AE40-AE48)&gt;AE51,AE51,(AE40-AE48))</f>
        <v>4954.2424473768824</v>
      </c>
      <c r="AG49" s="383">
        <f t="shared" ref="AG49" si="28">IF((AG40-AG48)&gt;AG51,AG51,(AG40-AG48))</f>
        <v>2793.9913333145505</v>
      </c>
      <c r="AH49" s="363"/>
      <c r="AI49" s="363"/>
    </row>
    <row r="50" spans="1:16384" s="957" customFormat="1" ht="14.25" hidden="1">
      <c r="A50" s="955" t="s">
        <v>1666</v>
      </c>
      <c r="B50" s="955"/>
      <c r="C50" s="956">
        <v>1.03</v>
      </c>
      <c r="E50" s="958">
        <v>7500</v>
      </c>
      <c r="F50" s="959"/>
      <c r="G50" s="960">
        <f>E50*$C$50</f>
        <v>7725</v>
      </c>
      <c r="H50" s="959"/>
      <c r="I50" s="960">
        <f t="shared" ref="I50" si="29">G50*$C$50</f>
        <v>7956.75</v>
      </c>
      <c r="J50" s="959"/>
      <c r="K50" s="960">
        <f t="shared" ref="K50" si="30">I50*$C$50</f>
        <v>8195.4524999999994</v>
      </c>
      <c r="L50" s="959"/>
      <c r="M50" s="960">
        <f t="shared" ref="M50" si="31">K50*$C$50</f>
        <v>8441.3160749999988</v>
      </c>
      <c r="N50" s="959"/>
      <c r="O50" s="960">
        <f t="shared" ref="O50" si="32">M50*$C$50</f>
        <v>8694.5555572499998</v>
      </c>
      <c r="P50" s="959"/>
      <c r="Q50" s="960">
        <f t="shared" ref="Q50" si="33">O50*$C$50</f>
        <v>8955.3922239674994</v>
      </c>
      <c r="R50" s="959"/>
      <c r="S50" s="960">
        <f t="shared" ref="S50" si="34">Q50*$C$50</f>
        <v>9224.0539906865251</v>
      </c>
      <c r="T50" s="959"/>
      <c r="U50" s="960">
        <f t="shared" ref="U50" si="35">S50*$C$50</f>
        <v>9500.7756104071213</v>
      </c>
      <c r="V50" s="959"/>
      <c r="W50" s="960">
        <f t="shared" ref="W50" si="36">U50*$C$50</f>
        <v>9785.7988787193353</v>
      </c>
      <c r="X50" s="959"/>
      <c r="Y50" s="960">
        <f t="shared" ref="Y50" si="37">W50*$C$50</f>
        <v>10079.372845080916</v>
      </c>
      <c r="Z50" s="959"/>
      <c r="AA50" s="960">
        <f t="shared" ref="AA50" si="38">Y50*$C$50</f>
        <v>10381.754030433343</v>
      </c>
      <c r="AB50" s="959"/>
      <c r="AC50" s="960">
        <f t="shared" ref="AC50" si="39">AA50*$C$50</f>
        <v>10693.206651346343</v>
      </c>
      <c r="AD50" s="959"/>
      <c r="AE50" s="960">
        <f t="shared" ref="AE50" si="40">AC50*$C$50</f>
        <v>11014.002850886734</v>
      </c>
      <c r="AF50" s="959"/>
      <c r="AG50" s="960">
        <f t="shared" ref="AG50" si="41">AE50*$C$50</f>
        <v>11344.422936413337</v>
      </c>
      <c r="AH50" s="959"/>
      <c r="AI50" s="959"/>
    </row>
    <row r="51" spans="1:16384" s="957" customFormat="1" ht="14.25" hidden="1">
      <c r="A51" s="955" t="s">
        <v>1667</v>
      </c>
      <c r="B51" s="955"/>
      <c r="C51" s="956">
        <v>1.03</v>
      </c>
      <c r="E51" s="961">
        <v>25000</v>
      </c>
      <c r="F51" s="959"/>
      <c r="G51" s="962">
        <f>(E51*$C$51)+(E51-E49)</f>
        <v>37825.810066623148</v>
      </c>
      <c r="H51" s="959"/>
      <c r="I51" s="962">
        <f t="shared" ref="I51" si="42">(G51*$C$51)+(G51-G49)</f>
        <v>63437.524501868204</v>
      </c>
      <c r="J51" s="959"/>
      <c r="K51" s="962">
        <f t="shared" ref="K51" si="43">(I51*$C$51)+(I51-I49)</f>
        <v>115142.05915541561</v>
      </c>
      <c r="L51" s="959"/>
      <c r="M51" s="962">
        <f t="shared" ref="M51" si="44">(K51*$C$51)+(K51-K49)</f>
        <v>219961.07239111699</v>
      </c>
      <c r="N51" s="959"/>
      <c r="O51" s="962">
        <f t="shared" ref="O51" si="45">(M51*$C$51)+(M51-M49)</f>
        <v>432757.54674728453</v>
      </c>
      <c r="P51" s="959"/>
      <c r="Q51" s="962">
        <f t="shared" ref="Q51" si="46">(O51*$C$51)+(O51-O49)</f>
        <v>864912.76597533165</v>
      </c>
      <c r="R51" s="959"/>
      <c r="S51" s="962">
        <f t="shared" ref="S51" si="47">(Q51*$C$51)+(Q51-Q49)</f>
        <v>1742540.5953252031</v>
      </c>
      <c r="T51" s="959"/>
      <c r="U51" s="962">
        <f t="shared" ref="U51" si="48">(S51*$C$51)+(S51-S49)</f>
        <v>3524662.4880740149</v>
      </c>
      <c r="V51" s="959"/>
      <c r="W51" s="962">
        <f t="shared" ref="W51" si="49">(U51*$C$51)+(U51-U49)</f>
        <v>7143102.767004976</v>
      </c>
      <c r="X51" s="959"/>
      <c r="Y51" s="962">
        <f t="shared" ref="Y51" si="50">(W51*$C$51)+(W51-W49)</f>
        <v>14489476.064737193</v>
      </c>
      <c r="Z51" s="959"/>
      <c r="AA51" s="962">
        <f t="shared" ref="AA51" si="51">(Y51*$C$51)+(Y51-Y49)</f>
        <v>29403771.847250726</v>
      </c>
      <c r="AB51" s="959"/>
      <c r="AC51" s="962">
        <f t="shared" ref="AC51" si="52">(AA51*$C$51)+(AA51-AA49)</f>
        <v>59681181.017053068</v>
      </c>
      <c r="AD51" s="959"/>
      <c r="AE51" s="962">
        <f t="shared" ref="AE51" si="53">(AC51*$C$51)+(AC51-AC49)</f>
        <v>121145953.93880093</v>
      </c>
      <c r="AF51" s="959"/>
      <c r="AG51" s="962">
        <f t="shared" ref="AG51" si="54">(AE51*$C$51)+(AE51-AE49)</f>
        <v>245921332.25331852</v>
      </c>
      <c r="AH51" s="959"/>
      <c r="AI51" s="962">
        <f t="shared" ref="AI51" si="55">(AG51*$C$51)+(AG51-AG49)</f>
        <v>499217510.4829033</v>
      </c>
      <c r="AJ51" s="959"/>
      <c r="AK51" s="962">
        <f t="shared" ref="AK51" si="56">(AI51*$C$51)+(AI51-AI49)</f>
        <v>1013411546.2802937</v>
      </c>
      <c r="AL51" s="959"/>
      <c r="AM51" s="962">
        <f t="shared" ref="AM51" si="57">(AK51*$C$51)+(AK51-AK49)</f>
        <v>2057225438.9489961</v>
      </c>
      <c r="AN51" s="959"/>
      <c r="AO51" s="962">
        <f t="shared" ref="AO51" si="58">(AM51*$C$51)+(AM51-AM49)</f>
        <v>4176167641.066462</v>
      </c>
      <c r="AP51" s="959"/>
      <c r="AQ51" s="962">
        <f t="shared" ref="AQ51" si="59">(AO51*$C$51)+(AO51-AO49)</f>
        <v>8477620311.3649178</v>
      </c>
      <c r="AR51" s="959"/>
      <c r="AS51" s="962">
        <f t="shared" ref="AS51" si="60">(AQ51*$C$51)+(AQ51-AQ49)</f>
        <v>17209569232.070786</v>
      </c>
      <c r="AT51" s="959"/>
      <c r="AU51" s="962">
        <f t="shared" ref="AU51" si="61">(AS51*$C$51)+(AS51-AS49)</f>
        <v>34935425541.103699</v>
      </c>
      <c r="AV51" s="959"/>
      <c r="AW51" s="962">
        <f t="shared" ref="AW51" si="62">(AU51*$C$51)+(AU51-AU49)</f>
        <v>70918913848.440506</v>
      </c>
      <c r="AX51" s="959"/>
      <c r="AY51" s="962">
        <f t="shared" ref="AY51" si="63">(AW51*$C$51)+(AW51-AW49)</f>
        <v>143965395112.33423</v>
      </c>
      <c r="AZ51" s="959"/>
      <c r="BA51" s="962">
        <f t="shared" ref="BA51" si="64">(AY51*$C$51)+(AY51-AY49)</f>
        <v>292249752078.03845</v>
      </c>
      <c r="BB51" s="959"/>
      <c r="BC51" s="962">
        <f t="shared" ref="BC51" si="65">(BA51*$C$51)+(BA51-BA49)</f>
        <v>593266996718.41809</v>
      </c>
      <c r="BD51" s="959"/>
      <c r="BE51" s="962">
        <f t="shared" ref="BE51" si="66">(BC51*$C$51)+(BC51-BC49)</f>
        <v>1204332003338.3887</v>
      </c>
      <c r="BF51" s="959"/>
      <c r="BG51" s="962">
        <f t="shared" ref="BG51" si="67">(BE51*$C$51)+(BE51-BE49)</f>
        <v>2444793966776.9287</v>
      </c>
      <c r="BH51" s="959"/>
      <c r="BI51" s="962">
        <f t="shared" ref="BI51" si="68">(BG51*$C$51)+(BG51-BG49)</f>
        <v>4962931752557.166</v>
      </c>
      <c r="BJ51" s="959"/>
      <c r="BK51" s="962">
        <f t="shared" ref="BK51" si="69">(BI51*$C$51)+(BI51-BI49)</f>
        <v>10074751457691.047</v>
      </c>
      <c r="BL51" s="959"/>
      <c r="BM51" s="962">
        <f t="shared" ref="BM51" si="70">(BK51*$C$51)+(BK51-BK49)</f>
        <v>20451745459112.828</v>
      </c>
      <c r="BN51" s="959"/>
      <c r="BO51" s="962">
        <f t="shared" ref="BO51" si="71">(BM51*$C$51)+(BM51-BM49)</f>
        <v>41517043281999.047</v>
      </c>
      <c r="BP51" s="959"/>
      <c r="BQ51" s="962">
        <f t="shared" ref="BQ51" si="72">(BO51*$C$51)+(BO51-BO49)</f>
        <v>84279597862458.063</v>
      </c>
      <c r="BR51" s="959"/>
      <c r="BS51" s="962">
        <f t="shared" ref="BS51" si="73">(BQ51*$C$51)+(BQ51-BQ49)</f>
        <v>171087583660789.88</v>
      </c>
      <c r="BT51" s="959"/>
      <c r="BU51" s="962">
        <f t="shared" ref="BU51" si="74">(BS51*$C$51)+(BS51-BS49)</f>
        <v>347307794831403.44</v>
      </c>
      <c r="BV51" s="959"/>
      <c r="BW51" s="962">
        <f t="shared" ref="BW51" si="75">(BU51*$C$51)+(BU51-BU49)</f>
        <v>705034823507749</v>
      </c>
      <c r="BX51" s="959"/>
      <c r="BY51" s="962">
        <f t="shared" ref="BY51" si="76">(BW51*$C$51)+(BW51-BW49)</f>
        <v>1431220691720730.5</v>
      </c>
      <c r="BZ51" s="959"/>
      <c r="CA51" s="962">
        <f t="shared" ref="CA51" si="77">(BY51*$C$51)+(BY51-BY49)</f>
        <v>2905378004193083</v>
      </c>
      <c r="CB51" s="959"/>
      <c r="CC51" s="962">
        <f t="shared" ref="CC51" si="78">(CA51*$C$51)+(CA51-CA49)</f>
        <v>5897917348511958</v>
      </c>
      <c r="CD51" s="959"/>
      <c r="CE51" s="962">
        <f t="shared" ref="CE51" si="79">(CC51*$C$51)+(CC51-CC49)</f>
        <v>1.1972772217479276E+16</v>
      </c>
      <c r="CF51" s="959"/>
      <c r="CG51" s="962">
        <f t="shared" ref="CG51" si="80">(CE51*$C$51)+(CE51-CE49)</f>
        <v>2.4304727601482928E+16</v>
      </c>
      <c r="CH51" s="959"/>
      <c r="CI51" s="962">
        <f t="shared" ref="CI51" si="81">(CG51*$C$51)+(CG51-CG49)</f>
        <v>4.9338597031010344E+16</v>
      </c>
      <c r="CJ51" s="959"/>
      <c r="CK51" s="962">
        <f t="shared" ref="CK51" si="82">(CI51*$C$51)+(CI51-CI49)</f>
        <v>1.0015735197295101E+17</v>
      </c>
      <c r="CL51" s="959"/>
      <c r="CM51" s="962">
        <f t="shared" ref="CM51" si="83">(CK51*$C$51)+(CK51-CK49)</f>
        <v>2.0331942450509056E+17</v>
      </c>
      <c r="CN51" s="959"/>
      <c r="CO51" s="962">
        <f t="shared" ref="CO51" si="84">(CM51*$C$51)+(CM51-CM49)</f>
        <v>4.1273843174533389E+17</v>
      </c>
      <c r="CP51" s="959"/>
      <c r="CQ51" s="962">
        <f t="shared" ref="CQ51" si="85">(CO51*$C$51)+(CO51-CO49)</f>
        <v>8.3785901644302771E+17</v>
      </c>
      <c r="CR51" s="959"/>
      <c r="CS51" s="962">
        <f t="shared" ref="CS51" si="86">(CQ51*$C$51)+(CQ51-CQ49)</f>
        <v>1.7008538033793464E+18</v>
      </c>
      <c r="CT51" s="959"/>
      <c r="CU51" s="962">
        <f t="shared" ref="CU51" si="87">(CS51*$C$51)+(CS51-CS49)</f>
        <v>3.452733220860073E+18</v>
      </c>
      <c r="CV51" s="959"/>
      <c r="CW51" s="962">
        <f t="shared" ref="CW51" si="88">(CU51*$C$51)+(CU51-CU49)</f>
        <v>7.0090484383459482E+18</v>
      </c>
      <c r="CX51" s="959"/>
      <c r="CY51" s="962">
        <f t="shared" ref="CY51" si="89">(CW51*$C$51)+(CW51-CW49)</f>
        <v>1.4228368329842274E+19</v>
      </c>
      <c r="CZ51" s="959"/>
      <c r="DA51" s="962">
        <f t="shared" ref="DA51" si="90">(CY51*$C$51)+(CY51-CY49)</f>
        <v>2.8883587709579817E+19</v>
      </c>
      <c r="DB51" s="959"/>
      <c r="DC51" s="962">
        <f t="shared" ref="DC51" si="91">(DA51*$C$51)+(DA51-DA49)</f>
        <v>5.8633683050447028E+19</v>
      </c>
      <c r="DD51" s="959"/>
      <c r="DE51" s="962">
        <f t="shared" ref="DE51" si="92">(DC51*$C$51)+(DC51-DC49)</f>
        <v>1.1902637659240746E+20</v>
      </c>
      <c r="DF51" s="959"/>
      <c r="DG51" s="962">
        <f t="shared" ref="DG51" si="93">(DE51*$C$51)+(DE51-DE49)</f>
        <v>2.4162354448258715E+20</v>
      </c>
      <c r="DH51" s="959"/>
      <c r="DI51" s="962">
        <f t="shared" ref="DI51" si="94">(DG51*$C$51)+(DG51-DG49)</f>
        <v>4.9049579529965194E+20</v>
      </c>
      <c r="DJ51" s="959"/>
      <c r="DK51" s="962">
        <f t="shared" ref="DK51" si="95">(DI51*$C$51)+(DI51-DI49)</f>
        <v>9.9570646445829338E+20</v>
      </c>
      <c r="DL51" s="959"/>
      <c r="DM51" s="962">
        <f t="shared" ref="DM51" si="96">(DK51*$C$51)+(DK51-DK49)</f>
        <v>2.0212841228503357E+21</v>
      </c>
      <c r="DN51" s="959"/>
      <c r="DO51" s="962">
        <f t="shared" ref="DO51" si="97">(DM51*$C$51)+(DM51-DM49)</f>
        <v>4.1032067693861814E+21</v>
      </c>
      <c r="DP51" s="959"/>
      <c r="DQ51" s="962">
        <f t="shared" ref="DQ51" si="98">(DO51*$C$51)+(DO51-DO49)</f>
        <v>8.3295097418539482E+21</v>
      </c>
      <c r="DR51" s="959"/>
      <c r="DS51" s="962">
        <f t="shared" ref="DS51" si="99">(DQ51*$C$51)+(DQ51-DQ49)</f>
        <v>1.6908904775963514E+22</v>
      </c>
      <c r="DT51" s="959"/>
      <c r="DU51" s="962">
        <f t="shared" ref="DU51" si="100">(DS51*$C$51)+(DS51-DS49)</f>
        <v>3.4325076695205936E+22</v>
      </c>
      <c r="DV51" s="959"/>
      <c r="DW51" s="962">
        <f t="shared" ref="DW51" si="101">(DU51*$C$51)+(DU51-DU49)</f>
        <v>6.9679905691268056E+22</v>
      </c>
      <c r="DX51" s="959"/>
      <c r="DY51" s="962">
        <f t="shared" ref="DY51" si="102">(DW51*$C$51)+(DW51-DW49)</f>
        <v>1.4145020855327414E+23</v>
      </c>
      <c r="DZ51" s="959"/>
      <c r="EA51" s="962">
        <f t="shared" ref="EA51" si="103">(DY51*$C$51)+(DY51-DY49)</f>
        <v>2.871439233631465E+23</v>
      </c>
      <c r="EB51" s="959"/>
      <c r="EC51" s="962">
        <f t="shared" ref="EC51" si="104">(EA51*$C$51)+(EA51-EA49)</f>
        <v>5.8290216442718736E+23</v>
      </c>
      <c r="ED51" s="959"/>
      <c r="EE51" s="962">
        <f t="shared" ref="EE51" si="105">(EC51*$C$51)+(EC51-EC49)</f>
        <v>1.1832913937871905E+24</v>
      </c>
      <c r="EF51" s="959"/>
      <c r="EG51" s="962">
        <f t="shared" ref="EG51" si="106">(EE51*$C$51)+(EE51-EE49)</f>
        <v>2.4020815293879966E+24</v>
      </c>
      <c r="EH51" s="959"/>
      <c r="EI51" s="962">
        <f t="shared" ref="EI51" si="107">(EG51*$C$51)+(EG51-EG49)</f>
        <v>4.8762255046576332E+24</v>
      </c>
      <c r="EJ51" s="959"/>
      <c r="EK51" s="962">
        <f t="shared" ref="EK51" si="108">(EI51*$C$51)+(EI51-EI49)</f>
        <v>9.8987377744549952E+24</v>
      </c>
      <c r="EL51" s="959"/>
      <c r="EM51" s="962">
        <f t="shared" ref="EM51" si="109">(EK51*$C$51)+(EK51-EK49)</f>
        <v>2.0094437682143641E+25</v>
      </c>
      <c r="EN51" s="959"/>
      <c r="EO51" s="962">
        <f t="shared" ref="EO51" si="110">(EM51*$C$51)+(EM51-EM49)</f>
        <v>4.0791708494751589E+25</v>
      </c>
      <c r="EP51" s="959"/>
      <c r="EQ51" s="962">
        <f t="shared" ref="EQ51" si="111">(EO51*$C$51)+(EO51-EO49)</f>
        <v>8.2807168244345722E+25</v>
      </c>
      <c r="ER51" s="959"/>
      <c r="ES51" s="962">
        <f t="shared" ref="ES51" si="112">(EQ51*$C$51)+(EQ51-EQ49)</f>
        <v>1.6809855153602182E+26</v>
      </c>
      <c r="ET51" s="959"/>
      <c r="EU51" s="962">
        <f t="shared" ref="EU51" si="113">(ES51*$C$51)+(ES51-ES49)</f>
        <v>3.4124005961812434E+26</v>
      </c>
      <c r="EV51" s="959"/>
      <c r="EW51" s="962">
        <f t="shared" ref="EW51" si="114">(EU51*$C$51)+(EU51-EU49)</f>
        <v>6.9271732102479242E+26</v>
      </c>
      <c r="EX51" s="959"/>
      <c r="EY51" s="962">
        <f t="shared" ref="EY51" si="115">(EW51*$C$51)+(EW51-EW49)</f>
        <v>1.4062161616803288E+27</v>
      </c>
      <c r="EZ51" s="959"/>
      <c r="FA51" s="962">
        <f t="shared" ref="FA51" si="116">(EY51*$C$51)+(EY51-EY49)</f>
        <v>2.8546188082110679E+27</v>
      </c>
      <c r="FB51" s="959"/>
      <c r="FC51" s="962">
        <f t="shared" ref="FC51" si="117">(FA51*$C$51)+(FA51-FA49)</f>
        <v>5.7948761806684683E+27</v>
      </c>
      <c r="FD51" s="959"/>
      <c r="FE51" s="962">
        <f t="shared" ref="FE51" si="118">(FC51*$C$51)+(FC51-FC49)</f>
        <v>1.1763598646756991E+28</v>
      </c>
      <c r="FF51" s="959"/>
      <c r="FG51" s="962">
        <f t="shared" ref="FG51" si="119">(FE51*$C$51)+(FE51-FE49)</f>
        <v>2.3880105252916692E+28</v>
      </c>
      <c r="FH51" s="959"/>
      <c r="FI51" s="962">
        <f t="shared" ref="FI51" si="120">(FG51*$C$51)+(FG51-FG49)</f>
        <v>4.8476613663420881E+28</v>
      </c>
      <c r="FJ51" s="959"/>
      <c r="FK51" s="962">
        <f t="shared" ref="FK51" si="121">(FI51*$C$51)+(FI51-FI49)</f>
        <v>9.8407525736744387E+28</v>
      </c>
      <c r="FL51" s="959"/>
      <c r="FM51" s="962">
        <f t="shared" ref="FM51" si="122">(FK51*$C$51)+(FK51-FK49)</f>
        <v>1.9976727724559108E+29</v>
      </c>
      <c r="FN51" s="959"/>
      <c r="FO51" s="962">
        <f t="shared" ref="FO51" si="123">(FM51*$C$51)+(FM51-FM49)</f>
        <v>4.0552757280854996E+29</v>
      </c>
      <c r="FP51" s="959"/>
      <c r="FQ51" s="962">
        <f t="shared" ref="FQ51" si="124">(FO51*$C$51)+(FO51-FO49)</f>
        <v>8.232209728013564E+29</v>
      </c>
      <c r="FR51" s="959"/>
      <c r="FS51" s="962">
        <f t="shared" ref="FS51" si="125">(FQ51*$C$51)+(FQ51-FQ49)</f>
        <v>1.6711385747867535E+30</v>
      </c>
      <c r="FT51" s="959"/>
      <c r="FU51" s="962">
        <f t="shared" ref="FU51" si="126">(FS51*$C$51)+(FS51-FS49)</f>
        <v>3.3924113068171095E+30</v>
      </c>
      <c r="FV51" s="959"/>
      <c r="FW51" s="962">
        <f t="shared" ref="FW51" si="127">(FU51*$C$51)+(FU51-FU49)</f>
        <v>6.8865949528387326E+30</v>
      </c>
      <c r="FX51" s="959"/>
      <c r="FY51" s="962">
        <f t="shared" ref="FY51" si="128">(FW51*$C$51)+(FW51-FW49)</f>
        <v>1.3979787754262628E+31</v>
      </c>
      <c r="FZ51" s="959"/>
      <c r="GA51" s="962">
        <f t="shared" ref="GA51" si="129">(FY51*$C$51)+(FY51-FY49)</f>
        <v>2.8378969141153135E+31</v>
      </c>
      <c r="GB51" s="959"/>
      <c r="GC51" s="962">
        <f t="shared" ref="GC51" si="130">(GA51*$C$51)+(GA51-GA49)</f>
        <v>5.7609307356540864E+31</v>
      </c>
      <c r="GD51" s="959"/>
      <c r="GE51" s="962">
        <f t="shared" ref="GE51" si="131">(GC51*$C$51)+(GC51-GC49)</f>
        <v>1.1694689393377794E+32</v>
      </c>
      <c r="GF51" s="959"/>
      <c r="GG51" s="962">
        <f t="shared" ref="GG51" si="132">(GE51*$C$51)+(GE51-GE49)</f>
        <v>2.3740219468556925E+32</v>
      </c>
      <c r="GH51" s="959"/>
      <c r="GI51" s="962">
        <f t="shared" ref="GI51" si="133">(GG51*$C$51)+(GG51-GG49)</f>
        <v>4.8192645521170561E+32</v>
      </c>
      <c r="GJ51" s="959"/>
      <c r="GK51" s="962">
        <f t="shared" ref="GK51" si="134">(GI51*$C$51)+(GI51-GI49)</f>
        <v>9.7831070407976243E+32</v>
      </c>
      <c r="GL51" s="959"/>
      <c r="GM51" s="962">
        <f t="shared" ref="GM51" si="135">(GK51*$C$51)+(GK51-GK49)</f>
        <v>1.9859707292819178E+33</v>
      </c>
      <c r="GN51" s="959"/>
      <c r="GO51" s="962">
        <f t="shared" ref="GO51" si="136">(GM51*$C$51)+(GM51-GM49)</f>
        <v>4.0315205804422933E+33</v>
      </c>
      <c r="GP51" s="959"/>
      <c r="GQ51" s="962">
        <f t="shared" ref="GQ51" si="137">(GO51*$C$51)+(GO51-GO49)</f>
        <v>8.1839867782978562E+33</v>
      </c>
      <c r="GR51" s="959"/>
      <c r="GS51" s="962">
        <f t="shared" ref="GS51" si="138">(GQ51*$C$51)+(GQ51-GQ49)</f>
        <v>1.6613493159944648E+34</v>
      </c>
      <c r="GT51" s="959"/>
      <c r="GU51" s="962">
        <f t="shared" ref="GU51" si="139">(GS51*$C$51)+(GS51-GS49)</f>
        <v>3.3725391114687633E+34</v>
      </c>
      <c r="GV51" s="959"/>
      <c r="GW51" s="962">
        <f t="shared" ref="GW51" si="140">(GU51*$C$51)+(GU51-GU49)</f>
        <v>6.8462543962815896E+34</v>
      </c>
      <c r="GX51" s="959"/>
      <c r="GY51" s="962">
        <f t="shared" ref="GY51" si="141">(GW51*$C$51)+(GW51-GW49)</f>
        <v>1.3897896424451627E+35</v>
      </c>
      <c r="GZ51" s="959"/>
      <c r="HA51" s="962">
        <f t="shared" ref="HA51" si="142">(GY51*$C$51)+(GY51-GY49)</f>
        <v>2.8212729741636801E+35</v>
      </c>
      <c r="HB51" s="959"/>
      <c r="HC51" s="962">
        <f t="shared" ref="HC51" si="143">(HA51*$C$51)+(HA51-HA49)</f>
        <v>5.7271841375522707E+35</v>
      </c>
      <c r="HD51" s="959"/>
      <c r="HE51" s="962">
        <f t="shared" ref="HE51" si="144">(HC51*$C$51)+(HC51-HC49)</f>
        <v>1.1626183799231109E+36</v>
      </c>
      <c r="HF51" s="959"/>
      <c r="HG51" s="962">
        <f t="shared" ref="HG51" si="145">(HE51*$C$51)+(HE51-HE49)</f>
        <v>2.3601153112439151E+36</v>
      </c>
      <c r="HH51" s="959"/>
      <c r="HI51" s="962">
        <f t="shared" ref="HI51" si="146">(HG51*$C$51)+(HG51-HG49)</f>
        <v>4.7910340818251476E+36</v>
      </c>
      <c r="HJ51" s="959"/>
      <c r="HK51" s="962">
        <f t="shared" ref="HK51" si="147">(HI51*$C$51)+(HI51-HI49)</f>
        <v>9.72579918610505E+36</v>
      </c>
      <c r="HL51" s="959"/>
      <c r="HM51" s="962">
        <f t="shared" ref="HM51" si="148">(HK51*$C$51)+(HK51-HK49)</f>
        <v>1.974337234779325E+37</v>
      </c>
      <c r="HN51" s="959"/>
      <c r="HO51" s="962">
        <f t="shared" ref="HO51" si="149">(HM51*$C$51)+(HM51-HM49)</f>
        <v>4.0079045866020299E+37</v>
      </c>
      <c r="HP51" s="959"/>
      <c r="HQ51" s="962">
        <f t="shared" ref="HQ51" si="150">(HO51*$C$51)+(HO51-HO49)</f>
        <v>8.1360463108021207E+37</v>
      </c>
      <c r="HR51" s="959"/>
      <c r="HS51" s="962">
        <f t="shared" ref="HS51" si="151">(HQ51*$C$51)+(HQ51-HQ49)</f>
        <v>1.6516174010928306E+38</v>
      </c>
      <c r="HT51" s="959"/>
      <c r="HU51" s="962">
        <f t="shared" ref="HU51" si="152">(HS51*$C$51)+(HS51-HS49)</f>
        <v>3.3527833242184461E+38</v>
      </c>
      <c r="HV51" s="959"/>
      <c r="HW51" s="962">
        <f t="shared" ref="HW51" si="153">(HU51*$C$51)+(HU51-HU49)</f>
        <v>6.8061501481634453E+38</v>
      </c>
      <c r="HX51" s="959"/>
      <c r="HY51" s="962">
        <f t="shared" ref="HY51" si="154">(HW51*$C$51)+(HW51-HW49)</f>
        <v>1.3816484800771795E+39</v>
      </c>
      <c r="HZ51" s="959"/>
      <c r="IA51" s="962">
        <f t="shared" ref="IA51" si="155">(HY51*$C$51)+(HY51-HY49)</f>
        <v>2.8047464145566744E+39</v>
      </c>
      <c r="IB51" s="959"/>
      <c r="IC51" s="962">
        <f t="shared" ref="IC51" si="156">(IA51*$C$51)+(IA51-IA49)</f>
        <v>5.693635221550049E+39</v>
      </c>
      <c r="ID51" s="959"/>
      <c r="IE51" s="962">
        <f t="shared" ref="IE51" si="157">(IC51*$C$51)+(IC51-IC49)</f>
        <v>1.15580794997466E+40</v>
      </c>
      <c r="IF51" s="959"/>
      <c r="IG51" s="962">
        <f t="shared" ref="IG51" si="158">(IE51*$C$51)+(IE51-IE49)</f>
        <v>2.34629013844856E+40</v>
      </c>
      <c r="IH51" s="959"/>
      <c r="II51" s="962">
        <f t="shared" ref="II51" si="159">(IG51*$C$51)+(IG51-IG49)</f>
        <v>4.7629689810505771E+40</v>
      </c>
      <c r="IJ51" s="959"/>
      <c r="IK51" s="962">
        <f t="shared" ref="IK51" si="160">(II51*$C$51)+(II51-II49)</f>
        <v>9.6688270315326712E+40</v>
      </c>
      <c r="IL51" s="959"/>
      <c r="IM51" s="962">
        <f t="shared" ref="IM51" si="161">(IK51*$C$51)+(IK51-IK49)</f>
        <v>1.9627718874011323E+41</v>
      </c>
      <c r="IN51" s="959"/>
      <c r="IO51" s="962">
        <f t="shared" ref="IO51" si="162">(IM51*$C$51)+(IM51-IM49)</f>
        <v>3.9844269314242984E+41</v>
      </c>
      <c r="IP51" s="959"/>
      <c r="IQ51" s="962">
        <f t="shared" ref="IQ51" si="163">(IO51*$C$51)+(IO51-IO49)</f>
        <v>8.088386670791326E+41</v>
      </c>
      <c r="IR51" s="959"/>
      <c r="IS51" s="962">
        <f t="shared" ref="IS51" si="164">(IQ51*$C$51)+(IQ51-IQ49)</f>
        <v>1.6419424941706393E+42</v>
      </c>
      <c r="IT51" s="959"/>
      <c r="IU51" s="962">
        <f t="shared" ref="IU51" si="165">(IS51*$C$51)+(IS51-IS49)</f>
        <v>3.3331432631663978E+42</v>
      </c>
      <c r="IV51" s="959"/>
      <c r="IW51" s="962">
        <f t="shared" ref="IW51" si="166">(IU51*$C$51)+(IU51-IU49)</f>
        <v>6.7662808242277874E+42</v>
      </c>
      <c r="IX51" s="959"/>
      <c r="IY51" s="962">
        <f t="shared" ref="IY51" si="167">(IW51*$C$51)+(IW51-IW49)</f>
        <v>1.373555007318241E+43</v>
      </c>
      <c r="IZ51" s="959"/>
      <c r="JA51" s="962">
        <f t="shared" ref="JA51" si="168">(IY51*$C$51)+(IY51-IY49)</f>
        <v>2.7883166648560292E+43</v>
      </c>
      <c r="JB51" s="959"/>
      <c r="JC51" s="962">
        <f t="shared" ref="JC51" si="169">(JA51*$C$51)+(JA51-JA49)</f>
        <v>5.6602828296577397E+43</v>
      </c>
      <c r="JD51" s="959"/>
      <c r="JE51" s="962">
        <f t="shared" ref="JE51" si="170">(JC51*$C$51)+(JC51-JC49)</f>
        <v>1.1490374144205211E+44</v>
      </c>
      <c r="JF51" s="959"/>
      <c r="JG51" s="962">
        <f t="shared" ref="JG51" si="171">(JE51*$C$51)+(JE51-JE49)</f>
        <v>2.3325459512736578E+44</v>
      </c>
      <c r="JH51" s="959"/>
      <c r="JI51" s="962">
        <f t="shared" ref="JI51" si="172">(JG51*$C$51)+(JG51-JG49)</f>
        <v>4.7350682810855248E+44</v>
      </c>
      <c r="JJ51" s="959"/>
      <c r="JK51" s="962">
        <f t="shared" ref="JK51" si="173">(JI51*$C$51)+(JI51-JI49)</f>
        <v>9.612188610603615E+44</v>
      </c>
      <c r="JL51" s="959"/>
      <c r="JM51" s="962">
        <f t="shared" ref="JM51" si="174">(JK51*$C$51)+(JK51-JK49)</f>
        <v>1.9512742879525337E+45</v>
      </c>
      <c r="JN51" s="959"/>
      <c r="JO51" s="962">
        <f t="shared" ref="JO51" si="175">(JM51*$C$51)+(JM51-JM49)</f>
        <v>3.9610868045436439E+45</v>
      </c>
      <c r="JP51" s="959"/>
      <c r="JQ51" s="962">
        <f t="shared" ref="JQ51" si="176">(JO51*$C$51)+(JO51-JO49)</f>
        <v>8.041006213223597E+45</v>
      </c>
      <c r="JR51" s="959"/>
      <c r="JS51" s="962">
        <f t="shared" ref="JS51" si="177">(JQ51*$C$51)+(JQ51-JQ49)</f>
        <v>1.6323242612843904E+46</v>
      </c>
      <c r="JT51" s="959"/>
      <c r="JU51" s="962">
        <f t="shared" ref="JU51" si="178">(JS51*$C$51)+(JS51-JS49)</f>
        <v>3.3136182504073126E+46</v>
      </c>
      <c r="JV51" s="959"/>
      <c r="JW51" s="962">
        <f t="shared" ref="JW51" si="179">(JU51*$C$51)+(JU51-JU49)</f>
        <v>6.7266450483268454E+46</v>
      </c>
      <c r="JX51" s="959"/>
      <c r="JY51" s="962">
        <f t="shared" ref="JY51" si="180">(JW51*$C$51)+(JW51-JW49)</f>
        <v>1.3655089448103495E+47</v>
      </c>
      <c r="JZ51" s="959"/>
      <c r="KA51" s="962">
        <f t="shared" ref="KA51" si="181">(JY51*$C$51)+(JY51-JY49)</f>
        <v>2.7719831579650093E+47</v>
      </c>
      <c r="KB51" s="959"/>
      <c r="KC51" s="962">
        <f t="shared" ref="KC51" si="182">(KA51*$C$51)+(KA51-KA49)</f>
        <v>5.6271258106689683E+47</v>
      </c>
      <c r="KD51" s="959"/>
      <c r="KE51" s="962">
        <f t="shared" ref="KE51" si="183">(KC51*$C$51)+(KC51-KC49)</f>
        <v>1.1423065395658006E+48</v>
      </c>
      <c r="KF51" s="959"/>
      <c r="KG51" s="962">
        <f t="shared" ref="KG51" si="184">(KE51*$C$51)+(KE51-KE49)</f>
        <v>2.318882275318575E+48</v>
      </c>
      <c r="KH51" s="959"/>
      <c r="KI51" s="962">
        <f t="shared" ref="KI51" si="185">(KG51*$C$51)+(KG51-KG49)</f>
        <v>4.7073310188967069E+48</v>
      </c>
      <c r="KJ51" s="959"/>
      <c r="KK51" s="962">
        <f t="shared" ref="KK51" si="186">(KI51*$C$51)+(KI51-KI49)</f>
        <v>9.5558819683603143E+48</v>
      </c>
      <c r="KL51" s="959"/>
      <c r="KM51" s="962">
        <f t="shared" ref="KM51" si="187">(KK51*$C$51)+(KK51-KK49)</f>
        <v>1.9398440395771438E+49</v>
      </c>
      <c r="KN51" s="959"/>
      <c r="KO51" s="962">
        <f t="shared" ref="KO51" si="188">(KM51*$C$51)+(KM51-KM49)</f>
        <v>3.9378834003416016E+49</v>
      </c>
      <c r="KP51" s="959"/>
      <c r="KQ51" s="962">
        <f t="shared" ref="KQ51" si="189">(KO51*$C$51)+(KO51-KO49)</f>
        <v>7.9939033026934515E+49</v>
      </c>
      <c r="KR51" s="959"/>
      <c r="KS51" s="962">
        <f t="shared" ref="KS51" si="190">(KQ51*$C$51)+(KQ51-KQ49)</f>
        <v>1.6227623704467706E+50</v>
      </c>
      <c r="KT51" s="959"/>
      <c r="KU51" s="962">
        <f t="shared" ref="KU51" si="191">(KS51*$C$51)+(KS51-KS49)</f>
        <v>3.2942076120069447E+50</v>
      </c>
      <c r="KV51" s="959"/>
      <c r="KW51" s="962">
        <f t="shared" ref="KW51" si="192">(KU51*$C$51)+(KU51-KU49)</f>
        <v>6.6872414523740975E+50</v>
      </c>
      <c r="KX51" s="959"/>
      <c r="KY51" s="962">
        <f t="shared" ref="KY51" si="193">(KW51*$C$51)+(KW51-KW49)</f>
        <v>1.3575100148319418E+51</v>
      </c>
      <c r="KZ51" s="959"/>
      <c r="LA51" s="962">
        <f t="shared" ref="LA51" si="194">(KY51*$C$51)+(KY51-KY49)</f>
        <v>2.7557453301088421E+51</v>
      </c>
      <c r="LB51" s="959"/>
      <c r="LC51" s="962">
        <f t="shared" ref="LC51" si="195">(LA51*$C$51)+(LA51-LA49)</f>
        <v>5.59416302012095E+51</v>
      </c>
      <c r="LD51" s="959"/>
      <c r="LE51" s="962">
        <f t="shared" ref="LE51" si="196">(LC51*$C$51)+(LC51-LC49)</f>
        <v>1.1356150930845529E+52</v>
      </c>
      <c r="LF51" s="959"/>
      <c r="LG51" s="962">
        <f t="shared" ref="LG51" si="197">(LE51*$C$51)+(LE51-LE49)</f>
        <v>2.3052986389616424E+52</v>
      </c>
      <c r="LH51" s="959"/>
      <c r="LI51" s="962">
        <f t="shared" ref="LI51" si="198">(LG51*$C$51)+(LG51-LG49)</f>
        <v>4.6797562370921338E+52</v>
      </c>
      <c r="LJ51" s="959"/>
      <c r="LK51" s="962">
        <f t="shared" ref="LK51" si="199">(LI51*$C$51)+(LI51-LI49)</f>
        <v>9.4999051612970315E+52</v>
      </c>
      <c r="LL51" s="959"/>
      <c r="LM51" s="962">
        <f t="shared" ref="LM51" si="200">(LK51*$C$51)+(LK51-LK49)</f>
        <v>1.9284807477432974E+53</v>
      </c>
      <c r="LN51" s="959"/>
      <c r="LO51" s="962">
        <f t="shared" ref="LO51" si="201">(LM51*$C$51)+(LM51-LM49)</f>
        <v>3.9148159179188941E+53</v>
      </c>
      <c r="LP51" s="959"/>
      <c r="LQ51" s="962">
        <f t="shared" ref="LQ51" si="202">(LO51*$C$51)+(LO51-LO49)</f>
        <v>7.9470763133753543E+53</v>
      </c>
      <c r="LR51" s="959"/>
      <c r="LS51" s="962">
        <f t="shared" ref="LS51" si="203">(LQ51*$C$51)+(LQ51-LQ49)</f>
        <v>1.6132564916151971E+54</v>
      </c>
      <c r="LT51" s="959"/>
      <c r="LU51" s="962">
        <f t="shared" ref="LU51" si="204">(LS51*$C$51)+(LS51-LS49)</f>
        <v>3.2749106779788506E+54</v>
      </c>
      <c r="LV51" s="959"/>
      <c r="LW51" s="962">
        <f t="shared" ref="LW51" si="205">(LU51*$C$51)+(LU51-LU49)</f>
        <v>6.6480686762970668E+54</v>
      </c>
      <c r="LX51" s="959"/>
      <c r="LY51" s="962">
        <f t="shared" ref="LY51" si="206">(LW51*$C$51)+(LW51-LW49)</f>
        <v>1.3495579412883046E+55</v>
      </c>
      <c r="LZ51" s="959"/>
      <c r="MA51" s="962">
        <f t="shared" ref="MA51" si="207">(LY51*$C$51)+(LY51-LY49)</f>
        <v>2.7396026208152582E+55</v>
      </c>
      <c r="MB51" s="959"/>
      <c r="MC51" s="962">
        <f t="shared" ref="MC51" si="208">(MA51*$C$51)+(MA51-MA49)</f>
        <v>5.5613933202549745E+55</v>
      </c>
      <c r="MD51" s="959"/>
      <c r="ME51" s="962">
        <f t="shared" ref="ME51" si="209">(MC51*$C$51)+(MC51-MC49)</f>
        <v>1.1289628440117598E+56</v>
      </c>
      <c r="MF51" s="959"/>
      <c r="MG51" s="962">
        <f t="shared" ref="MG51" si="210">(ME51*$C$51)+(ME51-ME49)</f>
        <v>2.2917945733438726E+56</v>
      </c>
      <c r="MH51" s="959"/>
      <c r="MI51" s="962">
        <f t="shared" ref="MI51" si="211">(MG51*$C$51)+(MG51-MG49)</f>
        <v>4.6523429838880615E+56</v>
      </c>
      <c r="MJ51" s="959"/>
      <c r="MK51" s="962">
        <f t="shared" ref="MK51" si="212">(MI51*$C$51)+(MI51-MI49)</f>
        <v>9.4442562572927639E+56</v>
      </c>
      <c r="ML51" s="959"/>
      <c r="MM51" s="962">
        <f t="shared" ref="MM51" si="213">(MK51*$C$51)+(MK51-MK49)</f>
        <v>1.9171840202304313E+57</v>
      </c>
      <c r="MN51" s="959"/>
      <c r="MO51" s="962">
        <f t="shared" ref="MO51" si="214">(MM51*$C$51)+(MM51-MM49)</f>
        <v>3.8918835610677756E+57</v>
      </c>
      <c r="MP51" s="959"/>
      <c r="MQ51" s="962">
        <f t="shared" ref="MQ51" si="215">(MO51*$C$51)+(MO51-MO49)</f>
        <v>7.9005236289675845E+57</v>
      </c>
      <c r="MR51" s="959"/>
      <c r="MS51" s="962">
        <f t="shared" ref="MS51" si="216">(MQ51*$C$51)+(MQ51-MQ49)</f>
        <v>1.6038062966804197E+58</v>
      </c>
      <c r="MT51" s="959"/>
      <c r="MU51" s="962">
        <f t="shared" ref="MU51" si="217">(MS51*$C$51)+(MS51-MS49)</f>
        <v>3.2557267822612519E+58</v>
      </c>
      <c r="MV51" s="959"/>
      <c r="MW51" s="962">
        <f t="shared" ref="MW51" si="218">(MU51*$C$51)+(MU51-MU49)</f>
        <v>6.6091253679903409E+58</v>
      </c>
      <c r="MX51" s="959"/>
      <c r="MY51" s="962">
        <f t="shared" ref="MY51" si="219">(MW51*$C$51)+(MW51-MW49)</f>
        <v>1.3416524497020391E+59</v>
      </c>
      <c r="MZ51" s="959"/>
      <c r="NA51" s="962">
        <f t="shared" ref="NA51" si="220">(MY51*$C$51)+(MY51-MY49)</f>
        <v>2.7235544728951391E+59</v>
      </c>
      <c r="NB51" s="959"/>
      <c r="NC51" s="962">
        <f t="shared" ref="NC51" si="221">(NA51*$C$51)+(NA51-NA49)</f>
        <v>5.5288155799771326E+59</v>
      </c>
      <c r="ND51" s="959"/>
      <c r="NE51" s="962">
        <f t="shared" ref="NE51" si="222">(NC51*$C$51)+(NC51-NC49)</f>
        <v>1.1223495627353579E+60</v>
      </c>
      <c r="NF51" s="959"/>
      <c r="NG51" s="962">
        <f t="shared" ref="NG51" si="223">(NE51*$C$51)+(NE51-NE49)</f>
        <v>2.2783696123527769E+60</v>
      </c>
      <c r="NH51" s="959"/>
      <c r="NI51" s="962">
        <f t="shared" ref="NI51" si="224">(NG51*$C$51)+(NG51-NG49)</f>
        <v>4.6250903130761369E+60</v>
      </c>
      <c r="NJ51" s="959"/>
      <c r="NK51" s="962">
        <f t="shared" ref="NK51" si="225">(NI51*$C$51)+(NI51-NI49)</f>
        <v>9.3889333355445583E+60</v>
      </c>
      <c r="NL51" s="959"/>
      <c r="NM51" s="962">
        <f t="shared" ref="NM51" si="226">(NK51*$C$51)+(NK51-NK49)</f>
        <v>1.9059534671155453E+61</v>
      </c>
      <c r="NN51" s="959"/>
      <c r="NO51" s="962">
        <f t="shared" ref="NO51" si="227">(NM51*$C$51)+(NM51-NM49)</f>
        <v>3.869085538244557E+61</v>
      </c>
      <c r="NP51" s="959"/>
      <c r="NQ51" s="962">
        <f t="shared" ref="NQ51" si="228">(NO51*$C$51)+(NO51-NO49)</f>
        <v>7.8542436426364509E+61</v>
      </c>
      <c r="NR51" s="959"/>
      <c r="NS51" s="962">
        <f t="shared" ref="NS51" si="229">(NQ51*$C$51)+(NQ51-NQ49)</f>
        <v>1.5944114594551995E+62</v>
      </c>
      <c r="NT51" s="959"/>
      <c r="NU51" s="962">
        <f t="shared" ref="NU51" si="230">(NS51*$C$51)+(NS51-NS49)</f>
        <v>3.236655262694055E+62</v>
      </c>
      <c r="NV51" s="959"/>
      <c r="NW51" s="962">
        <f t="shared" ref="NW51" si="231">(NU51*$C$51)+(NU51-NU49)</f>
        <v>6.5704101832689318E+62</v>
      </c>
      <c r="NX51" s="959"/>
      <c r="NY51" s="962">
        <f t="shared" ref="NY51" si="232">(NW51*$C$51)+(NW51-NW49)</f>
        <v>1.3337932672035931E+63</v>
      </c>
      <c r="NZ51" s="959"/>
      <c r="OA51" s="962">
        <f t="shared" ref="OA51" si="233">(NY51*$C$51)+(NY51-NY49)</f>
        <v>2.707600332423294E+63</v>
      </c>
      <c r="OB51" s="959"/>
      <c r="OC51" s="962">
        <f t="shared" ref="OC51" si="234">(OA51*$C$51)+(OA51-OA49)</f>
        <v>5.496428674819287E+63</v>
      </c>
      <c r="OD51" s="959"/>
      <c r="OE51" s="962">
        <f t="shared" ref="OE51" si="235">(OC51*$C$51)+(OC51-OC49)</f>
        <v>1.1157750209883153E+64</v>
      </c>
      <c r="OF51" s="959"/>
      <c r="OG51" s="962">
        <f t="shared" ref="OG51" si="236">(OE51*$C$51)+(OE51-OE49)</f>
        <v>2.2650232926062801E+64</v>
      </c>
      <c r="OH51" s="959"/>
      <c r="OI51" s="962">
        <f t="shared" ref="OI51" si="237">(OG51*$C$51)+(OG51-OG49)</f>
        <v>4.5979972839907485E+64</v>
      </c>
      <c r="OJ51" s="959"/>
      <c r="OK51" s="962">
        <f t="shared" ref="OK51" si="238">(OI51*$C$51)+(OI51-OI49)</f>
        <v>9.3339344865012204E+64</v>
      </c>
      <c r="OL51" s="959"/>
      <c r="OM51" s="962">
        <f t="shared" ref="OM51" si="239">(OK51*$C$51)+(OK51-OK49)</f>
        <v>1.8947887007597477E+65</v>
      </c>
      <c r="ON51" s="959"/>
      <c r="OO51" s="962">
        <f t="shared" ref="OO51" si="240">(OM51*$C$51)+(OM51-OM49)</f>
        <v>3.8464210625422876E+65</v>
      </c>
      <c r="OP51" s="959"/>
      <c r="OQ51" s="962">
        <f t="shared" ref="OQ51" si="241">(OO51*$C$51)+(OO51-OO49)</f>
        <v>7.8082347569608436E+65</v>
      </c>
      <c r="OR51" s="959"/>
      <c r="OS51" s="962">
        <f t="shared" ref="OS51" si="242">(OQ51*$C$51)+(OQ51-OQ49)</f>
        <v>1.5850716556630513E+66</v>
      </c>
      <c r="OT51" s="959"/>
      <c r="OU51" s="962">
        <f t="shared" ref="OU51" si="243">(OS51*$C$51)+(OS51-OS49)</f>
        <v>3.2176954609959941E+66</v>
      </c>
      <c r="OV51" s="959"/>
      <c r="OW51" s="962">
        <f t="shared" ref="OW51" si="244">(OU51*$C$51)+(OU51-OU49)</f>
        <v>6.531921785821868E+66</v>
      </c>
      <c r="OX51" s="959"/>
      <c r="OY51" s="962">
        <f t="shared" ref="OY51" si="245">(OW51*$C$51)+(OW51-OW49)</f>
        <v>1.3259801225218392E+67</v>
      </c>
      <c r="OZ51" s="959"/>
      <c r="PA51" s="962">
        <f t="shared" ref="PA51" si="246">(OY51*$C$51)+(OY51-OY49)</f>
        <v>2.6917396487193337E+67</v>
      </c>
      <c r="PB51" s="959"/>
      <c r="PC51" s="962">
        <f t="shared" ref="PC51" si="247">(PA51*$C$51)+(PA51-PA49)</f>
        <v>5.4642314869002475E+67</v>
      </c>
      <c r="PD51" s="959"/>
      <c r="PE51" s="962">
        <f t="shared" ref="PE51" si="248">(PC51*$C$51)+(PC51-PC49)</f>
        <v>1.1092389918407503E+68</v>
      </c>
      <c r="PF51" s="959"/>
      <c r="PG51" s="962">
        <f t="shared" ref="PG51" si="249">(PE51*$C$51)+(PE51-PE49)</f>
        <v>2.2517551534367227E+68</v>
      </c>
      <c r="PH51" s="959"/>
      <c r="PI51" s="962">
        <f t="shared" ref="PI51" si="250">(PG51*$C$51)+(PG51-PG49)</f>
        <v>4.5710629614765473E+68</v>
      </c>
      <c r="PJ51" s="959"/>
      <c r="PK51" s="962">
        <f t="shared" ref="PK51" si="251">(PI51*$C$51)+(PI51-PI49)</f>
        <v>9.2792578117973906E+68</v>
      </c>
      <c r="PL51" s="959"/>
      <c r="PM51" s="962">
        <f t="shared" ref="PM51" si="252">(PK51*$C$51)+(PK51-PK49)</f>
        <v>1.8836893357948703E+69</v>
      </c>
      <c r="PN51" s="959"/>
      <c r="PO51" s="962">
        <f t="shared" ref="PO51" si="253">(PM51*$C$51)+(PM51-PM49)</f>
        <v>3.8238893516635862E+69</v>
      </c>
      <c r="PP51" s="959"/>
      <c r="PQ51" s="962">
        <f t="shared" ref="PQ51" si="254">(PO51*$C$51)+(PO51-PO49)</f>
        <v>7.7624953838770797E+69</v>
      </c>
      <c r="PR51" s="959"/>
      <c r="PS51" s="962">
        <f t="shared" ref="PS51" si="255">(PQ51*$C$51)+(PQ51-PQ49)</f>
        <v>1.5757865629270473E+70</v>
      </c>
      <c r="PT51" s="959"/>
      <c r="PU51" s="962">
        <f t="shared" ref="PU51" si="256">(PS51*$C$51)+(PS51-PS49)</f>
        <v>3.1988467227419065E+70</v>
      </c>
      <c r="PV51" s="959"/>
      <c r="PW51" s="962">
        <f t="shared" ref="PW51" si="257">(PU51*$C$51)+(PU51-PU49)</f>
        <v>6.4936588471660712E+70</v>
      </c>
      <c r="PX51" s="959"/>
      <c r="PY51" s="962">
        <f t="shared" ref="PY51" si="258">(PW51*$C$51)+(PW51-PW49)</f>
        <v>1.3182127459747125E+71</v>
      </c>
      <c r="PZ51" s="959"/>
      <c r="QA51" s="962">
        <f t="shared" ref="QA51" si="259">(PY51*$C$51)+(PY51-PY49)</f>
        <v>2.6759718743286662E+71</v>
      </c>
      <c r="QB51" s="959"/>
      <c r="QC51" s="962">
        <f t="shared" ref="QC51" si="260">(QA51*$C$51)+(QA51-QA49)</f>
        <v>5.4322229048871923E+71</v>
      </c>
      <c r="QD51" s="959"/>
      <c r="QE51" s="962">
        <f t="shared" ref="QE51" si="261">(QC51*$C$51)+(QC51-QC49)</f>
        <v>1.1027412496920999E+72</v>
      </c>
      <c r="QF51" s="959"/>
      <c r="QG51" s="962">
        <f t="shared" ref="QG51" si="262">(QE51*$C$51)+(QE51-QE49)</f>
        <v>2.238564736874963E+72</v>
      </c>
      <c r="QH51" s="959"/>
      <c r="QI51" s="962">
        <f t="shared" ref="QI51" si="263">(QG51*$C$51)+(QG51-QG49)</f>
        <v>4.5442864158561746E+72</v>
      </c>
      <c r="QJ51" s="959"/>
      <c r="QK51" s="962">
        <f t="shared" ref="QK51" si="264">(QI51*$C$51)+(QI51-QI49)</f>
        <v>9.2249014241880334E+72</v>
      </c>
      <c r="QL51" s="959"/>
      <c r="QM51" s="962">
        <f t="shared" ref="QM51" si="265">(QK51*$C$51)+(QK51-QK49)</f>
        <v>1.8726549891101707E+73</v>
      </c>
      <c r="QN51" s="959"/>
      <c r="QO51" s="962">
        <f t="shared" ref="QO51" si="266">(QM51*$C$51)+(QM51-QM49)</f>
        <v>3.8014896278936464E+73</v>
      </c>
      <c r="QP51" s="959"/>
      <c r="QQ51" s="962">
        <f t="shared" ref="QQ51" si="267">(QO51*$C$51)+(QO51-QO49)</f>
        <v>7.7170239446241031E+73</v>
      </c>
      <c r="QR51" s="959"/>
      <c r="QS51" s="962">
        <f t="shared" ref="QS51" si="268">(QQ51*$C$51)+(QQ51-QQ49)</f>
        <v>1.566555860758693E+74</v>
      </c>
      <c r="QT51" s="959"/>
      <c r="QU51" s="962">
        <f t="shared" ref="QU51" si="269">(QS51*$C$51)+(QS51-QS49)</f>
        <v>3.1801083973401468E+74</v>
      </c>
      <c r="QV51" s="959"/>
      <c r="QW51" s="962">
        <f t="shared" ref="QW51" si="270">(QU51*$C$51)+(QU51-QU49)</f>
        <v>6.4556200466004983E+74</v>
      </c>
      <c r="QX51" s="959"/>
      <c r="QY51" s="962">
        <f t="shared" ref="QY51" si="271">(QW51*$C$51)+(QW51-QW49)</f>
        <v>1.3104908694599012E+75</v>
      </c>
      <c r="QZ51" s="959"/>
      <c r="RA51" s="962">
        <f t="shared" ref="RA51" si="272">(QY51*$C$51)+(QY51-QY49)</f>
        <v>2.6602964650035995E+75</v>
      </c>
      <c r="RB51" s="959"/>
      <c r="RC51" s="962">
        <f t="shared" ref="RC51" si="273">(RA51*$C$51)+(RA51-RA49)</f>
        <v>5.4004018239573074E+75</v>
      </c>
      <c r="RD51" s="959"/>
      <c r="RE51" s="962">
        <f t="shared" ref="RE51" si="274">(RC51*$C$51)+(RC51-RC49)</f>
        <v>1.0962815702633333E+76</v>
      </c>
      <c r="RF51" s="959"/>
      <c r="RG51" s="962">
        <f t="shared" ref="RG51" si="275">(RE51*$C$51)+(RE51-RE49)</f>
        <v>2.2254515876345667E+76</v>
      </c>
      <c r="RH51" s="959"/>
      <c r="RI51" s="962">
        <f t="shared" ref="RI51" si="276">(RG51*$C$51)+(RG51-RG49)</f>
        <v>4.5176667228981705E+76</v>
      </c>
      <c r="RJ51" s="959"/>
      <c r="RK51" s="962">
        <f t="shared" ref="RK51" si="277">(RI51*$C$51)+(RI51-RI49)</f>
        <v>9.1708634474832865E+76</v>
      </c>
      <c r="RL51" s="959"/>
      <c r="RM51" s="962">
        <f t="shared" ref="RM51" si="278">(RK51*$C$51)+(RK51-RK49)</f>
        <v>1.8616852798391071E+77</v>
      </c>
      <c r="RN51" s="959"/>
      <c r="RO51" s="962">
        <f t="shared" ref="RO51" si="279">(RM51*$C$51)+(RM51-RM49)</f>
        <v>3.7792211180733876E+77</v>
      </c>
      <c r="RP51" s="959"/>
      <c r="RQ51" s="962">
        <f t="shared" ref="RQ51" si="280">(RO51*$C$51)+(RO51-RO49)</f>
        <v>7.6718188696889762E+77</v>
      </c>
      <c r="RR51" s="959"/>
      <c r="RS51" s="962">
        <f t="shared" ref="RS51" si="281">(RQ51*$C$51)+(RQ51-RQ49)</f>
        <v>1.5573792305468622E+78</v>
      </c>
      <c r="RT51" s="959"/>
      <c r="RU51" s="962">
        <f t="shared" ref="RU51" si="282">(RS51*$C$51)+(RS51-RS49)</f>
        <v>3.1614798380101303E+78</v>
      </c>
      <c r="RV51" s="959"/>
      <c r="RW51" s="962">
        <f t="shared" ref="RW51" si="283">(RU51*$C$51)+(RU51-RU49)</f>
        <v>6.4178040711605644E+78</v>
      </c>
      <c r="RX51" s="959"/>
      <c r="RY51" s="962">
        <f t="shared" ref="RY51" si="284">(RW51*$C$51)+(RW51-RW49)</f>
        <v>1.3028142264455946E+79</v>
      </c>
      <c r="RZ51" s="959"/>
      <c r="SA51" s="962">
        <f t="shared" ref="SA51" si="285">(RY51*$C$51)+(RY51-RY49)</f>
        <v>2.6447128796845569E+79</v>
      </c>
      <c r="SB51" s="959"/>
      <c r="SC51" s="962">
        <f t="shared" ref="SC51" si="286">(SA51*$C$51)+(SA51-SA49)</f>
        <v>5.3687671457596509E+79</v>
      </c>
      <c r="SD51" s="959"/>
      <c r="SE51" s="962">
        <f t="shared" ref="SE51" si="287">(SC51*$C$51)+(SC51-SC49)</f>
        <v>1.0898597305892091E+80</v>
      </c>
      <c r="SF51" s="959"/>
      <c r="SG51" s="962">
        <f t="shared" ref="SG51" si="288">(SE51*$C$51)+(SE51-SE49)</f>
        <v>2.2124152530960943E+80</v>
      </c>
      <c r="SH51" s="959"/>
      <c r="SI51" s="962">
        <f t="shared" ref="SI51" si="289">(SG51*$C$51)+(SG51-SG49)</f>
        <v>4.4912029637850717E+80</v>
      </c>
      <c r="SJ51" s="959"/>
      <c r="SK51" s="962">
        <f t="shared" ref="SK51" si="290">(SI51*$C$51)+(SI51-SI49)</f>
        <v>9.1171420164836955E+80</v>
      </c>
      <c r="SL51" s="959"/>
      <c r="SM51" s="962">
        <f t="shared" ref="SM51" si="291">(SK51*$C$51)+(SK51-SK49)</f>
        <v>1.8507798293461902E+81</v>
      </c>
      <c r="SN51" s="959"/>
      <c r="SO51" s="962">
        <f t="shared" ref="SO51" si="292">(SM51*$C$51)+(SM51-SM49)</f>
        <v>3.7570830535727661E+81</v>
      </c>
      <c r="SP51" s="959"/>
      <c r="SQ51" s="962">
        <f t="shared" ref="SQ51" si="293">(SO51*$C$51)+(SO51-SO49)</f>
        <v>7.6268785987527147E+81</v>
      </c>
      <c r="SR51" s="959"/>
      <c r="SS51" s="962">
        <f t="shared" ref="SS51" si="294">(SQ51*$C$51)+(SQ51-SQ49)</f>
        <v>1.5482563555468009E+82</v>
      </c>
      <c r="ST51" s="959"/>
      <c r="SU51" s="962">
        <f t="shared" ref="SU51" si="295">(SS51*$C$51)+(SS51-SS49)</f>
        <v>3.1429604017600058E+82</v>
      </c>
      <c r="SV51" s="959"/>
      <c r="SW51" s="962">
        <f t="shared" ref="SW51" si="296">(SU51*$C$51)+(SU51-SU49)</f>
        <v>6.3802096155728113E+82</v>
      </c>
      <c r="SX51" s="959"/>
      <c r="SY51" s="962">
        <f t="shared" ref="SY51" si="297">(SW51*$C$51)+(SW51-SW49)</f>
        <v>1.2951825519612807E+83</v>
      </c>
      <c r="SZ51" s="959"/>
      <c r="TA51" s="962">
        <f t="shared" ref="TA51" si="298">(SY51*$C$51)+(SY51-SY49)</f>
        <v>2.6292205804813997E+83</v>
      </c>
      <c r="TB51" s="959"/>
      <c r="TC51" s="962">
        <f t="shared" ref="TC51" si="299">(TA51*$C$51)+(TA51-TA49)</f>
        <v>5.3373177783772416E+83</v>
      </c>
      <c r="TD51" s="959"/>
      <c r="TE51" s="962">
        <f t="shared" ref="TE51" si="300">(TC51*$C$51)+(TC51-TC49)</f>
        <v>1.0834755090105802E+84</v>
      </c>
      <c r="TF51" s="959"/>
      <c r="TG51" s="962">
        <f t="shared" ref="TG51" si="301">(TE51*$C$51)+(TE51-TE49)</f>
        <v>2.1994552832914778E+84</v>
      </c>
      <c r="TH51" s="959"/>
      <c r="TI51" s="962">
        <f t="shared" ref="TI51" si="302">(TG51*$C$51)+(TG51-TG49)</f>
        <v>4.4648942250817006E+84</v>
      </c>
      <c r="TJ51" s="959"/>
      <c r="TK51" s="962">
        <f t="shared" ref="TK51" si="303">(TI51*$C$51)+(TI51-TI49)</f>
        <v>9.0637352769158533E+84</v>
      </c>
      <c r="TL51" s="959"/>
      <c r="TM51" s="962">
        <f t="shared" ref="TM51" si="304">(TK51*$C$51)+(TK51-TK49)</f>
        <v>1.8399382612139183E+85</v>
      </c>
      <c r="TN51" s="959"/>
      <c r="TO51" s="962">
        <f t="shared" ref="TO51" si="305">(TM51*$C$51)+(TM51-TM49)</f>
        <v>3.7350746702642542E+85</v>
      </c>
      <c r="TP51" s="959"/>
      <c r="TQ51" s="962">
        <f t="shared" ref="TQ51" si="306">(TO51*$C$51)+(TO51-TO49)</f>
        <v>7.5822015806364356E+85</v>
      </c>
      <c r="TR51" s="959"/>
      <c r="TS51" s="962">
        <f t="shared" ref="TS51" si="307">(TQ51*$C$51)+(TQ51-TQ49)</f>
        <v>1.5391869208691966E+86</v>
      </c>
      <c r="TT51" s="959"/>
      <c r="TU51" s="962">
        <f t="shared" ref="TU51" si="308">(TS51*$C$51)+(TS51-TS49)</f>
        <v>3.1245494493644694E+86</v>
      </c>
      <c r="TV51" s="959"/>
      <c r="TW51" s="962">
        <f t="shared" ref="TW51" si="309">(TU51*$C$51)+(TU51-TU49)</f>
        <v>6.3428353822098729E+86</v>
      </c>
      <c r="TX51" s="959"/>
      <c r="TY51" s="962">
        <f t="shared" ref="TY51" si="310">(TW51*$C$51)+(TW51-TW49)</f>
        <v>1.2875955825886043E+87</v>
      </c>
      <c r="TZ51" s="959"/>
      <c r="UA51" s="962">
        <f t="shared" ref="UA51" si="311">(TY51*$C$51)+(TY51-TY49)</f>
        <v>2.6138190326548667E+87</v>
      </c>
      <c r="UB51" s="959"/>
      <c r="UC51" s="962">
        <f t="shared" ref="UC51" si="312">(UA51*$C$51)+(UA51-UA49)</f>
        <v>5.3060526362893794E+87</v>
      </c>
      <c r="UD51" s="959"/>
      <c r="UE51" s="962">
        <f t="shared" ref="UE51" si="313">(UC51*$C$51)+(UC51-UC49)</f>
        <v>1.077128685166744E+88</v>
      </c>
      <c r="UF51" s="959"/>
      <c r="UG51" s="962">
        <f t="shared" ref="UG51" si="314">(UE51*$C$51)+(UE51-UE49)</f>
        <v>2.1865712308884902E+88</v>
      </c>
      <c r="UH51" s="959"/>
      <c r="UI51" s="962">
        <f t="shared" ref="UI51" si="315">(UG51*$C$51)+(UG51-UG49)</f>
        <v>4.4387395987036351E+88</v>
      </c>
      <c r="UJ51" s="959"/>
      <c r="UK51" s="962">
        <f t="shared" ref="UK51" si="316">(UI51*$C$51)+(UI51-UI49)</f>
        <v>9.0106413853683803E+88</v>
      </c>
      <c r="UL51" s="959"/>
      <c r="UM51" s="962">
        <f t="shared" ref="UM51" si="317">(UK51*$C$51)+(UK51-UK49)</f>
        <v>1.8291602012297813E+89</v>
      </c>
      <c r="UN51" s="959"/>
      <c r="UO51" s="962">
        <f t="shared" ref="UO51" si="318">(UM51*$C$51)+(UM51-UM49)</f>
        <v>3.713195208496456E+89</v>
      </c>
      <c r="UP51" s="959"/>
      <c r="UQ51" s="962">
        <f t="shared" ref="UQ51" si="319">(UO51*$C$51)+(UO51-UO49)</f>
        <v>7.537786273247805E+89</v>
      </c>
      <c r="UR51" s="959"/>
      <c r="US51" s="962">
        <f t="shared" ref="US51" si="320">(UQ51*$C$51)+(UQ51-UQ49)</f>
        <v>1.5301706134693045E+90</v>
      </c>
      <c r="UT51" s="959"/>
      <c r="UU51" s="962">
        <f t="shared" ref="UU51" si="321">(US51*$C$51)+(US51-US49)</f>
        <v>3.1062463453426882E+90</v>
      </c>
      <c r="UV51" s="959"/>
      <c r="UW51" s="962">
        <f t="shared" ref="UW51" si="322">(UU51*$C$51)+(UU51-UU49)</f>
        <v>6.3056800810456568E+90</v>
      </c>
      <c r="UX51" s="959"/>
      <c r="UY51" s="962">
        <f t="shared" ref="UY51" si="323">(UW51*$C$51)+(UW51-UW49)</f>
        <v>1.2800530564522684E+91</v>
      </c>
      <c r="UZ51" s="959"/>
      <c r="VA51" s="962">
        <f t="shared" ref="VA51" si="324">(UY51*$C$51)+(UY51-UY49)</f>
        <v>2.5985077045981048E+91</v>
      </c>
      <c r="VB51" s="959"/>
      <c r="VC51" s="962">
        <f t="shared" ref="VC51" si="325">(VA51*$C$51)+(VA51-VA49)</f>
        <v>5.2749706403341529E+91</v>
      </c>
      <c r="VD51" s="959"/>
      <c r="VE51" s="962">
        <f t="shared" ref="VE51" si="326">(VC51*$C$51)+(VC51-VC49)</f>
        <v>1.0708190399878331E+92</v>
      </c>
      <c r="VF51" s="959"/>
      <c r="VG51" s="962">
        <f t="shared" ref="VG51" si="327">(VE51*$C$51)+(VE51-VE49)</f>
        <v>2.1737626511753012E+92</v>
      </c>
      <c r="VH51" s="959"/>
      <c r="VI51" s="962">
        <f t="shared" ref="VI51" si="328">(VG51*$C$51)+(VG51-VG49)</f>
        <v>4.4127381818858618E+92</v>
      </c>
      <c r="VJ51" s="959"/>
      <c r="VK51" s="962">
        <f t="shared" ref="VK51" si="329">(VI51*$C$51)+(VI51-VI49)</f>
        <v>8.9578585092282996E+92</v>
      </c>
      <c r="VL51" s="959"/>
      <c r="VM51" s="962">
        <f t="shared" ref="VM51" si="330">(VK51*$C$51)+(VK51-VK49)</f>
        <v>1.8184452773733448E+93</v>
      </c>
      <c r="VN51" s="959"/>
      <c r="VO51" s="962">
        <f t="shared" ref="VO51" si="331">(VM51*$C$51)+(VM51-VM49)</f>
        <v>3.6914439130678902E+93</v>
      </c>
      <c r="VP51" s="959"/>
      <c r="VQ51" s="962">
        <f t="shared" ref="VQ51" si="332">(VO51*$C$51)+(VO51-VO49)</f>
        <v>7.4936311435278172E+93</v>
      </c>
      <c r="VR51" s="959"/>
      <c r="VS51" s="962">
        <f t="shared" ref="VS51" si="333">(VQ51*$C$51)+(VQ51-VQ49)</f>
        <v>1.521207122136147E+94</v>
      </c>
      <c r="VT51" s="959"/>
      <c r="VU51" s="962">
        <f t="shared" ref="VU51" si="334">(VS51*$C$51)+(VS51-VS49)</f>
        <v>3.0880504579363785E+94</v>
      </c>
      <c r="VV51" s="959"/>
      <c r="VW51" s="962">
        <f t="shared" ref="VW51" si="335">(VU51*$C$51)+(VU51-VU49)</f>
        <v>6.2687424296108483E+94</v>
      </c>
      <c r="VX51" s="959"/>
      <c r="VY51" s="962">
        <f t="shared" ref="VY51" si="336">(VW51*$C$51)+(VW51-VW49)</f>
        <v>1.2725547132110022E+95</v>
      </c>
      <c r="VZ51" s="959"/>
      <c r="WA51" s="962">
        <f t="shared" ref="WA51" si="337">(VY51*$C$51)+(VY51-VY49)</f>
        <v>2.5832860678183346E+95</v>
      </c>
      <c r="WB51" s="959"/>
      <c r="WC51" s="962">
        <f t="shared" ref="WC51" si="338">(WA51*$C$51)+(WA51-WA49)</f>
        <v>5.2440707176712189E+95</v>
      </c>
      <c r="WD51" s="959"/>
      <c r="WE51" s="962">
        <f t="shared" ref="WE51" si="339">(WC51*$C$51)+(WC51-WC49)</f>
        <v>1.0645463556872575E+96</v>
      </c>
      <c r="WF51" s="959"/>
      <c r="WG51" s="962">
        <f t="shared" ref="WG51" si="340">(WE51*$C$51)+(WE51-WE49)</f>
        <v>2.1610291020451325E+96</v>
      </c>
      <c r="WH51" s="959"/>
      <c r="WI51" s="962">
        <f t="shared" ref="WI51" si="341">(WG51*$C$51)+(WG51-WG49)</f>
        <v>4.3868890771516184E+96</v>
      </c>
      <c r="WJ51" s="959"/>
      <c r="WK51" s="962">
        <f t="shared" ref="WK51" si="342">(WI51*$C$51)+(WI51-WI49)</f>
        <v>8.9053848266177847E+96</v>
      </c>
      <c r="WL51" s="959"/>
      <c r="WM51" s="962">
        <f t="shared" ref="WM51" si="343">(WK51*$C$51)+(WK51-WK49)</f>
        <v>1.8077931198034104E+97</v>
      </c>
      <c r="WN51" s="959"/>
      <c r="WO51" s="962">
        <f t="shared" ref="WO51" si="344">(WM51*$C$51)+(WM51-WM49)</f>
        <v>3.6698200332009233E+97</v>
      </c>
      <c r="WP51" s="959"/>
      <c r="WQ51" s="962">
        <f t="shared" ref="WQ51" si="345">(WO51*$C$51)+(WO51-WO49)</f>
        <v>7.4497346673978754E+97</v>
      </c>
      <c r="WR51" s="959"/>
      <c r="WS51" s="962">
        <f t="shared" ref="WS51" si="346">(WQ51*$C$51)+(WQ51-WQ49)</f>
        <v>1.5122961374817687E+98</v>
      </c>
      <c r="WT51" s="959"/>
      <c r="WU51" s="962">
        <f t="shared" ref="WU51" si="347">(WS51*$C$51)+(WS51-WS49)</f>
        <v>3.06996115908799E+98</v>
      </c>
      <c r="WV51" s="959"/>
      <c r="WW51" s="962">
        <f t="shared" ref="WW51" si="348">(WU51*$C$51)+(WU51-WU49)</f>
        <v>6.2320211529486196E+98</v>
      </c>
      <c r="WX51" s="959"/>
      <c r="WY51" s="962">
        <f t="shared" ref="WY51" si="349">(WW51*$C$51)+(WW51-WW49)</f>
        <v>1.2651002940485697E+99</v>
      </c>
      <c r="WZ51" s="959"/>
      <c r="XA51" s="962">
        <f t="shared" ref="XA51" si="350">(WY51*$C$51)+(WY51-WY49)</f>
        <v>2.5681535969185968E+99</v>
      </c>
      <c r="XB51" s="959"/>
      <c r="XC51" s="962">
        <f t="shared" ref="XC51" si="351">(XA51*$C$51)+(XA51-XA49)</f>
        <v>5.2133518017447518E+99</v>
      </c>
      <c r="XD51" s="959"/>
      <c r="XE51" s="962">
        <f t="shared" ref="XE51" si="352">(XC51*$C$51)+(XC51-XC49)</f>
        <v>1.0583104157541846E+100</v>
      </c>
      <c r="XF51" s="959"/>
      <c r="XG51" s="962">
        <f t="shared" ref="XG51" si="353">(XE51*$C$51)+(XE51-XE49)</f>
        <v>2.1483701439809948E+100</v>
      </c>
      <c r="XH51" s="959"/>
      <c r="XI51" s="962">
        <f t="shared" ref="XI51" si="354">(XG51*$C$51)+(XG51-XG49)</f>
        <v>4.3611913922814201E+100</v>
      </c>
      <c r="XJ51" s="959"/>
      <c r="XK51" s="962">
        <f t="shared" ref="XK51" si="355">(XI51*$C$51)+(XI51-XI49)</f>
        <v>8.8532185263312825E+100</v>
      </c>
      <c r="XL51" s="959"/>
      <c r="XM51" s="962">
        <f t="shared" ref="XM51" si="356">(XK51*$C$51)+(XK51-XK49)</f>
        <v>1.7972033608452501E+101</v>
      </c>
      <c r="XN51" s="959"/>
      <c r="XO51" s="962">
        <f t="shared" ref="XO51" si="357">(XM51*$C$51)+(XM51-XM49)</f>
        <v>3.6483228225158579E+101</v>
      </c>
      <c r="XP51" s="959"/>
      <c r="XQ51" s="962">
        <f t="shared" ref="XQ51" si="358">(XO51*$C$51)+(XO51-XO49)</f>
        <v>7.4060953297071915E+101</v>
      </c>
      <c r="XR51" s="959"/>
      <c r="XS51" s="962">
        <f t="shared" ref="XS51" si="359">(XQ51*$C$51)+(XQ51-XQ49)</f>
        <v>1.5034373519305599E+102</v>
      </c>
      <c r="XT51" s="959"/>
      <c r="XU51" s="962">
        <f t="shared" ref="XU51" si="360">(XS51*$C$51)+(XS51-XS49)</f>
        <v>3.0519778244190366E+102</v>
      </c>
      <c r="XV51" s="959"/>
      <c r="XW51" s="962">
        <f t="shared" ref="XW51" si="361">(XU51*$C$51)+(XU51-XU49)</f>
        <v>6.1955149835706441E+102</v>
      </c>
      <c r="XX51" s="959"/>
      <c r="XY51" s="962">
        <f t="shared" ref="XY51" si="362">(XW51*$C$51)+(XW51-XW49)</f>
        <v>1.2576895416648407E+103</v>
      </c>
      <c r="XZ51" s="959"/>
      <c r="YA51" s="962">
        <f t="shared" ref="YA51" si="363">(XY51*$C$51)+(XY51-XY49)</f>
        <v>2.5531097695796265E+103</v>
      </c>
      <c r="YB51" s="959"/>
      <c r="YC51" s="962">
        <f t="shared" ref="YC51" si="364">(YA51*$C$51)+(YA51-YA49)</f>
        <v>5.1828128322466418E+103</v>
      </c>
      <c r="YD51" s="959"/>
      <c r="YE51" s="962">
        <f t="shared" ref="YE51" si="365">(YC51*$C$51)+(YC51-YC49)</f>
        <v>1.0521110049460683E+104</v>
      </c>
      <c r="YF51" s="959"/>
      <c r="YG51" s="962">
        <f t="shared" ref="YG51" si="366">(YE51*$C$51)+(YE51-YE49)</f>
        <v>2.1357853400405188E+104</v>
      </c>
      <c r="YH51" s="959"/>
      <c r="YI51" s="962">
        <f t="shared" ref="YI51" si="367">(YG51*$C$51)+(YG51-YG49)</f>
        <v>4.3356442402822536E+104</v>
      </c>
      <c r="YJ51" s="959"/>
      <c r="YK51" s="962">
        <f t="shared" ref="YK51" si="368">(YI51*$C$51)+(YI51-YI49)</f>
        <v>8.8013578077729754E+104</v>
      </c>
      <c r="YL51" s="959"/>
      <c r="YM51" s="962">
        <f t="shared" ref="YM51" si="369">(YK51*$C$51)+(YK51-YK49)</f>
        <v>1.786675634977914E+105</v>
      </c>
      <c r="YN51" s="959"/>
      <c r="YO51" s="962">
        <f t="shared" ref="YO51" si="370">(YM51*$C$51)+(YM51-YM49)</f>
        <v>3.6269515390051654E+105</v>
      </c>
      <c r="YP51" s="959"/>
      <c r="YQ51" s="962">
        <f t="shared" ref="YQ51" si="371">(YO51*$C$51)+(YO51-YO49)</f>
        <v>7.3627116241804861E+105</v>
      </c>
      <c r="YR51" s="959"/>
      <c r="YS51" s="962">
        <f t="shared" ref="YS51" si="372">(YQ51*$C$51)+(YQ51-YQ49)</f>
        <v>1.4946304597086387E+106</v>
      </c>
      <c r="YT51" s="959"/>
      <c r="YU51" s="962">
        <f t="shared" ref="YU51" si="373">(YS51*$C$51)+(YS51-YS49)</f>
        <v>3.0340998332085364E+106</v>
      </c>
      <c r="YV51" s="959"/>
      <c r="YW51" s="962">
        <f t="shared" ref="YW51" si="374">(YU51*$C$51)+(YU51-YU49)</f>
        <v>6.1592226614133288E+106</v>
      </c>
      <c r="YX51" s="959"/>
      <c r="YY51" s="962">
        <f t="shared" ref="YY51" si="375">(YW51*$C$51)+(YW51-YW49)</f>
        <v>1.2503222002669058E+107</v>
      </c>
      <c r="YZ51" s="959"/>
      <c r="ZA51" s="962">
        <f t="shared" ref="ZA51" si="376">(YY51*$C$51)+(YY51-YY49)</f>
        <v>2.5381540665418186E+107</v>
      </c>
      <c r="ZB51" s="959"/>
      <c r="ZC51" s="962">
        <f t="shared" ref="ZC51" si="377">(ZA51*$C$51)+(ZA51-ZA49)</f>
        <v>5.1524527550798919E+107</v>
      </c>
      <c r="ZD51" s="959"/>
      <c r="ZE51" s="962">
        <f t="shared" ref="ZE51" si="378">(ZC51*$C$51)+(ZC51-ZC49)</f>
        <v>1.0459479092812181E+108</v>
      </c>
      <c r="ZF51" s="959"/>
      <c r="ZG51" s="962">
        <f t="shared" ref="ZG51" si="379">(ZE51*$C$51)+(ZE51-ZE49)</f>
        <v>2.1232742558408727E+108</v>
      </c>
      <c r="ZH51" s="959"/>
      <c r="ZI51" s="962">
        <f t="shared" ref="ZI51" si="380">(ZG51*$C$51)+(ZG51-ZG49)</f>
        <v>4.3102467393569714E+108</v>
      </c>
      <c r="ZJ51" s="959"/>
      <c r="ZK51" s="962">
        <f t="shared" ref="ZK51" si="381">(ZI51*$C$51)+(ZI51-ZI49)</f>
        <v>8.7498008808946526E+108</v>
      </c>
      <c r="ZL51" s="959"/>
      <c r="ZM51" s="962">
        <f t="shared" ref="ZM51" si="382">(ZK51*$C$51)+(ZK51-ZK49)</f>
        <v>1.7762095788216146E+109</v>
      </c>
      <c r="ZN51" s="959"/>
      <c r="ZO51" s="962">
        <f t="shared" ref="ZO51" si="383">(ZM51*$C$51)+(ZM51-ZM49)</f>
        <v>3.6057054450078776E+109</v>
      </c>
      <c r="ZP51" s="959"/>
      <c r="ZQ51" s="962">
        <f t="shared" ref="ZQ51" si="384">(ZO51*$C$51)+(ZO51-ZO49)</f>
        <v>7.3195820533659912E+109</v>
      </c>
      <c r="ZR51" s="959"/>
      <c r="ZS51" s="962">
        <f t="shared" ref="ZS51" si="385">(ZQ51*$C$51)+(ZQ51-ZQ49)</f>
        <v>1.4858751568332962E+110</v>
      </c>
      <c r="ZT51" s="959"/>
      <c r="ZU51" s="962">
        <f t="shared" ref="ZU51" si="386">(ZS51*$C$51)+(ZS51-ZS49)</f>
        <v>3.0163265683715909E+110</v>
      </c>
      <c r="ZV51" s="959"/>
      <c r="ZW51" s="962">
        <f t="shared" ref="ZW51" si="387">(ZU51*$C$51)+(ZU51-ZU49)</f>
        <v>6.1231429337943286E+110</v>
      </c>
      <c r="ZX51" s="959"/>
      <c r="ZY51" s="962">
        <f t="shared" ref="ZY51" si="388">(ZW51*$C$51)+(ZW51-ZW49)</f>
        <v>1.2429980155602489E+111</v>
      </c>
      <c r="ZZ51" s="959"/>
      <c r="AAA51" s="962">
        <f t="shared" ref="AAA51" si="389">(ZY51*$C$51)+(ZY51-ZY49)</f>
        <v>2.5232859715873053E+111</v>
      </c>
      <c r="AAB51" s="959"/>
      <c r="AAC51" s="962">
        <f t="shared" ref="AAC51" si="390">(AAA51*$C$51)+(AAA51-AAA49)</f>
        <v>5.1222705223222299E+111</v>
      </c>
      <c r="AAD51" s="959"/>
      <c r="AAE51" s="962">
        <f t="shared" ref="AAE51" si="391">(AAC51*$C$51)+(AAC51-AAC49)</f>
        <v>1.0398209160314126E+112</v>
      </c>
      <c r="AAF51" s="959"/>
      <c r="AAG51" s="962">
        <f t="shared" ref="AAG51" si="392">(AAE51*$C$51)+(AAE51-AAE49)</f>
        <v>2.1108364595437676E+112</v>
      </c>
      <c r="AAH51" s="959"/>
      <c r="AAI51" s="962">
        <f t="shared" ref="AAI51" si="393">(AAG51*$C$51)+(AAG51-AAG49)</f>
        <v>4.2849980128738484E+112</v>
      </c>
      <c r="AAJ51" s="959"/>
      <c r="AAK51" s="962">
        <f t="shared" ref="AAK51" si="394">(AAI51*$C$51)+(AAI51-AAI49)</f>
        <v>8.6985459661339112E+112</v>
      </c>
      <c r="AAL51" s="959"/>
      <c r="AAM51" s="962">
        <f t="shared" ref="AAM51" si="395">(AAK51*$C$51)+(AAK51-AAK49)</f>
        <v>1.7658048311251839E+113</v>
      </c>
      <c r="AAN51" s="959"/>
      <c r="AAO51" s="962">
        <f t="shared" ref="AAO51" si="396">(AAM51*$C$51)+(AAM51-AAM49)</f>
        <v>3.5845838071841239E+113</v>
      </c>
      <c r="AAP51" s="959"/>
      <c r="AAQ51" s="962">
        <f t="shared" ref="AAQ51" si="397">(AAO51*$C$51)+(AAO51-AAO49)</f>
        <v>7.2767051285837709E+113</v>
      </c>
      <c r="AAR51" s="959"/>
      <c r="AAS51" s="962">
        <f t="shared" ref="AAS51" si="398">(AAQ51*$C$51)+(AAQ51-AAQ49)</f>
        <v>1.4771711411025055E+114</v>
      </c>
      <c r="AAT51" s="959"/>
      <c r="AAU51" s="962">
        <f t="shared" ref="AAU51" si="399">(AAS51*$C$51)+(AAS51-AAS49)</f>
        <v>2.9986574164380865E+114</v>
      </c>
      <c r="AAV51" s="959"/>
      <c r="AAW51" s="962">
        <f t="shared" ref="AAW51" si="400">(AAU51*$C$51)+(AAU51-AAU49)</f>
        <v>6.0872745553693161E+114</v>
      </c>
      <c r="AAX51" s="959"/>
      <c r="AAY51" s="962">
        <f t="shared" ref="AAY51" si="401">(AAW51*$C$51)+(AAW51-AAW49)</f>
        <v>1.2357167347399711E+115</v>
      </c>
      <c r="AAZ51" s="959"/>
      <c r="ABA51" s="962">
        <f t="shared" ref="ABA51" si="402">(AAY51*$C$51)+(AAY51-AAY49)</f>
        <v>2.5085049715221415E+115</v>
      </c>
      <c r="ABB51" s="959"/>
      <c r="ABC51" s="962">
        <f t="shared" ref="ABC51" si="403">(ABA51*$C$51)+(ABA51-ABA49)</f>
        <v>5.0922650921899478E+115</v>
      </c>
      <c r="ABD51" s="959"/>
      <c r="ABE51" s="962">
        <f t="shared" ref="ABE51" si="404">(ABC51*$C$51)+(ABC51-ABC49)</f>
        <v>1.0337298137145595E+116</v>
      </c>
      <c r="ABF51" s="959"/>
      <c r="ABG51" s="962">
        <f t="shared" ref="ABG51" si="405">(ABE51*$C$51)+(ABE51-ABE49)</f>
        <v>2.0984715218405558E+116</v>
      </c>
      <c r="ABH51" s="959"/>
      <c r="ABI51" s="962">
        <f t="shared" ref="ABI51" si="406">(ABG51*$C$51)+(ABG51-ABG49)</f>
        <v>4.2598971893363286E+116</v>
      </c>
      <c r="ABJ51" s="959"/>
      <c r="ABK51" s="962">
        <f t="shared" ref="ABK51" si="407">(ABI51*$C$51)+(ABI51-ABI49)</f>
        <v>8.6475912943527473E+116</v>
      </c>
      <c r="ABL51" s="959"/>
      <c r="ABM51" s="962">
        <f t="shared" ref="ABM51" si="408">(ABK51*$C$51)+(ABK51-ABK49)</f>
        <v>1.7554610327536078E+117</v>
      </c>
      <c r="ABN51" s="959"/>
      <c r="ABO51" s="962">
        <f t="shared" ref="ABO51" si="409">(ABM51*$C$51)+(ABM51-ABM49)</f>
        <v>3.5635858964898238E+117</v>
      </c>
      <c r="ABP51" s="959"/>
      <c r="ABQ51" s="962">
        <f t="shared" ref="ABQ51" si="410">(ABO51*$C$51)+(ABO51-ABO49)</f>
        <v>7.2340793698743428E+117</v>
      </c>
      <c r="ABR51" s="959"/>
      <c r="ABS51" s="962">
        <f t="shared" ref="ABS51" si="411">(ABQ51*$C$51)+(ABQ51-ABQ49)</f>
        <v>1.4685181120844915E+118</v>
      </c>
      <c r="ABT51" s="959"/>
      <c r="ABU51" s="962">
        <f t="shared" ref="ABU51" si="412">(ABS51*$C$51)+(ABS51-ABS49)</f>
        <v>2.9810917675315177E+118</v>
      </c>
      <c r="ABV51" s="959"/>
      <c r="ABW51" s="962">
        <f t="shared" ref="ABW51" si="413">(ABU51*$C$51)+(ABU51-ABU49)</f>
        <v>6.0516162880889806E+118</v>
      </c>
      <c r="ABX51" s="959"/>
      <c r="ABY51" s="962">
        <f t="shared" ref="ABY51" si="414">(ABW51*$C$51)+(ABW51-ABW49)</f>
        <v>1.2284781064820631E+119</v>
      </c>
      <c r="ABZ51" s="959"/>
      <c r="ACA51" s="962">
        <f t="shared" ref="ACA51" si="415">(ABY51*$C$51)+(ABY51-ABY49)</f>
        <v>2.4938105561585881E+119</v>
      </c>
      <c r="ACB51" s="959"/>
      <c r="ACC51" s="962">
        <f t="shared" ref="ACC51" si="416">(ACA51*$C$51)+(ACA51-ACA49)</f>
        <v>5.0624354290019344E+119</v>
      </c>
      <c r="ACD51" s="959"/>
      <c r="ACE51" s="962">
        <f t="shared" ref="ACE51" si="417">(ACC51*$C$51)+(ACC51-ACC49)</f>
        <v>1.0276743920873926E+120</v>
      </c>
      <c r="ACF51" s="959"/>
      <c r="ACG51" s="962">
        <f t="shared" ref="ACG51" si="418">(ACE51*$C$51)+(ACE51-ACE49)</f>
        <v>2.086179015937407E+120</v>
      </c>
      <c r="ACH51" s="959"/>
      <c r="ACI51" s="962">
        <f t="shared" ref="ACI51" si="419">(ACG51*$C$51)+(ACG51-ACG49)</f>
        <v>4.2349434023529362E+120</v>
      </c>
      <c r="ACJ51" s="959"/>
      <c r="ACK51" s="962">
        <f t="shared" ref="ACK51" si="420">(ACI51*$C$51)+(ACI51-ACI49)</f>
        <v>8.5969351067764604E+120</v>
      </c>
      <c r="ACL51" s="959"/>
      <c r="ACM51" s="962">
        <f t="shared" ref="ACM51" si="421">(ACK51*$C$51)+(ACK51-ACK49)</f>
        <v>1.7451778266756216E+121</v>
      </c>
      <c r="ACN51" s="959"/>
      <c r="ACO51" s="962">
        <f t="shared" ref="ACO51" si="422">(ACM51*$C$51)+(ACM51-ACM49)</f>
        <v>3.5427109881515122E+121</v>
      </c>
      <c r="ACP51" s="959"/>
      <c r="ACQ51" s="962">
        <f t="shared" ref="ACQ51" si="423">(ACO51*$C$51)+(ACO51-ACO49)</f>
        <v>7.1917033059475695E+121</v>
      </c>
      <c r="ACR51" s="959"/>
      <c r="ACS51" s="962">
        <f t="shared" ref="ACS51" si="424">(ACQ51*$C$51)+(ACQ51-ACQ49)</f>
        <v>1.4599157711073566E+122</v>
      </c>
      <c r="ACT51" s="959"/>
      <c r="ACU51" s="962">
        <f t="shared" ref="ACU51" si="425">(ACS51*$C$51)+(ACS51-ACS49)</f>
        <v>2.9636290153479342E+122</v>
      </c>
      <c r="ACV51" s="959"/>
      <c r="ACW51" s="962">
        <f t="shared" ref="ACW51" si="426">(ACU51*$C$51)+(ACU51-ACU49)</f>
        <v>6.0161669011563062E+122</v>
      </c>
      <c r="ACX51" s="959"/>
      <c r="ACY51" s="962">
        <f t="shared" ref="ACY51" si="427">(ACW51*$C$51)+(ACW51-ACW49)</f>
        <v>1.2212818809347303E+123</v>
      </c>
      <c r="ACZ51" s="959"/>
      <c r="ADA51" s="962">
        <f t="shared" ref="ADA51" si="428">(ACY51*$C$51)+(ACY51-ACY49)</f>
        <v>2.4792022182975025E+123</v>
      </c>
      <c r="ADB51" s="959"/>
      <c r="ADC51" s="962">
        <f t="shared" ref="ADC51" si="429">(ADA51*$C$51)+(ADA51-ADA49)</f>
        <v>5.0327805031439304E+123</v>
      </c>
      <c r="ADD51" s="959"/>
      <c r="ADE51" s="962">
        <f t="shared" ref="ADE51" si="430">(ADC51*$C$51)+(ADC51-ADC49)</f>
        <v>1.021654442138218E+124</v>
      </c>
      <c r="ADF51" s="959"/>
      <c r="ADG51" s="962">
        <f t="shared" ref="ADG51" si="431">(ADE51*$C$51)+(ADE51-ADE49)</f>
        <v>2.0739585175405825E+124</v>
      </c>
      <c r="ADH51" s="959"/>
      <c r="ADI51" s="962">
        <f t="shared" ref="ADI51" si="432">(ADG51*$C$51)+(ADG51-ADG49)</f>
        <v>4.2101357906073826E+124</v>
      </c>
      <c r="ADJ51" s="959"/>
      <c r="ADK51" s="962">
        <f t="shared" ref="ADK51" si="433">(ADI51*$C$51)+(ADI51-ADI49)</f>
        <v>8.5465756549329867E+124</v>
      </c>
      <c r="ADL51" s="959"/>
      <c r="ADM51" s="962">
        <f t="shared" ref="ADM51" si="434">(ADK51*$C$51)+(ADK51-ADK49)</f>
        <v>1.7349548579513963E+125</v>
      </c>
      <c r="ADN51" s="959"/>
      <c r="ADO51" s="962">
        <f t="shared" ref="ADO51" si="435">(ADM51*$C$51)+(ADM51-ADM49)</f>
        <v>3.5219583616413346E+125</v>
      </c>
      <c r="ADP51" s="959"/>
      <c r="ADQ51" s="962">
        <f t="shared" ref="ADQ51" si="436">(ADO51*$C$51)+(ADO51-ADO49)</f>
        <v>7.1495754741319092E+125</v>
      </c>
      <c r="ADR51" s="959"/>
      <c r="ADS51" s="962">
        <f t="shared" ref="ADS51" si="437">(ADQ51*$C$51)+(ADQ51-ADQ49)</f>
        <v>1.4513638212487776E+126</v>
      </c>
      <c r="ADT51" s="959"/>
      <c r="ADU51" s="962">
        <f t="shared" ref="ADU51" si="438">(ADS51*$C$51)+(ADS51-ADS49)</f>
        <v>2.9462685571350182E+126</v>
      </c>
      <c r="ADV51" s="959"/>
      <c r="ADW51" s="962">
        <f t="shared" ref="ADW51" si="439">(ADU51*$C$51)+(ADU51-ADU49)</f>
        <v>5.9809251709840878E+126</v>
      </c>
      <c r="ADX51" s="959"/>
      <c r="ADY51" s="962">
        <f t="shared" ref="ADY51" si="440">(ADW51*$C$51)+(ADW51-ADW49)</f>
        <v>1.21412780970977E+127</v>
      </c>
      <c r="ADZ51" s="959"/>
      <c r="AEA51" s="962">
        <f t="shared" ref="AEA51" si="441">(ADY51*$C$51)+(ADY51-ADY49)</f>
        <v>2.4646794537108331E+127</v>
      </c>
      <c r="AEB51" s="959"/>
      <c r="AEC51" s="962">
        <f t="shared" ref="AEC51" si="442">(AEA51*$C$51)+(AEA51-AEA49)</f>
        <v>5.0032992910329914E+127</v>
      </c>
      <c r="AED51" s="959"/>
      <c r="AEE51" s="962">
        <f t="shared" ref="AEE51" si="443">(AEC51*$C$51)+(AEC51-AEC49)</f>
        <v>1.0156697560796973E+128</v>
      </c>
      <c r="AEF51" s="959"/>
      <c r="AEG51" s="962">
        <f t="shared" ref="AEG51" si="444">(AEE51*$C$51)+(AEE51-AEE49)</f>
        <v>2.0618096048417855E+128</v>
      </c>
      <c r="AEH51" s="959"/>
      <c r="AEI51" s="962">
        <f t="shared" ref="AEI51" si="445">(AEG51*$C$51)+(AEG51-AEG49)</f>
        <v>4.1854734978288248E+128</v>
      </c>
      <c r="AEJ51" s="959"/>
      <c r="AEK51" s="962">
        <f t="shared" ref="AEK51" si="446">(AEI51*$C$51)+(AEI51-AEI49)</f>
        <v>8.4965112005925141E+128</v>
      </c>
      <c r="AEL51" s="959"/>
      <c r="AEM51" s="962">
        <f t="shared" ref="AEM51" si="447">(AEK51*$C$51)+(AEK51-AEK49)</f>
        <v>1.7247917737202803E+129</v>
      </c>
      <c r="AEN51" s="959"/>
      <c r="AEO51" s="962">
        <f t="shared" ref="AEO51" si="448">(AEM51*$C$51)+(AEM51-AEM49)</f>
        <v>3.5013273006521694E+129</v>
      </c>
      <c r="AEP51" s="959"/>
      <c r="AEQ51" s="962">
        <f t="shared" ref="AEQ51" si="449">(AEO51*$C$51)+(AEO51-AEO49)</f>
        <v>7.1076944203239041E+129</v>
      </c>
      <c r="AER51" s="959"/>
      <c r="AES51" s="962">
        <f t="shared" ref="AES51" si="450">(AEQ51*$C$51)+(AEQ51-AEQ49)</f>
        <v>1.4428619673257525E+130</v>
      </c>
      <c r="AET51" s="959"/>
      <c r="AEU51" s="962">
        <f t="shared" ref="AEU51" si="451">(AES51*$C$51)+(AES51-AES49)</f>
        <v>2.9290097936712774E+130</v>
      </c>
      <c r="AEV51" s="959"/>
      <c r="AEW51" s="962">
        <f t="shared" ref="AEW51" si="452">(AEU51*$C$51)+(AEU51-AEU49)</f>
        <v>5.9458898811526938E+130</v>
      </c>
      <c r="AEX51" s="959"/>
      <c r="AEY51" s="962">
        <f t="shared" ref="AEY51" si="453">(AEW51*$C$51)+(AEW51-AEW49)</f>
        <v>1.207015645873997E+131</v>
      </c>
      <c r="AEZ51" s="959"/>
      <c r="AFA51" s="962">
        <f t="shared" ref="AFA51" si="454">(AEY51*$C$51)+(AEY51-AEY49)</f>
        <v>2.4502417611242141E+131</v>
      </c>
      <c r="AFB51" s="959"/>
      <c r="AFC51" s="962">
        <f t="shared" ref="AFC51" si="455">(AFA51*$C$51)+(AFA51-AFA49)</f>
        <v>4.9739907750821548E+131</v>
      </c>
      <c r="AFD51" s="959"/>
      <c r="AFE51" s="962">
        <f t="shared" ref="AFE51" si="456">(AFC51*$C$51)+(AFC51-AFC49)</f>
        <v>1.0097201273416774E+132</v>
      </c>
      <c r="AFF51" s="959"/>
      <c r="AFG51" s="962">
        <f t="shared" ref="AFG51" si="457">(AFE51*$C$51)+(AFE51-AFE49)</f>
        <v>2.0497318585036052E+132</v>
      </c>
      <c r="AFH51" s="959"/>
      <c r="AFI51" s="962">
        <f t="shared" ref="AFI51" si="458">(AFG51*$C$51)+(AFG51-AFG49)</f>
        <v>4.1609556727623189E+132</v>
      </c>
      <c r="AFJ51" s="959"/>
      <c r="AFK51" s="962">
        <f t="shared" ref="AFK51" si="459">(AFI51*$C$51)+(AFI51-AFI49)</f>
        <v>8.4467400157075071E+132</v>
      </c>
      <c r="AFL51" s="959"/>
      <c r="AFM51" s="962">
        <f t="shared" ref="AFM51" si="460">(AFK51*$C$51)+(AFK51-AFK49)</f>
        <v>1.7146882231886239E+133</v>
      </c>
      <c r="AFN51" s="959"/>
      <c r="AFO51" s="962">
        <f t="shared" ref="AFO51" si="461">(AFM51*$C$51)+(AFM51-AFM49)</f>
        <v>3.4808170930729067E+133</v>
      </c>
      <c r="AFP51" s="959"/>
      <c r="AFQ51" s="962">
        <f t="shared" ref="AFQ51" si="462">(AFO51*$C$51)+(AFO51-AFO49)</f>
        <v>7.0660586989380001E+133</v>
      </c>
      <c r="AFR51" s="959"/>
      <c r="AFS51" s="962">
        <f t="shared" ref="AFS51" si="463">(AFQ51*$C$51)+(AFQ51-AFQ49)</f>
        <v>1.4344099158844141E+134</v>
      </c>
      <c r="AFT51" s="959"/>
      <c r="AFU51" s="962">
        <f t="shared" ref="AFU51" si="464">(AFS51*$C$51)+(AFS51-AFS49)</f>
        <v>2.9118521292453608E+134</v>
      </c>
      <c r="AFV51" s="959"/>
      <c r="AFW51" s="962">
        <f t="shared" ref="AFW51" si="465">(AFU51*$C$51)+(AFU51-AFU49)</f>
        <v>5.9110598223680819E+134</v>
      </c>
      <c r="AFX51" s="959"/>
      <c r="AFY51" s="962">
        <f t="shared" ref="AFY51" si="466">(AFW51*$C$51)+(AFW51-AFW49)</f>
        <v>1.1999451439407207E+135</v>
      </c>
      <c r="AFZ51" s="959"/>
      <c r="AGA51" s="962">
        <f t="shared" ref="AGA51" si="467">(AFY51*$C$51)+(AFY51-AFY49)</f>
        <v>2.435888642199663E+135</v>
      </c>
      <c r="AGB51" s="959"/>
      <c r="AGC51" s="962">
        <f t="shared" ref="AGC51" si="468">(AGA51*$C$51)+(AGA51-AGA49)</f>
        <v>4.9448539436653162E+135</v>
      </c>
      <c r="AGD51" s="959"/>
      <c r="AGE51" s="962">
        <f t="shared" ref="AGE51" si="469">(AGC51*$C$51)+(AGC51-AGC49)</f>
        <v>1.0038053505640591E+136</v>
      </c>
      <c r="AGF51" s="959"/>
      <c r="AGG51" s="962">
        <f t="shared" ref="AGG51" si="470">(AGE51*$C$51)+(AGE51-AGE49)</f>
        <v>2.0377248616450401E+136</v>
      </c>
      <c r="AGH51" s="959"/>
      <c r="AGI51" s="962">
        <f t="shared" ref="AGI51" si="471">(AGG51*$C$51)+(AGG51-AGG49)</f>
        <v>4.1365814691394312E+136</v>
      </c>
      <c r="AGJ51" s="959"/>
      <c r="AGK51" s="962">
        <f t="shared" ref="AGK51" si="472">(AGI51*$C$51)+(AGI51-AGI49)</f>
        <v>8.3972603823530447E+136</v>
      </c>
      <c r="AGL51" s="959"/>
      <c r="AGM51" s="962">
        <f t="shared" ref="AGM51" si="473">(AGK51*$C$51)+(AGK51-AGK49)</f>
        <v>1.7046438576176682E+137</v>
      </c>
      <c r="AGN51" s="959"/>
      <c r="AGO51" s="962">
        <f t="shared" ref="AGO51" si="474">(AGM51*$C$51)+(AGM51-AGM49)</f>
        <v>3.4604270309638665E+137</v>
      </c>
      <c r="AGP51" s="959"/>
      <c r="AGQ51" s="962">
        <f t="shared" ref="AGQ51" si="475">(AGO51*$C$51)+(AGO51-AGO49)</f>
        <v>7.0246668728566489E+137</v>
      </c>
      <c r="AGR51" s="959"/>
      <c r="AGS51" s="962">
        <f t="shared" ref="AGS51" si="476">(AGQ51*$C$51)+(AGQ51-AGQ49)</f>
        <v>1.4260073751898997E+138</v>
      </c>
      <c r="AGT51" s="959"/>
      <c r="AGU51" s="962">
        <f t="shared" ref="AGU51" si="477">(AGS51*$C$51)+(AGS51-AGS49)</f>
        <v>2.8947949716354964E+138</v>
      </c>
      <c r="AGV51" s="959"/>
      <c r="AGW51" s="962">
        <f t="shared" ref="AGW51" si="478">(AGU51*$C$51)+(AGU51-AGU49)</f>
        <v>5.8764337924200581E+138</v>
      </c>
      <c r="AGX51" s="959"/>
      <c r="AGY51" s="962">
        <f t="shared" ref="AGY51" si="479">(AGW51*$C$51)+(AGW51-AGW49)</f>
        <v>1.1929160598612718E+139</v>
      </c>
      <c r="AGZ51" s="959"/>
      <c r="AHA51" s="962">
        <f t="shared" ref="AHA51" si="480">(AGY51*$C$51)+(AGY51-AGY49)</f>
        <v>2.4216196015183819E+139</v>
      </c>
      <c r="AHB51" s="959"/>
      <c r="AHC51" s="962">
        <f t="shared" ref="AHC51" si="481">(AHA51*$C$51)+(AHA51-AHA49)</f>
        <v>4.9158877910823157E+139</v>
      </c>
      <c r="AHD51" s="959"/>
      <c r="AHE51" s="962">
        <f t="shared" ref="AHE51" si="482">(AHC51*$C$51)+(AHC51-AHC49)</f>
        <v>9.9792522158971022E+139</v>
      </c>
      <c r="AHF51" s="959"/>
      <c r="AHG51" s="962">
        <f t="shared" ref="AHG51" si="483">(AHE51*$C$51)+(AHE51-AHE49)</f>
        <v>2.025788199827112E+140</v>
      </c>
      <c r="AHH51" s="959"/>
      <c r="AHI51" s="962">
        <f t="shared" ref="AHI51" si="484">(AHG51*$C$51)+(AHG51-AHG49)</f>
        <v>4.1123500456490375E+140</v>
      </c>
      <c r="AHJ51" s="959"/>
      <c r="AHK51" s="962">
        <f t="shared" ref="AHK51" si="485">(AHI51*$C$51)+(AHI51-AHI49)</f>
        <v>8.3480705926675457E+140</v>
      </c>
      <c r="AHL51" s="959"/>
      <c r="AHM51" s="962">
        <f t="shared" ref="AHM51" si="486">(AHK51*$C$51)+(AHK51-AHK49)</f>
        <v>1.6946583303115119E+141</v>
      </c>
      <c r="AHN51" s="959"/>
      <c r="AHO51" s="962">
        <f t="shared" ref="AHO51" si="487">(AHM51*$C$51)+(AHM51-AHM49)</f>
        <v>3.4401564105323687E+141</v>
      </c>
      <c r="AHP51" s="959"/>
      <c r="AHQ51" s="962">
        <f t="shared" ref="AHQ51" si="488">(AHO51*$C$51)+(AHO51-AHO49)</f>
        <v>6.9835175133807093E+141</v>
      </c>
      <c r="AHR51" s="959"/>
      <c r="AHS51" s="962">
        <f t="shared" ref="AHS51" si="489">(AHQ51*$C$51)+(AHQ51-AHQ49)</f>
        <v>1.4176540552162841E+142</v>
      </c>
      <c r="AHT51" s="959"/>
      <c r="AHU51" s="962">
        <f t="shared" ref="AHU51" si="490">(AHS51*$C$51)+(AHS51-AHS49)</f>
        <v>2.8778377320890567E+142</v>
      </c>
      <c r="AHV51" s="959"/>
      <c r="AHW51" s="962">
        <f t="shared" ref="AHW51" si="491">(AHU51*$C$51)+(AHU51-AHU49)</f>
        <v>5.8420105961407853E+142</v>
      </c>
      <c r="AHX51" s="959"/>
      <c r="AHY51" s="962">
        <f t="shared" ref="AHY51" si="492">(AHW51*$C$51)+(AHW51-AHW49)</f>
        <v>1.1859281510165796E+143</v>
      </c>
      <c r="AHZ51" s="959"/>
      <c r="AIA51" s="962">
        <f t="shared" ref="AIA51" si="493">(AHY51*$C$51)+(AHY51-AHY49)</f>
        <v>2.4074341465636565E+143</v>
      </c>
      <c r="AIB51" s="959"/>
      <c r="AIC51" s="962">
        <f t="shared" ref="AIC51" si="494">(AIA51*$C$51)+(AIA51-AIA49)</f>
        <v>4.8870913175242231E+143</v>
      </c>
      <c r="AID51" s="959"/>
      <c r="AIE51" s="962">
        <f t="shared" ref="AIE51" si="495">(AIC51*$C$51)+(AIC51-AIC49)</f>
        <v>9.9207953745741738E+143</v>
      </c>
      <c r="AIF51" s="959"/>
      <c r="AIG51" s="962">
        <f t="shared" ref="AIG51" si="496">(AIE51*$C$51)+(AIE51-AIE49)</f>
        <v>2.0139214610385571E+144</v>
      </c>
      <c r="AIH51" s="959"/>
      <c r="AII51" s="962">
        <f t="shared" ref="AII51" si="497">(AIG51*$C$51)+(AIG51-AIG49)</f>
        <v>4.0882605659082712E+144</v>
      </c>
      <c r="AIJ51" s="959"/>
      <c r="AIK51" s="962">
        <f t="shared" ref="AIK51" si="498">(AII51*$C$51)+(AII51-AII49)</f>
        <v>8.2991689487937906E+144</v>
      </c>
      <c r="AIL51" s="959"/>
      <c r="AIM51" s="962">
        <f t="shared" ref="AIM51" si="499">(AIK51*$C$51)+(AIK51-AIK49)</f>
        <v>1.6847312966051394E+145</v>
      </c>
      <c r="AIN51" s="959"/>
      <c r="AIO51" s="962">
        <f t="shared" ref="AIO51" si="500">(AIM51*$C$51)+(AIM51-AIM49)</f>
        <v>3.4200045321084328E+145</v>
      </c>
      <c r="AIP51" s="959"/>
      <c r="AIQ51" s="962">
        <f t="shared" ref="AIQ51" si="501">(AIO51*$C$51)+(AIO51-AIO49)</f>
        <v>6.9426092001801186E+145</v>
      </c>
      <c r="AIR51" s="959"/>
      <c r="AIS51" s="962">
        <f t="shared" ref="AIS51" si="502">(AIQ51*$C$51)+(AIQ51-AIQ49)</f>
        <v>1.4093496676365641E+146</v>
      </c>
      <c r="AIT51" s="959"/>
      <c r="AIU51" s="962">
        <f t="shared" ref="AIU51" si="503">(AIS51*$C$51)+(AIS51-AIS49)</f>
        <v>2.8609798253022252E+146</v>
      </c>
      <c r="AIV51" s="959"/>
      <c r="AIW51" s="962">
        <f t="shared" ref="AIW51" si="504">(AIU51*$C$51)+(AIU51-AIU49)</f>
        <v>5.8077890453635175E+146</v>
      </c>
      <c r="AIX51" s="959"/>
      <c r="AIY51" s="962">
        <f t="shared" ref="AIY51" si="505">(AIW51*$C$51)+(AIW51-AIW49)</f>
        <v>1.1789811762087942E+147</v>
      </c>
      <c r="AIZ51" s="959"/>
      <c r="AJA51" s="962">
        <f t="shared" ref="AJA51" si="506">(AIY51*$C$51)+(AIY51-AIY49)</f>
        <v>2.3933317877038522E+147</v>
      </c>
      <c r="AJB51" s="959"/>
      <c r="AJC51" s="962">
        <f t="shared" ref="AJC51" si="507">(AJA51*$C$51)+(AJA51-AJA49)</f>
        <v>4.8584635290388205E+147</v>
      </c>
      <c r="AJD51" s="959"/>
      <c r="AJE51" s="962">
        <f t="shared" ref="AJE51" si="508">(AJC51*$C$51)+(AJC51-AJC49)</f>
        <v>9.8626809639488059E+147</v>
      </c>
      <c r="AJF51" s="959"/>
      <c r="AJG51" s="962">
        <f t="shared" ref="AJG51" si="509">(AJE51*$C$51)+(AJE51-AJE49)</f>
        <v>2.0021242356816076E+148</v>
      </c>
      <c r="AJH51" s="959"/>
      <c r="AJI51" s="962">
        <f t="shared" ref="AJI51" si="510">(AJG51*$C$51)+(AJG51-AJG49)</f>
        <v>4.064312198433664E+148</v>
      </c>
      <c r="AJJ51" s="959"/>
      <c r="AJK51" s="962">
        <f t="shared" ref="AJK51" si="511">(AJI51*$C$51)+(AJI51-AJI49)</f>
        <v>8.2505537628203375E+148</v>
      </c>
      <c r="AJL51" s="959"/>
      <c r="AJM51" s="962">
        <f t="shared" ref="AJM51" si="512">(AJK51*$C$51)+(AJK51-AJK49)</f>
        <v>1.6748624138525286E+149</v>
      </c>
      <c r="AJN51" s="959"/>
      <c r="AJO51" s="962">
        <f t="shared" ref="AJO51" si="513">(AJM51*$C$51)+(AJM51-AJM49)</f>
        <v>3.3999707001206331E+149</v>
      </c>
      <c r="AJP51" s="959"/>
      <c r="AJQ51" s="962">
        <f t="shared" ref="AJQ51" si="514">(AJO51*$C$51)+(AJO51-AJO49)</f>
        <v>6.9019405212448853E+149</v>
      </c>
      <c r="AJR51" s="959"/>
      <c r="AJS51" s="962">
        <f t="shared" ref="AJS51" si="515">(AJQ51*$C$51)+(AJQ51-AJQ49)</f>
        <v>1.4010939258127117E+150</v>
      </c>
      <c r="AJT51" s="959"/>
      <c r="AJU51" s="962">
        <f t="shared" ref="AJU51" si="516">(AJS51*$C$51)+(AJS51-AJS49)</f>
        <v>2.8442206693998046E+150</v>
      </c>
      <c r="AJV51" s="959"/>
      <c r="AJW51" s="962">
        <f t="shared" ref="AJW51" si="517">(AJU51*$C$51)+(AJU51-AJU49)</f>
        <v>5.7737679588816032E+150</v>
      </c>
      <c r="AJX51" s="959"/>
      <c r="AJY51" s="962">
        <f t="shared" ref="AJY51" si="518">(AJW51*$C$51)+(AJW51-AJW49)</f>
        <v>1.1720748956529654E+151</v>
      </c>
      <c r="AJZ51" s="959"/>
      <c r="AKA51" s="962">
        <f t="shared" ref="AKA51" si="519">(AJY51*$C$51)+(AJY51-AJY49)</f>
        <v>2.3793120381755199E+151</v>
      </c>
      <c r="AKB51" s="959"/>
      <c r="AKC51" s="962">
        <f t="shared" ref="AKC51" si="520">(AKA51*$C$51)+(AKA51-AKA49)</f>
        <v>4.8300034374963056E+151</v>
      </c>
      <c r="AKD51" s="959"/>
      <c r="AKE51" s="962">
        <f t="shared" ref="AKE51" si="521">(AKC51*$C$51)+(AKC51-AKC49)</f>
        <v>9.8049069781174996E+151</v>
      </c>
      <c r="AKF51" s="959"/>
      <c r="AKG51" s="962">
        <f t="shared" ref="AKG51" si="522">(AKE51*$C$51)+(AKE51-AKE49)</f>
        <v>1.9903961165578525E+152</v>
      </c>
      <c r="AKH51" s="959"/>
      <c r="AKI51" s="962">
        <f t="shared" ref="AKI51" si="523">(AKG51*$C$51)+(AKG51-AKG49)</f>
        <v>4.0405041166124406E+152</v>
      </c>
      <c r="AKJ51" s="959"/>
      <c r="AKK51" s="962">
        <f t="shared" ref="AKK51" si="524">(AKI51*$C$51)+(AKI51-AKI49)</f>
        <v>8.2022233567232541E+152</v>
      </c>
      <c r="AKL51" s="959"/>
      <c r="AKM51" s="962">
        <f t="shared" ref="AKM51" si="525">(AKK51*$C$51)+(AKK51-AKK49)</f>
        <v>1.6650513414148206E+153</v>
      </c>
      <c r="AKN51" s="959"/>
      <c r="AKO51" s="962">
        <f t="shared" ref="AKO51" si="526">(AKM51*$C$51)+(AKM51-AKM49)</f>
        <v>3.3800542230720859E+153</v>
      </c>
      <c r="AKP51" s="959"/>
      <c r="AKQ51" s="962">
        <f t="shared" ref="AKQ51" si="527">(AKO51*$C$51)+(AKO51-AKO49)</f>
        <v>6.8615100728363335E+153</v>
      </c>
      <c r="AKR51" s="959"/>
      <c r="AKS51" s="962">
        <f t="shared" ref="AKS51" si="528">(AKQ51*$C$51)+(AKQ51-AKQ49)</f>
        <v>1.3928865447857757E+154</v>
      </c>
      <c r="AKT51" s="959"/>
      <c r="AKU51" s="962">
        <f t="shared" ref="AKU51" si="529">(AKS51*$C$51)+(AKS51-AKS49)</f>
        <v>2.827559685915125E+154</v>
      </c>
      <c r="AKV51" s="959"/>
      <c r="AKW51" s="962">
        <f t="shared" ref="AKW51" si="530">(AKU51*$C$51)+(AKU51-AKU49)</f>
        <v>5.7399461624077035E+154</v>
      </c>
      <c r="AKX51" s="959"/>
      <c r="AKY51" s="962">
        <f t="shared" ref="AKY51" si="531">(AKW51*$C$51)+(AKW51-AKW49)</f>
        <v>1.165209070968764E+155</v>
      </c>
      <c r="AKZ51" s="959"/>
      <c r="ALA51" s="962">
        <f t="shared" ref="ALA51" si="532">(AKY51*$C$51)+(AKY51-AKY49)</f>
        <v>2.3653744140665911E+155</v>
      </c>
      <c r="ALB51" s="959"/>
      <c r="ALC51" s="962">
        <f t="shared" ref="ALC51" si="533">(ALA51*$C$51)+(ALA51-ALA49)</f>
        <v>4.8017100605551796E+155</v>
      </c>
      <c r="ALD51" s="959"/>
      <c r="ALE51" s="962">
        <f t="shared" ref="ALE51" si="534">(ALC51*$C$51)+(ALC51-ALC49)</f>
        <v>9.7474714229270151E+155</v>
      </c>
      <c r="ALF51" s="959"/>
      <c r="ALG51" s="962">
        <f t="shared" ref="ALG51" si="535">(ALE51*$C$51)+(ALE51-ALE49)</f>
        <v>1.9787366988541841E+156</v>
      </c>
      <c r="ALH51" s="959"/>
      <c r="ALI51" s="962">
        <f t="shared" ref="ALI51" si="536">(ALG51*$C$51)+(ALG51-ALG49)</f>
        <v>4.0168354986739936E+156</v>
      </c>
      <c r="ALJ51" s="959"/>
      <c r="ALK51" s="962">
        <f t="shared" ref="ALK51" si="537">(ALI51*$C$51)+(ALI51-ALI49)</f>
        <v>8.1541760623082063E+156</v>
      </c>
      <c r="ALL51" s="959"/>
      <c r="ALM51" s="962">
        <f t="shared" ref="ALM51" si="538">(ALK51*$C$51)+(ALK51-ALK49)</f>
        <v>1.655297740648566E+157</v>
      </c>
      <c r="ALN51" s="959"/>
      <c r="ALO51" s="962">
        <f t="shared" ref="ALO51" si="539">(ALM51*$C$51)+(ALM51-ALM49)</f>
        <v>3.360254413516589E+157</v>
      </c>
      <c r="ALP51" s="959"/>
      <c r="ALQ51" s="962">
        <f t="shared" ref="ALQ51" si="540">(ALO51*$C$51)+(ALO51-ALO49)</f>
        <v>6.8213164594386761E+157</v>
      </c>
      <c r="ALR51" s="959"/>
      <c r="ALS51" s="962">
        <f t="shared" ref="ALS51" si="541">(ALQ51*$C$51)+(ALQ51-ALQ49)</f>
        <v>1.3847272412660513E+158</v>
      </c>
      <c r="ALT51" s="959"/>
      <c r="ALU51" s="962">
        <f t="shared" ref="ALU51" si="542">(ALS51*$C$51)+(ALS51-ALS49)</f>
        <v>2.810996299770084E+158</v>
      </c>
      <c r="ALV51" s="959"/>
      <c r="ALW51" s="962">
        <f t="shared" ref="ALW51" si="543">(ALU51*$C$51)+(ALU51-ALU49)</f>
        <v>5.7063224885332704E+158</v>
      </c>
      <c r="ALX51" s="959"/>
      <c r="ALY51" s="962">
        <f t="shared" ref="ALY51" si="544">(ALW51*$C$51)+(ALW51-ALW49)</f>
        <v>1.1583834651722541E+159</v>
      </c>
      <c r="ALZ51" s="959"/>
      <c r="AMA51" s="962">
        <f t="shared" ref="AMA51" si="545">(ALY51*$C$51)+(ALY51-ALY49)</f>
        <v>2.3515184342996757E+159</v>
      </c>
      <c r="AMB51" s="959"/>
      <c r="AMC51" s="962">
        <f t="shared" ref="AMC51" si="546">(AMA51*$C$51)+(AMA51-AMA49)</f>
        <v>4.7735824216283416E+159</v>
      </c>
      <c r="AMD51" s="959"/>
      <c r="AME51" s="962">
        <f t="shared" ref="AME51" si="547">(AMC51*$C$51)+(AMC51-AMC49)</f>
        <v>9.6903723159055335E+159</v>
      </c>
      <c r="AMF51" s="959"/>
      <c r="AMG51" s="962">
        <f t="shared" ref="AMG51" si="548">(AME51*$C$51)+(AME51-AME49)</f>
        <v>1.9671455801288233E+160</v>
      </c>
      <c r="AMH51" s="959"/>
      <c r="AMI51" s="962">
        <f t="shared" ref="AMI51" si="549">(AMG51*$C$51)+(AMG51-AMG49)</f>
        <v>3.9933055276615115E+160</v>
      </c>
      <c r="AMJ51" s="959"/>
      <c r="AMK51" s="962">
        <f t="shared" ref="AMK51" si="550">(AMI51*$C$51)+(AMI51-AMI49)</f>
        <v>8.1064102211528682E+160</v>
      </c>
      <c r="AML51" s="959"/>
      <c r="AMM51" s="962">
        <f t="shared" ref="AMM51" si="551">(AMK51*$C$51)+(AMK51-AMK49)</f>
        <v>1.6456012748940323E+161</v>
      </c>
      <c r="AMN51" s="959"/>
      <c r="AMO51" s="962">
        <f t="shared" ref="AMO51" si="552">(AMM51*$C$51)+(AMM51-AMM49)</f>
        <v>3.3405705880348855E+161</v>
      </c>
      <c r="AMP51" s="959"/>
      <c r="AMQ51" s="962">
        <f t="shared" ref="AMQ51" si="553">(AMO51*$C$51)+(AMO51-AMO49)</f>
        <v>6.7813582937108177E+161</v>
      </c>
      <c r="AMR51" s="959"/>
      <c r="AMS51" s="962">
        <f t="shared" ref="AMS51" si="554">(AMQ51*$C$51)+(AMQ51-AMQ49)</f>
        <v>1.376615733623296E+162</v>
      </c>
      <c r="AMT51" s="959"/>
      <c r="AMU51" s="962">
        <f t="shared" ref="AMU51" si="555">(AMS51*$C$51)+(AMS51-AMS49)</f>
        <v>2.7945299392552906E+162</v>
      </c>
      <c r="AMV51" s="959"/>
      <c r="AMW51" s="962">
        <f t="shared" ref="AMW51" si="556">(AMU51*$C$51)+(AMU51-AMU49)</f>
        <v>5.67289577668824E+162</v>
      </c>
      <c r="AMX51" s="959"/>
      <c r="AMY51" s="962">
        <f t="shared" ref="AMY51" si="557">(AMW51*$C$51)+(AMW51-AMW49)</f>
        <v>1.1515978426677127E+163</v>
      </c>
      <c r="AMZ51" s="959"/>
      <c r="ANA51" s="962">
        <f t="shared" ref="ANA51" si="558">(AMY51*$C$51)+(AMY51-AMY49)</f>
        <v>2.3377436206154567E+163</v>
      </c>
      <c r="ANB51" s="959"/>
      <c r="ANC51" s="962">
        <f t="shared" ref="ANC51" si="559">(ANA51*$C$51)+(ANA51-ANA49)</f>
        <v>4.7456195498493775E+163</v>
      </c>
      <c r="AND51" s="959"/>
      <c r="ANE51" s="962">
        <f t="shared" ref="ANE51" si="560">(ANC51*$C$51)+(ANC51-ANC49)</f>
        <v>9.6336076861942368E+163</v>
      </c>
      <c r="ANF51" s="959"/>
      <c r="ANG51" s="962">
        <f t="shared" ref="ANG51" si="561">(ANE51*$C$51)+(ANE51-ANE49)</f>
        <v>1.9556223602974303E+164</v>
      </c>
      <c r="ANH51" s="959"/>
      <c r="ANI51" s="962">
        <f t="shared" ref="ANI51" si="562">(ANG51*$C$51)+(ANG51-ANG49)</f>
        <v>3.9699133914037832E+164</v>
      </c>
      <c r="ANJ51" s="959"/>
      <c r="ANK51" s="962">
        <f t="shared" ref="ANK51" si="563">(ANI51*$C$51)+(ANI51-ANI49)</f>
        <v>8.0589241845496807E+164</v>
      </c>
      <c r="ANL51" s="959"/>
      <c r="ANM51" s="962">
        <f t="shared" ref="ANM51" si="564">(ANK51*$C$51)+(ANK51-ANK49)</f>
        <v>1.6359616094635853E+165</v>
      </c>
      <c r="ANN51" s="959"/>
      <c r="ANO51" s="962">
        <f t="shared" ref="ANO51" si="565">(ANM51*$C$51)+(ANM51-ANM49)</f>
        <v>3.3210020672110779E+165</v>
      </c>
      <c r="ANP51" s="959"/>
      <c r="ANQ51" s="962">
        <f t="shared" ref="ANQ51" si="566">(ANO51*$C$51)+(ANO51-ANO49)</f>
        <v>6.7416341964384883E+165</v>
      </c>
      <c r="ANR51" s="959"/>
      <c r="ANS51" s="962">
        <f t="shared" ref="ANS51" si="567">(ANQ51*$C$51)+(ANQ51-ANQ49)</f>
        <v>1.3685517418770131E+166</v>
      </c>
      <c r="ANT51" s="959"/>
      <c r="ANU51" s="962">
        <f t="shared" ref="ANU51" si="568">(ANS51*$C$51)+(ANS51-ANS49)</f>
        <v>2.7781600360103364E+166</v>
      </c>
      <c r="ANV51" s="959"/>
      <c r="ANW51" s="962">
        <f t="shared" ref="ANW51" si="569">(ANU51*$C$51)+(ANU51-ANU49)</f>
        <v>5.6396648731009828E+166</v>
      </c>
      <c r="ANX51" s="959"/>
      <c r="ANY51" s="962">
        <f t="shared" ref="ANY51" si="570">(ANW51*$C$51)+(ANW51-ANW49)</f>
        <v>1.1448519692394995E+167</v>
      </c>
      <c r="ANZ51" s="959"/>
      <c r="AOA51" s="962">
        <f t="shared" ref="AOA51" si="571">(ANY51*$C$51)+(ANY51-ANY49)</f>
        <v>2.3240494975561842E+167</v>
      </c>
      <c r="AOB51" s="959"/>
      <c r="AOC51" s="962">
        <f t="shared" ref="AOC51" si="572">(AOA51*$C$51)+(AOA51-AOA49)</f>
        <v>4.7178204800390541E+167</v>
      </c>
      <c r="AOD51" s="959"/>
      <c r="AOE51" s="962">
        <f t="shared" ref="AOE51" si="573">(AOC51*$C$51)+(AOC51-AOC49)</f>
        <v>9.5771755744792812E+167</v>
      </c>
      <c r="AOF51" s="959"/>
      <c r="AOG51" s="962">
        <f t="shared" ref="AOG51" si="574">(AOE51*$C$51)+(AOE51-AOE49)</f>
        <v>1.9441666416192942E+168</v>
      </c>
      <c r="AOH51" s="959"/>
      <c r="AOI51" s="962">
        <f t="shared" ref="AOI51" si="575">(AOG51*$C$51)+(AOG51-AOG49)</f>
        <v>3.9466582824871668E+168</v>
      </c>
      <c r="AOJ51" s="959"/>
      <c r="AOK51" s="962">
        <f t="shared" ref="AOK51" si="576">(AOI51*$C$51)+(AOI51-AOI49)</f>
        <v>8.0117163134489478E+168</v>
      </c>
      <c r="AOL51" s="959"/>
      <c r="AOM51" s="962">
        <f t="shared" ref="AOM51" si="577">(AOK51*$C$51)+(AOK51-AOK49)</f>
        <v>1.6263784116301364E+169</v>
      </c>
      <c r="AON51" s="959"/>
      <c r="AOO51" s="962">
        <f t="shared" ref="AOO51" si="578">(AOM51*$C$51)+(AOM51-AOM49)</f>
        <v>3.3015481756091773E+169</v>
      </c>
      <c r="AOP51" s="959"/>
      <c r="AOQ51" s="962">
        <f t="shared" ref="AOQ51" si="579">(AOO51*$C$51)+(AOO51-AOO49)</f>
        <v>6.7021427964866299E+169</v>
      </c>
      <c r="AOR51" s="959"/>
      <c r="AOS51" s="962">
        <f t="shared" ref="AOS51" si="580">(AOQ51*$C$51)+(AOQ51-AOQ49)</f>
        <v>1.360534987686786E+170</v>
      </c>
      <c r="AOT51" s="959"/>
      <c r="AOU51" s="962">
        <f t="shared" ref="AOU51" si="581">(AOS51*$C$51)+(AOS51-AOS49)</f>
        <v>2.7618860250041757E+170</v>
      </c>
      <c r="AOV51" s="959"/>
      <c r="AOW51" s="962">
        <f t="shared" ref="AOW51" si="582">(AOU51*$C$51)+(AOU51-AOU49)</f>
        <v>5.6066286307584768E+170</v>
      </c>
      <c r="AOX51" s="959"/>
      <c r="AOY51" s="962">
        <f t="shared" ref="AOY51" si="583">(AOW51*$C$51)+(AOW51-AOW49)</f>
        <v>1.1381456120439708E+171</v>
      </c>
      <c r="AOZ51" s="959"/>
      <c r="APA51" s="962">
        <f t="shared" ref="APA51" si="584">(AOY51*$C$51)+(AOY51-AOY49)</f>
        <v>2.3104355924492607E+171</v>
      </c>
      <c r="APB51" s="959"/>
      <c r="APC51" s="962">
        <f t="shared" ref="APC51" si="585">(APA51*$C$51)+(APA51-APA49)</f>
        <v>4.6901842526719986E+171</v>
      </c>
      <c r="APD51" s="959"/>
      <c r="APE51" s="962">
        <f t="shared" ref="APE51" si="586">(APC51*$C$51)+(APC51-APC49)</f>
        <v>9.5210740329241582E+171</v>
      </c>
      <c r="APF51" s="959"/>
      <c r="APG51" s="962">
        <f t="shared" ref="APG51" si="587">(APE51*$C$51)+(APE51-APE49)</f>
        <v>1.9327780286836041E+172</v>
      </c>
      <c r="APH51" s="959"/>
      <c r="API51" s="962">
        <f t="shared" ref="API51" si="588">(APG51*$C$51)+(APG51-APG49)</f>
        <v>3.9235393982277164E+172</v>
      </c>
      <c r="APJ51" s="959"/>
      <c r="APK51" s="962">
        <f t="shared" ref="APK51" si="589">(API51*$C$51)+(API51-API49)</f>
        <v>7.9647849784022642E+172</v>
      </c>
      <c r="APL51" s="959"/>
      <c r="APM51" s="962">
        <f t="shared" ref="APM51" si="590">(APK51*$C$51)+(APK51-APK49)</f>
        <v>1.6168513506156596E+173</v>
      </c>
      <c r="APN51" s="959"/>
      <c r="APO51" s="962">
        <f t="shared" ref="APO51" si="591">(APM51*$C$51)+(APM51-APM49)</f>
        <v>3.2822082417497895E+173</v>
      </c>
      <c r="APP51" s="959"/>
      <c r="APQ51" s="962">
        <f t="shared" ref="APQ51" si="592">(APO51*$C$51)+(APO51-APO49)</f>
        <v>6.6628827307520725E+173</v>
      </c>
      <c r="APR51" s="959"/>
      <c r="APS51" s="962">
        <f t="shared" ref="APS51" si="593">(APQ51*$C$51)+(APQ51-APQ49)</f>
        <v>1.3525651943426706E+174</v>
      </c>
      <c r="APT51" s="959"/>
      <c r="APU51" s="962">
        <f t="shared" ref="APU51" si="594">(APS51*$C$51)+(APS51-APS49)</f>
        <v>2.7457073445156213E+174</v>
      </c>
      <c r="APV51" s="959"/>
      <c r="APW51" s="962">
        <f t="shared" ref="APW51" si="595">(APU51*$C$51)+(APU51-APU49)</f>
        <v>5.5737859093667111E+174</v>
      </c>
      <c r="APX51" s="959"/>
      <c r="APY51" s="962">
        <f t="shared" ref="APY51" si="596">(APW51*$C$51)+(APW51-APW49)</f>
        <v>1.1314785396014424E+175</v>
      </c>
      <c r="APZ51" s="959"/>
      <c r="AQA51" s="962">
        <f t="shared" ref="AQA51" si="597">(APY51*$C$51)+(APY51-APY49)</f>
        <v>2.2969014353909281E+175</v>
      </c>
      <c r="AQB51" s="959"/>
      <c r="AQC51" s="962">
        <f t="shared" ref="AQC51" si="598">(AQA51*$C$51)+(AQA51-AQA49)</f>
        <v>4.6627099138435837E+175</v>
      </c>
      <c r="AQD51" s="959"/>
      <c r="AQE51" s="962">
        <f t="shared" ref="AQE51" si="599">(AQC51*$C$51)+(AQC51-AQC49)</f>
        <v>9.4653011251024753E+175</v>
      </c>
      <c r="AQF51" s="959"/>
      <c r="AQG51" s="962">
        <f t="shared" ref="AQG51" si="600">(AQE51*$C$51)+(AQE51-AQE49)</f>
        <v>1.9214561283958025E+176</v>
      </c>
      <c r="AQH51" s="959"/>
      <c r="AQI51" s="962">
        <f t="shared" ref="AQI51" si="601">(AQG51*$C$51)+(AQG51-AQG49)</f>
        <v>3.9005559406434792E+176</v>
      </c>
      <c r="AQJ51" s="959"/>
      <c r="AQK51" s="962">
        <f t="shared" ref="AQK51" si="602">(AQI51*$C$51)+(AQI51-AQI49)</f>
        <v>7.9181285595062634E+176</v>
      </c>
      <c r="AQL51" s="959"/>
      <c r="AQM51" s="962">
        <f t="shared" ref="AQM51" si="603">(AQK51*$C$51)+(AQK51-AQK49)</f>
        <v>1.6073800975797716E+177</v>
      </c>
      <c r="AQN51" s="959"/>
      <c r="AQO51" s="962">
        <f t="shared" ref="AQO51" si="604">(AQM51*$C$51)+(AQM51-AQM49)</f>
        <v>3.2629815980869362E+177</v>
      </c>
      <c r="AQP51" s="959"/>
      <c r="AQQ51" s="962">
        <f t="shared" ref="AQQ51" si="605">(AQO51*$C$51)+(AQO51-AQO49)</f>
        <v>6.6238526441164804E+177</v>
      </c>
      <c r="AQR51" s="959"/>
      <c r="AQS51" s="962">
        <f t="shared" ref="AQS51" si="606">(AQQ51*$C$51)+(AQQ51-AQQ49)</f>
        <v>1.3446420867556457E+178</v>
      </c>
      <c r="AQT51" s="959"/>
      <c r="AQU51" s="962">
        <f t="shared" ref="AQU51" si="607">(AQS51*$C$51)+(AQS51-AQS49)</f>
        <v>2.7296234361139605E+178</v>
      </c>
      <c r="AQV51" s="959"/>
      <c r="AQW51" s="962">
        <f t="shared" ref="AQW51" si="608">(AQU51*$C$51)+(AQU51-AQU49)</f>
        <v>5.5411355753113404E+178</v>
      </c>
      <c r="AQX51" s="959"/>
      <c r="AQY51" s="962">
        <f t="shared" ref="AQY51" si="609">(AQW51*$C$51)+(AQW51-AQW49)</f>
        <v>1.1248505217882022E+179</v>
      </c>
      <c r="AQZ51" s="959"/>
      <c r="ARA51" s="962">
        <f t="shared" ref="ARA51" si="610">(AQY51*$C$51)+(AQY51-AQY49)</f>
        <v>2.2834465592300506E+179</v>
      </c>
      <c r="ARB51" s="959"/>
      <c r="ARC51" s="962">
        <f t="shared" ref="ARC51" si="611">(ARA51*$C$51)+(ARA51-ARA49)</f>
        <v>4.6353965152370023E+179</v>
      </c>
      <c r="ARD51" s="959"/>
      <c r="ARE51" s="962">
        <f t="shared" ref="ARE51" si="612">(ARC51*$C$51)+(ARC51-ARC49)</f>
        <v>9.4098549259311146E+179</v>
      </c>
      <c r="ARF51" s="959"/>
      <c r="ARG51" s="962">
        <f t="shared" ref="ARG51" si="613">(ARE51*$C$51)+(ARE51-ARE49)</f>
        <v>1.9102005499640163E+180</v>
      </c>
      <c r="ARH51" s="959"/>
      <c r="ARI51" s="962">
        <f t="shared" ref="ARI51" si="614">(ARG51*$C$51)+(ARG51-ARG49)</f>
        <v>3.8777071164269531E+180</v>
      </c>
      <c r="ARJ51" s="959"/>
      <c r="ARK51" s="962">
        <f t="shared" ref="ARK51" si="615">(ARI51*$C$51)+(ARI51-ARI49)</f>
        <v>7.8717454463467151E+180</v>
      </c>
      <c r="ARL51" s="959"/>
      <c r="ARM51" s="962">
        <f t="shared" ref="ARM51" si="616">(ARK51*$C$51)+(ARK51-ARK49)</f>
        <v>1.5979643256083832E+181</v>
      </c>
      <c r="ARN51" s="959"/>
      <c r="ARO51" s="962">
        <f t="shared" ref="ARO51" si="617">(ARM51*$C$51)+(ARM51-ARM49)</f>
        <v>3.2438675809850182E+181</v>
      </c>
      <c r="ARP51" s="959"/>
      <c r="ARQ51" s="962">
        <f t="shared" ref="ARQ51" si="618">(ARO51*$C$51)+(ARO51-ARO49)</f>
        <v>6.5850511893995871E+181</v>
      </c>
      <c r="ARR51" s="959"/>
      <c r="ARS51" s="962">
        <f t="shared" ref="ARS51" si="619">(ARQ51*$C$51)+(ARQ51-ARQ49)</f>
        <v>1.3367653914481163E+182</v>
      </c>
      <c r="ART51" s="959"/>
      <c r="ARU51" s="962">
        <f t="shared" ref="ARU51" si="620">(ARS51*$C$51)+(ARS51-ARS49)</f>
        <v>2.713633744639676E+182</v>
      </c>
      <c r="ARV51" s="959"/>
      <c r="ARW51" s="962">
        <f t="shared" ref="ARW51" si="621">(ARU51*$C$51)+(ARU51-ARU49)</f>
        <v>5.5086765016185423E+182</v>
      </c>
      <c r="ARX51" s="959"/>
      <c r="ARY51" s="962">
        <f t="shared" ref="ARY51" si="622">(ARW51*$C$51)+(ARW51-ARW49)</f>
        <v>1.1182613298285642E+183</v>
      </c>
      <c r="ARZ51" s="959"/>
      <c r="ASA51" s="962">
        <f t="shared" ref="ASA51" si="623">(ARY51*$C$51)+(ARY51-ARY49)</f>
        <v>2.270070499551985E+183</v>
      </c>
      <c r="ASB51" s="959"/>
      <c r="ASC51" s="962">
        <f t="shared" ref="ASC51" si="624">(ASA51*$C$51)+(ASA51-ASA49)</f>
        <v>4.60824311409053E+183</v>
      </c>
      <c r="ASD51" s="959"/>
      <c r="ASE51" s="962">
        <f t="shared" ref="ASE51" si="625">(ASC51*$C$51)+(ASC51-ASC49)</f>
        <v>9.3547335216037771E+183</v>
      </c>
      <c r="ASF51" s="959"/>
      <c r="ASG51" s="962">
        <f t="shared" ref="ASG51" si="626">(ASE51*$C$51)+(ASE51-ASE49)</f>
        <v>1.8990109048855668E+184</v>
      </c>
      <c r="ASH51" s="959"/>
      <c r="ASI51" s="962">
        <f t="shared" ref="ASI51" si="627">(ASG51*$C$51)+(ASG51-ASG49)</f>
        <v>3.8549921369177005E+184</v>
      </c>
      <c r="ASJ51" s="959"/>
      <c r="ASK51" s="962">
        <f t="shared" ref="ASK51" si="628">(ASI51*$C$51)+(ASI51-ASI49)</f>
        <v>7.8256340379429332E+184</v>
      </c>
      <c r="ASL51" s="959"/>
      <c r="ASM51" s="962">
        <f t="shared" ref="ASM51" si="629">(ASK51*$C$51)+(ASK51-ASK49)</f>
        <v>1.5886037097024155E+185</v>
      </c>
      <c r="ASN51" s="959"/>
      <c r="ASO51" s="962">
        <f t="shared" ref="ASO51" si="630">(ASM51*$C$51)+(ASM51-ASM49)</f>
        <v>3.2248655306959036E+185</v>
      </c>
      <c r="ASP51" s="959"/>
      <c r="ASQ51" s="962">
        <f t="shared" ref="ASQ51" si="631">(ASO51*$C$51)+(ASO51-ASO49)</f>
        <v>6.5464770273126843E+185</v>
      </c>
      <c r="ASR51" s="959"/>
      <c r="ASS51" s="962">
        <f t="shared" ref="ASS51" si="632">(ASQ51*$C$51)+(ASQ51-ASQ49)</f>
        <v>1.3289348365444749E+186</v>
      </c>
      <c r="AST51" s="959"/>
      <c r="ASU51" s="962">
        <f t="shared" ref="ASU51" si="633">(ASS51*$C$51)+(ASS51-ASS49)</f>
        <v>2.6977377181852841E+186</v>
      </c>
      <c r="ASV51" s="959"/>
      <c r="ASW51" s="962">
        <f t="shared" ref="ASW51" si="634">(ASU51*$C$51)+(ASU51-ASU49)</f>
        <v>5.4764075679161273E+186</v>
      </c>
      <c r="ASX51" s="959"/>
      <c r="ASY51" s="962">
        <f t="shared" ref="ASY51" si="635">(ASW51*$C$51)+(ASW51-ASW49)</f>
        <v>1.111710736286974E+187</v>
      </c>
      <c r="ASZ51" s="959"/>
      <c r="ATA51" s="962">
        <f t="shared" ref="ATA51" si="636">(ASY51*$C$51)+(ASY51-ASY49)</f>
        <v>2.2567727946625575E+187</v>
      </c>
      <c r="ATB51" s="959"/>
      <c r="ATC51" s="962">
        <f t="shared" ref="ATC51" si="637">(ATA51*$C$51)+(ATA51-ATA49)</f>
        <v>4.5812487731649917E+187</v>
      </c>
      <c r="ATD51" s="959"/>
      <c r="ATE51" s="962">
        <f t="shared" ref="ATE51" si="638">(ATC51*$C$51)+(ATC51-ATC49)</f>
        <v>9.2999350095249323E+187</v>
      </c>
      <c r="ATF51" s="959"/>
      <c r="ATG51" s="962">
        <f t="shared" ref="ATG51" si="639">(ATE51*$C$51)+(ATE51-ATE49)</f>
        <v>1.8878868069335613E+188</v>
      </c>
      <c r="ATH51" s="959"/>
      <c r="ATI51" s="962">
        <f t="shared" ref="ATI51" si="640">(ATG51*$C$51)+(ATG51-ATG49)</f>
        <v>3.8324102180751299E+188</v>
      </c>
      <c r="ATJ51" s="959"/>
      <c r="ATK51" s="962">
        <f t="shared" ref="ATK51" si="641">(ATI51*$C$51)+(ATI51-ATI49)</f>
        <v>7.7797927426925146E+188</v>
      </c>
      <c r="ATL51" s="959"/>
      <c r="ATM51" s="962">
        <f t="shared" ref="ATM51" si="642">(ATK51*$C$51)+(ATK51-ATK49)</f>
        <v>1.5792979267665805E+189</v>
      </c>
      <c r="ATN51" s="959"/>
      <c r="ATO51" s="962">
        <f t="shared" ref="ATO51" si="643">(ATM51*$C$51)+(ATM51-ATM49)</f>
        <v>3.2059747913361586E+189</v>
      </c>
      <c r="ATP51" s="959"/>
      <c r="ATQ51" s="962">
        <f t="shared" ref="ATQ51" si="644">(ATO51*$C$51)+(ATO51-ATO49)</f>
        <v>6.5081288264124017E+189</v>
      </c>
      <c r="ATR51" s="959"/>
      <c r="ATS51" s="962">
        <f t="shared" ref="ATS51" si="645">(ATQ51*$C$51)+(ATQ51-ATQ49)</f>
        <v>1.3211501517617177E+190</v>
      </c>
      <c r="ATT51" s="959"/>
      <c r="ATU51" s="962">
        <f t="shared" ref="ATU51" si="646">(ATS51*$C$51)+(ATS51-ATS49)</f>
        <v>2.6819348080762867E+190</v>
      </c>
      <c r="ATV51" s="959"/>
      <c r="ATW51" s="962">
        <f t="shared" ref="ATW51" si="647">(ATU51*$C$51)+(ATU51-ATU49)</f>
        <v>5.4443276603948627E+190</v>
      </c>
      <c r="ATX51" s="959"/>
      <c r="ATY51" s="962">
        <f t="shared" ref="ATY51" si="648">(ATW51*$C$51)+(ATW51-ATW49)</f>
        <v>1.1051985150601571E+191</v>
      </c>
      <c r="ATZ51" s="959"/>
      <c r="AUA51" s="962">
        <f t="shared" ref="AUA51" si="649">(ATY51*$C$51)+(ATY51-ATY49)</f>
        <v>2.243552985572119E+191</v>
      </c>
      <c r="AUB51" s="959"/>
      <c r="AUC51" s="962">
        <f t="shared" ref="AUC51" si="650">(AUA51*$C$51)+(AUA51-AUA49)</f>
        <v>4.5544125607114013E+191</v>
      </c>
      <c r="AUD51" s="959"/>
      <c r="AUE51" s="962">
        <f t="shared" ref="AUE51" si="651">(AUC51*$C$51)+(AUC51-AUC49)</f>
        <v>9.2454574982441445E+191</v>
      </c>
      <c r="AUF51" s="959"/>
      <c r="AUG51" s="962">
        <f t="shared" ref="AUG51" si="652">(AUE51*$C$51)+(AUE51-AUE49)</f>
        <v>1.8768278721435614E+192</v>
      </c>
      <c r="AUH51" s="959"/>
      <c r="AUI51" s="962">
        <f t="shared" ref="AUI51" si="653">(AUG51*$C$51)+(AUG51-AUG49)</f>
        <v>3.8099605804514299E+192</v>
      </c>
      <c r="AUJ51" s="959"/>
      <c r="AUK51" s="962">
        <f t="shared" ref="AUK51" si="654">(AUI51*$C$51)+(AUI51-AUI49)</f>
        <v>7.7342199783164033E+192</v>
      </c>
      <c r="AUL51" s="959"/>
      <c r="AUM51" s="962">
        <f t="shared" ref="AUM51" si="655">(AUK51*$C$51)+(AUK51-AUK49)</f>
        <v>1.5700466555982299E+193</v>
      </c>
      <c r="AUN51" s="959"/>
      <c r="AUO51" s="962">
        <f t="shared" ref="AUO51" si="656">(AUM51*$C$51)+(AUM51-AUM49)</f>
        <v>3.1871947108644066E+193</v>
      </c>
      <c r="AUP51" s="959"/>
      <c r="AUQ51" s="962">
        <f t="shared" ref="AUQ51" si="657">(AUO51*$C$51)+(AUO51-AUO49)</f>
        <v>6.470005263054746E+193</v>
      </c>
      <c r="AUR51" s="959"/>
      <c r="AUS51" s="962">
        <f t="shared" ref="AUS51" si="658">(AUQ51*$C$51)+(AUQ51-AUQ49)</f>
        <v>1.3134110684001135E+194</v>
      </c>
      <c r="AUT51" s="959"/>
      <c r="AUU51" s="962">
        <f t="shared" ref="AUU51" si="659">(AUS51*$C$51)+(AUS51-AUS49)</f>
        <v>2.6662244688522303E+194</v>
      </c>
      <c r="AUV51" s="959"/>
      <c r="AUW51" s="962">
        <f t="shared" ref="AUW51" si="660">(AUU51*$C$51)+(AUU51-AUU49)</f>
        <v>5.4124356717700274E+194</v>
      </c>
      <c r="AUX51" s="959"/>
      <c r="AUY51" s="962">
        <f t="shared" ref="AUY51" si="661">(AUW51*$C$51)+(AUW51-AUW49)</f>
        <v>1.0987244413693155E+195</v>
      </c>
      <c r="AUZ51" s="959"/>
      <c r="AVA51" s="962">
        <f t="shared" ref="AVA51" si="662">(AUY51*$C$51)+(AUY51-AUY49)</f>
        <v>2.2304106159797107E+195</v>
      </c>
      <c r="AVB51" s="959"/>
      <c r="AVC51" s="962">
        <f t="shared" ref="AVC51" si="663">(AVA51*$C$51)+(AVA51-AVA49)</f>
        <v>4.5277335504388128E+195</v>
      </c>
      <c r="AVD51" s="959"/>
      <c r="AVE51" s="962">
        <f t="shared" ref="AVE51" si="664">(AVC51*$C$51)+(AVC51-AVC49)</f>
        <v>9.1912991073907903E+195</v>
      </c>
      <c r="AVF51" s="959"/>
      <c r="AVG51" s="962">
        <f t="shared" ref="AVG51" si="665">(AVE51*$C$51)+(AVE51-AVE49)</f>
        <v>1.8658337188003305E+196</v>
      </c>
      <c r="AVH51" s="959"/>
      <c r="AVI51" s="962">
        <f t="shared" ref="AVI51" si="666">(AVG51*$C$51)+(AVG51-AVG49)</f>
        <v>3.7876424491646704E+196</v>
      </c>
      <c r="AVJ51" s="959"/>
      <c r="AVK51" s="962">
        <f t="shared" ref="AVK51" si="667">(AVI51*$C$51)+(AVI51-AVI49)</f>
        <v>7.6889141718042798E+196</v>
      </c>
      <c r="AVL51" s="959"/>
      <c r="AVM51" s="962">
        <f t="shared" ref="AVM51" si="668">(AVK51*$C$51)+(AVK51-AVK49)</f>
        <v>1.560849576876269E+197</v>
      </c>
      <c r="AVN51" s="959"/>
      <c r="AVO51" s="962">
        <f t="shared" ref="AVO51" si="669">(AVM51*$C$51)+(AVM51-AVM49)</f>
        <v>3.1685246410588264E+197</v>
      </c>
      <c r="AVP51" s="959"/>
      <c r="AVQ51" s="962">
        <f t="shared" ref="AVQ51" si="670">(AVO51*$C$51)+(AVO51-AVO49)</f>
        <v>6.4321050213494173E+197</v>
      </c>
      <c r="AVR51" s="959"/>
      <c r="AVS51" s="962">
        <f t="shared" ref="AVS51" si="671">(AVQ51*$C$51)+(AVQ51-AVQ49)</f>
        <v>1.3057173193339319E+198</v>
      </c>
      <c r="AVT51" s="959"/>
      <c r="AVU51" s="962">
        <f t="shared" ref="AVU51" si="672">(AVS51*$C$51)+(AVS51-AVS49)</f>
        <v>2.6506061582478817E+198</v>
      </c>
      <c r="AVV51" s="959"/>
      <c r="AVW51" s="962">
        <f t="shared" ref="AVW51" si="673">(AVU51*$C$51)+(AVU51-AVU49)</f>
        <v>5.3807305012431999E+198</v>
      </c>
      <c r="AVX51" s="959"/>
      <c r="AVY51" s="962">
        <f t="shared" ref="AVY51" si="674">(AVW51*$C$51)+(AVW51-AVW49)</f>
        <v>1.0922882917523696E+199</v>
      </c>
      <c r="AVZ51" s="959"/>
      <c r="AWA51" s="962">
        <f t="shared" ref="AWA51" si="675">(AVY51*$C$51)+(AVY51-AVY49)</f>
        <v>2.2173452322573103E+199</v>
      </c>
      <c r="AWB51" s="959"/>
      <c r="AWC51" s="962">
        <f t="shared" ref="AWC51" si="676">(AWA51*$C$51)+(AWA51-AWA49)</f>
        <v>4.5012108214823395E+199</v>
      </c>
      <c r="AWD51" s="959"/>
      <c r="AWE51" s="962">
        <f t="shared" ref="AWE51" si="677">(AWC51*$C$51)+(AWC51-AWC49)</f>
        <v>9.1374579676091504E+199</v>
      </c>
      <c r="AWF51" s="959"/>
      <c r="AWG51" s="962">
        <f t="shared" ref="AWG51" si="678">(AWE51*$C$51)+(AWE51-AWE49)</f>
        <v>1.8549039674246575E+200</v>
      </c>
      <c r="AWH51" s="959"/>
      <c r="AWI51" s="962">
        <f t="shared" ref="AWI51" si="679">(AWG51*$C$51)+(AWG51-AWG49)</f>
        <v>3.7654550538720551E+200</v>
      </c>
      <c r="AWJ51" s="959"/>
      <c r="AWK51" s="962">
        <f t="shared" ref="AWK51" si="680">(AWI51*$C$51)+(AWI51-AWI49)</f>
        <v>7.6438737593602718E+200</v>
      </c>
      <c r="AWL51" s="959"/>
      <c r="AWM51" s="962">
        <f t="shared" ref="AWM51" si="681">(AWK51*$C$51)+(AWK51-AWK49)</f>
        <v>1.5517063731501353E+201</v>
      </c>
      <c r="AWN51" s="959"/>
      <c r="AWO51" s="962">
        <f t="shared" ref="AWO51" si="682">(AWM51*$C$51)+(AWM51-AWM49)</f>
        <v>3.1499639374947747E+201</v>
      </c>
      <c r="AWP51" s="959"/>
      <c r="AWQ51" s="962">
        <f t="shared" ref="AWQ51" si="683">(AWO51*$C$51)+(AWO51-AWO49)</f>
        <v>6.394426793114393E+201</v>
      </c>
      <c r="AWR51" s="959"/>
      <c r="AWS51" s="962">
        <f t="shared" ref="AWS51" si="684">(AWQ51*$C$51)+(AWQ51-AWQ49)</f>
        <v>1.2980686390022217E+202</v>
      </c>
      <c r="AWT51" s="959"/>
      <c r="AWU51" s="962">
        <f t="shared" ref="AWU51" si="685">(AWS51*$C$51)+(AWS51-AWS49)</f>
        <v>2.6350793371745103E+202</v>
      </c>
      <c r="AWV51" s="959"/>
      <c r="AWW51" s="962">
        <f t="shared" ref="AWW51" si="686">(AWU51*$C$51)+(AWU51-AWU49)</f>
        <v>5.3492110544642562E+202</v>
      </c>
      <c r="AWX51" s="959"/>
      <c r="AWY51" s="962">
        <f t="shared" ref="AWY51" si="687">(AWW51*$C$51)+(AWW51-AWW49)</f>
        <v>1.0858898440562441E+203</v>
      </c>
      <c r="AWZ51" s="959"/>
      <c r="AXA51" s="962">
        <f t="shared" ref="AXA51" si="688">(AWY51*$C$51)+(AWY51-AWY49)</f>
        <v>2.2043563834341754E+203</v>
      </c>
      <c r="AXB51" s="959"/>
      <c r="AXC51" s="962">
        <f t="shared" ref="AXC51" si="689">(AXA51*$C$51)+(AXA51-AXA49)</f>
        <v>4.4748434583713761E+203</v>
      </c>
      <c r="AXD51" s="959"/>
      <c r="AXE51" s="962">
        <f t="shared" ref="AXE51" si="690">(AXC51*$C$51)+(AXC51-AXC49)</f>
        <v>9.0839322204938929E+203</v>
      </c>
      <c r="AXF51" s="959"/>
      <c r="AXG51" s="962">
        <f t="shared" ref="AXG51" si="691">(AXE51*$C$51)+(AXE51-AXE49)</f>
        <v>1.8440382407602602E+204</v>
      </c>
      <c r="AXH51" s="959"/>
      <c r="AXI51" s="962">
        <f t="shared" ref="AXI51" si="692">(AXG51*$C$51)+(AXG51-AXG49)</f>
        <v>3.7433976287433283E+204</v>
      </c>
      <c r="AXJ51" s="959"/>
      <c r="AXK51" s="962">
        <f t="shared" ref="AXK51" si="693">(AXI51*$C$51)+(AXI51-AXI49)</f>
        <v>7.5990971863489564E+204</v>
      </c>
      <c r="AXL51" s="959"/>
      <c r="AXM51" s="962">
        <f t="shared" ref="AXM51" si="694">(AXK51*$C$51)+(AXK51-AXK49)</f>
        <v>1.542616728828838E+205</v>
      </c>
      <c r="AXN51" s="959"/>
      <c r="AXO51" s="962">
        <f t="shared" ref="AXO51" si="695">(AXM51*$C$51)+(AXM51-AXM49)</f>
        <v>3.1315119595225409E+205</v>
      </c>
      <c r="AXP51" s="959"/>
      <c r="AXQ51" s="962">
        <f t="shared" ref="AXQ51" si="696">(AXO51*$C$51)+(AXO51-AXO49)</f>
        <v>6.3569692778307583E+205</v>
      </c>
      <c r="AXR51" s="959"/>
      <c r="AXS51" s="962">
        <f t="shared" ref="AXS51" si="697">(AXQ51*$C$51)+(AXQ51-AXQ49)</f>
        <v>1.2904647633996439E+206</v>
      </c>
      <c r="AXT51" s="959"/>
      <c r="AXU51" s="962">
        <f t="shared" ref="AXU51" si="698">(AXS51*$C$51)+(AXS51-AXS49)</f>
        <v>2.6196434697012771E+206</v>
      </c>
      <c r="AXV51" s="959"/>
      <c r="AXW51" s="962">
        <f t="shared" ref="AXW51" si="699">(AXU51*$C$51)+(AXU51-AXU49)</f>
        <v>5.3178762434935929E+206</v>
      </c>
      <c r="AXX51" s="959"/>
      <c r="AXY51" s="962">
        <f t="shared" ref="AXY51" si="700">(AXW51*$C$51)+(AXW51-AXW49)</f>
        <v>1.0795288774291994E+207</v>
      </c>
      <c r="AXZ51" s="959"/>
      <c r="AYA51" s="962">
        <f t="shared" ref="AYA51" si="701">(AXY51*$C$51)+(AXY51-AXY49)</f>
        <v>2.1914436211812749E+207</v>
      </c>
      <c r="AYB51" s="959"/>
      <c r="AYC51" s="962">
        <f t="shared" ref="AYC51" si="702">(AYA51*$C$51)+(AYA51-AYA49)</f>
        <v>4.4486305509979882E+207</v>
      </c>
      <c r="AYD51" s="959"/>
      <c r="AYE51" s="962">
        <f t="shared" ref="AYE51" si="703">(AYC51*$C$51)+(AYC51-AYC49)</f>
        <v>9.0307200185259154E+207</v>
      </c>
      <c r="AYF51" s="959"/>
      <c r="AYG51" s="962">
        <f t="shared" ref="AYG51" si="704">(AYE51*$C$51)+(AYE51-AYE49)</f>
        <v>1.8332361637607607E+208</v>
      </c>
      <c r="AYH51" s="959"/>
      <c r="AYI51" s="962">
        <f t="shared" ref="AYI51" si="705">(AYG51*$C$51)+(AYG51-AYG49)</f>
        <v>3.7214694124343441E+208</v>
      </c>
      <c r="AYJ51" s="959"/>
      <c r="AYK51" s="962">
        <f t="shared" ref="AYK51" si="706">(AYI51*$C$51)+(AYI51-AYI49)</f>
        <v>7.5545829072417186E+208</v>
      </c>
      <c r="AYL51" s="959"/>
      <c r="AYM51" s="962">
        <f t="shared" ref="AYM51" si="707">(AYK51*$C$51)+(AYK51-AYK49)</f>
        <v>1.5335803301700688E+209</v>
      </c>
      <c r="AYN51" s="959"/>
      <c r="AYO51" s="962">
        <f t="shared" ref="AYO51" si="708">(AYM51*$C$51)+(AYM51-AYM49)</f>
        <v>3.1131680702452399E+209</v>
      </c>
      <c r="AYP51" s="959"/>
      <c r="AYQ51" s="962">
        <f t="shared" ref="AYQ51" si="709">(AYO51*$C$51)+(AYO51-AYO49)</f>
        <v>6.3197311825978371E+209</v>
      </c>
      <c r="AYR51" s="959"/>
      <c r="AYS51" s="962">
        <f t="shared" ref="AYS51" si="710">(AYQ51*$C$51)+(AYQ51-AYQ49)</f>
        <v>1.2829054300673609E+210</v>
      </c>
      <c r="AYT51" s="959"/>
      <c r="AYU51" s="962">
        <f t="shared" ref="AYU51" si="711">(AYS51*$C$51)+(AYS51-AYS49)</f>
        <v>2.6042980230367426E+210</v>
      </c>
      <c r="AYV51" s="959"/>
      <c r="AYW51" s="962">
        <f t="shared" ref="AYW51" si="712">(AYU51*$C$51)+(AYU51-AYU49)</f>
        <v>5.2867249867645877E+210</v>
      </c>
      <c r="AYX51" s="959"/>
      <c r="AYY51" s="962">
        <f t="shared" ref="AYY51" si="713">(AYW51*$C$51)+(AYW51-AYW49)</f>
        <v>1.0732051723132111E+211</v>
      </c>
      <c r="AYZ51" s="959"/>
      <c r="AZA51" s="962">
        <f t="shared" ref="AZA51" si="714">(AYY51*$C$51)+(AYY51-AYY49)</f>
        <v>2.1786064997958184E+211</v>
      </c>
      <c r="AZB51" s="959"/>
      <c r="AZC51" s="962">
        <f t="shared" ref="AZC51" si="715">(AZA51*$C$51)+(AZA51-AZA49)</f>
        <v>4.4225711945855112E+211</v>
      </c>
      <c r="AZD51" s="959"/>
      <c r="AZE51" s="962">
        <f t="shared" ref="AZE51" si="716">(AZC51*$C$51)+(AZC51-AZC49)</f>
        <v>8.9778195250085869E+211</v>
      </c>
      <c r="AZF51" s="959"/>
      <c r="AZG51" s="962">
        <f t="shared" ref="AZG51" si="717">(AZE51*$C$51)+(AZE51-AZE49)</f>
        <v>1.8224973635767429E+212</v>
      </c>
      <c r="AZH51" s="959"/>
      <c r="AZI51" s="962">
        <f t="shared" ref="AZI51" si="718">(AZG51*$C$51)+(AZG51-AZG49)</f>
        <v>3.6996696480607877E+212</v>
      </c>
      <c r="AZJ51" s="959"/>
      <c r="AZK51" s="962">
        <f t="shared" ref="AZK51" si="719">(AZI51*$C$51)+(AZI51-AZI49)</f>
        <v>7.5103293855634E+212</v>
      </c>
      <c r="AZL51" s="959"/>
      <c r="AZM51" s="962">
        <f t="shared" ref="AZM51" si="720">(AZK51*$C$51)+(AZK51-AZK49)</f>
        <v>1.5245968652693702E+213</v>
      </c>
      <c r="AZN51" s="959"/>
      <c r="AZO51" s="962">
        <f t="shared" ref="AZO51" si="721">(AZM51*$C$51)+(AZM51-AZM49)</f>
        <v>3.0949316364968217E+213</v>
      </c>
      <c r="AZP51" s="959"/>
      <c r="AZQ51" s="962">
        <f t="shared" ref="AZQ51" si="722">(AZO51*$C$51)+(AZO51-AZO49)</f>
        <v>6.2827112220885486E+213</v>
      </c>
      <c r="AZR51" s="959"/>
      <c r="AZS51" s="962">
        <f t="shared" ref="AZS51" si="723">(AZQ51*$C$51)+(AZQ51-AZQ49)</f>
        <v>1.2753903780839755E+214</v>
      </c>
      <c r="AZT51" s="959"/>
      <c r="AZU51" s="962">
        <f t="shared" ref="AZU51" si="724">(AZS51*$C$51)+(AZS51-AZS49)</f>
        <v>2.5890424675104703E+214</v>
      </c>
      <c r="AZV51" s="959"/>
      <c r="AZW51" s="962">
        <f t="shared" ref="AZW51" si="725">(AZU51*$C$51)+(AZU51-AZU49)</f>
        <v>5.2557562090462541E+214</v>
      </c>
      <c r="AZX51" s="959"/>
      <c r="AZY51" s="962">
        <f t="shared" ref="AZY51" si="726">(AZW51*$C$51)+(AZW51-AZW49)</f>
        <v>1.0669185104363897E+215</v>
      </c>
      <c r="AZZ51" s="959"/>
      <c r="BAA51" s="962">
        <f t="shared" ref="BAA51" si="727">(AZY51*$C$51)+(AZY51-AZY49)</f>
        <v>2.165844576185871E+215</v>
      </c>
      <c r="BAB51" s="959"/>
      <c r="BAC51" s="962">
        <f t="shared" ref="BAC51" si="728">(BAA51*$C$51)+(BAA51-BAA49)</f>
        <v>4.396664489657318E+215</v>
      </c>
      <c r="BAD51" s="959"/>
      <c r="BAE51" s="962">
        <f t="shared" ref="BAE51" si="729">(BAC51*$C$51)+(BAC51-BAC49)</f>
        <v>8.9252289140043547E+215</v>
      </c>
      <c r="BAF51" s="959"/>
      <c r="BAG51" s="962">
        <f t="shared" ref="BAG51" si="730">(BAE51*$C$51)+(BAE51-BAE49)</f>
        <v>1.811821469542884E+216</v>
      </c>
      <c r="BAH51" s="959"/>
      <c r="BAI51" s="962">
        <f t="shared" ref="BAI51" si="731">(BAG51*$C$51)+(BAG51-BAG49)</f>
        <v>3.6779975831720547E+216</v>
      </c>
      <c r="BAJ51" s="959"/>
      <c r="BAK51" s="962">
        <f t="shared" ref="BAK51" si="732">(BAI51*$C$51)+(BAI51-BAI49)</f>
        <v>7.4663350938392703E+216</v>
      </c>
      <c r="BAL51" s="959"/>
      <c r="BAM51" s="962">
        <f t="shared" ref="BAM51" si="733">(BAK51*$C$51)+(BAK51-BAK49)</f>
        <v>1.5156660240493719E+217</v>
      </c>
      <c r="BAN51" s="959"/>
      <c r="BAO51" s="962">
        <f t="shared" ref="BAO51" si="734">(BAM51*$C$51)+(BAM51-BAM49)</f>
        <v>3.0768020288202252E+217</v>
      </c>
      <c r="BAP51" s="959"/>
      <c r="BAQ51" s="962">
        <f t="shared" ref="BAQ51" si="735">(BAO51*$C$51)+(BAO51-BAO49)</f>
        <v>6.2459081185050568E+217</v>
      </c>
      <c r="BAR51" s="959"/>
      <c r="BAS51" s="962">
        <f t="shared" ref="BAS51" si="736">(BAQ51*$C$51)+(BAQ51-BAQ49)</f>
        <v>1.2679193480565264E+218</v>
      </c>
      <c r="BAT51" s="959"/>
      <c r="BAU51" s="962">
        <f t="shared" ref="BAU51" si="737">(BAS51*$C$51)+(BAS51-BAS49)</f>
        <v>2.5738762765547486E+218</v>
      </c>
      <c r="BAV51" s="959"/>
      <c r="BAW51" s="962">
        <f t="shared" ref="BAW51" si="738">(BAU51*$C$51)+(BAU51-BAU49)</f>
        <v>5.2249688414061397E+218</v>
      </c>
      <c r="BAX51" s="959"/>
      <c r="BAY51" s="962">
        <f t="shared" ref="BAY51" si="739">(BAW51*$C$51)+(BAW51-BAW49)</f>
        <v>1.0606686748054465E+219</v>
      </c>
      <c r="BAZ51" s="959"/>
      <c r="BBA51" s="962">
        <f t="shared" ref="BBA51" si="740">(BAY51*$C$51)+(BAY51-BAY49)</f>
        <v>2.1531574098550564E+219</v>
      </c>
      <c r="BBB51" s="959"/>
      <c r="BBC51" s="962">
        <f t="shared" ref="BBC51" si="741">(BBA51*$C$51)+(BBA51-BBA49)</f>
        <v>4.3709095420057645E+219</v>
      </c>
      <c r="BBD51" s="959"/>
      <c r="BBE51" s="962">
        <f t="shared" ref="BBE51" si="742">(BBC51*$C$51)+(BBC51-BBC49)</f>
        <v>8.8729463702717024E+219</v>
      </c>
      <c r="BBF51" s="959"/>
      <c r="BBG51" s="962">
        <f t="shared" ref="BBG51" si="743">(BBE51*$C$51)+(BBE51-BBE49)</f>
        <v>1.8012081131651556E+220</v>
      </c>
      <c r="BBH51" s="959"/>
      <c r="BBI51" s="962">
        <f t="shared" ref="BBI51" si="744">(BBG51*$C$51)+(BBG51-BBG49)</f>
        <v>3.6564524697252657E+220</v>
      </c>
      <c r="BBJ51" s="959"/>
      <c r="BBK51" s="962">
        <f t="shared" ref="BBK51" si="745">(BBI51*$C$51)+(BBI51-BBI49)</f>
        <v>7.4225985135422897E+220</v>
      </c>
      <c r="BBL51" s="959"/>
      <c r="BBM51" s="962">
        <f t="shared" ref="BBM51" si="746">(BBK51*$C$51)+(BBK51-BBK49)</f>
        <v>1.5067874982490847E+221</v>
      </c>
      <c r="BBN51" s="959"/>
      <c r="BBO51" s="962">
        <f t="shared" ref="BBO51" si="747">(BBM51*$C$51)+(BBM51-BBM49)</f>
        <v>3.0587786214456419E+221</v>
      </c>
      <c r="BBP51" s="959"/>
      <c r="BBQ51" s="962">
        <f t="shared" ref="BBQ51" si="748">(BBO51*$C$51)+(BBO51-BBO49)</f>
        <v>6.209320601534653E+221</v>
      </c>
      <c r="BBR51" s="959"/>
      <c r="BBS51" s="962">
        <f t="shared" ref="BBS51" si="749">(BBQ51*$C$51)+(BBQ51-BBQ49)</f>
        <v>1.2604920821115345E+222</v>
      </c>
      <c r="BBT51" s="959"/>
      <c r="BBU51" s="962">
        <f t="shared" ref="BBU51" si="750">(BBS51*$C$51)+(BBS51-BBS49)</f>
        <v>2.558798926686415E+222</v>
      </c>
      <c r="BBV51" s="959"/>
      <c r="BBW51" s="962">
        <f t="shared" ref="BBW51" si="751">(BBU51*$C$51)+(BBU51-BBU49)</f>
        <v>5.1943618211734225E+222</v>
      </c>
      <c r="BBX51" s="959"/>
      <c r="BBY51" s="962">
        <f t="shared" ref="BBY51" si="752">(BBW51*$C$51)+(BBW51-BBW49)</f>
        <v>1.0544554496982047E+223</v>
      </c>
      <c r="BBZ51" s="959"/>
      <c r="BCA51" s="962">
        <f t="shared" ref="BCA51" si="753">(BBY51*$C$51)+(BBY51-BBY49)</f>
        <v>2.1405445628873557E+223</v>
      </c>
      <c r="BCB51" s="959"/>
      <c r="BCC51" s="962">
        <f t="shared" ref="BCC51" si="754">(BCA51*$C$51)+(BCA51-BCA49)</f>
        <v>4.3453054626613322E+223</v>
      </c>
      <c r="BCD51" s="959"/>
      <c r="BCE51" s="962">
        <f t="shared" ref="BCE51" si="755">(BCC51*$C$51)+(BCC51-BCC49)</f>
        <v>8.8209700892025051E+223</v>
      </c>
      <c r="BCF51" s="959"/>
      <c r="BCG51" s="962">
        <f t="shared" ref="BCG51" si="756">(BCE51*$C$51)+(BCE51-BCE49)</f>
        <v>1.7906569281081085E+224</v>
      </c>
      <c r="BCH51" s="959"/>
      <c r="BCI51" s="962">
        <f t="shared" ref="BCI51" si="757">(BCG51*$C$51)+(BCG51-BCG49)</f>
        <v>3.6350335640594603E+224</v>
      </c>
      <c r="BCJ51" s="959"/>
      <c r="BCK51" s="962">
        <f t="shared" ref="BCK51" si="758">(BCI51*$C$51)+(BCI51-BCI49)</f>
        <v>7.3791181350407045E+224</v>
      </c>
      <c r="BCL51" s="959"/>
      <c r="BCM51" s="962">
        <f t="shared" ref="BCM51" si="759">(BCK51*$C$51)+(BCK51-BCK49)</f>
        <v>1.497960981413263E+225</v>
      </c>
      <c r="BCN51" s="959"/>
      <c r="BCO51" s="962">
        <f t="shared" ref="BCO51" si="760">(BCM51*$C$51)+(BCM51-BCM49)</f>
        <v>3.0408607922689243E+225</v>
      </c>
      <c r="BCP51" s="959"/>
      <c r="BCQ51" s="962">
        <f t="shared" ref="BCQ51" si="761">(BCO51*$C$51)+(BCO51-BCO49)</f>
        <v>6.1729474083059166E+225</v>
      </c>
      <c r="BCR51" s="959"/>
      <c r="BCS51" s="962">
        <f t="shared" ref="BCS51" si="762">(BCQ51*$C$51)+(BCQ51-BCQ49)</f>
        <v>1.2531083238861009E+226</v>
      </c>
      <c r="BCT51" s="959"/>
      <c r="BCU51" s="962">
        <f t="shared" ref="BCU51" si="763">(BCS51*$C$51)+(BCS51-BCS49)</f>
        <v>2.5438098974887849E+226</v>
      </c>
      <c r="BCV51" s="959"/>
      <c r="BCW51" s="962">
        <f t="shared" ref="BCW51" si="764">(BCU51*$C$51)+(BCU51-BCU49)</f>
        <v>5.1639340919022341E+226</v>
      </c>
      <c r="BCX51" s="959"/>
      <c r="BCY51" s="962">
        <f t="shared" ref="BCY51" si="765">(BCW51*$C$51)+(BCW51-BCW49)</f>
        <v>1.0482786206561536E+227</v>
      </c>
      <c r="BCZ51" s="959"/>
      <c r="BDA51" s="962">
        <f t="shared" ref="BDA51" si="766">(BCY51*$C$51)+(BCY51-BCY49)</f>
        <v>2.1280055999319918E+227</v>
      </c>
      <c r="BDB51" s="959"/>
      <c r="BDC51" s="962">
        <f t="shared" ref="BDC51" si="767">(BDA51*$C$51)+(BDA51-BDA49)</f>
        <v>4.3198513678619433E+227</v>
      </c>
      <c r="BDD51" s="959"/>
      <c r="BDE51" s="962">
        <f t="shared" ref="BDE51" si="768">(BDC51*$C$51)+(BDC51-BDC49)</f>
        <v>8.7692982767597454E+227</v>
      </c>
      <c r="BDF51" s="959"/>
      <c r="BDG51" s="962">
        <f t="shared" ref="BDG51" si="769">(BDE51*$C$51)+(BDE51-BDE49)</f>
        <v>1.7801675501822286E+228</v>
      </c>
      <c r="BDH51" s="959"/>
      <c r="BDI51" s="962">
        <f t="shared" ref="BDI51" si="770">(BDG51*$C$51)+(BDG51-BDG49)</f>
        <v>3.613740126869924E+228</v>
      </c>
      <c r="BDJ51" s="959"/>
      <c r="BDK51" s="962">
        <f t="shared" ref="BDK51" si="771">(BDI51*$C$51)+(BDI51-BDI49)</f>
        <v>7.3358924575459453E+228</v>
      </c>
      <c r="BDL51" s="959"/>
      <c r="BDM51" s="962">
        <f t="shared" ref="BDM51" si="772">(BDK51*$C$51)+(BDK51-BDK49)</f>
        <v>1.4891861688818271E+229</v>
      </c>
      <c r="BDN51" s="959"/>
      <c r="BDO51" s="962">
        <f t="shared" ref="BDO51" si="773">(BDM51*$C$51)+(BDM51-BDM49)</f>
        <v>3.0230479228301091E+229</v>
      </c>
      <c r="BDP51" s="959"/>
      <c r="BDQ51" s="962">
        <f t="shared" ref="BDQ51" si="774">(BDO51*$C$51)+(BDO51-BDO49)</f>
        <v>6.1367872833451214E+229</v>
      </c>
      <c r="BDR51" s="959"/>
      <c r="BDS51" s="962">
        <f t="shared" ref="BDS51" si="775">(BDQ51*$C$51)+(BDQ51-BDQ49)</f>
        <v>1.2457678185190597E+230</v>
      </c>
      <c r="BDT51" s="959"/>
      <c r="BDU51" s="962">
        <f t="shared" ref="BDU51" si="776">(BDS51*$C$51)+(BDS51-BDS49)</f>
        <v>2.5289086715936911E+230</v>
      </c>
      <c r="BDV51" s="959"/>
      <c r="BDW51" s="962">
        <f t="shared" ref="BDW51" si="777">(BDU51*$C$51)+(BDU51-BDU49)</f>
        <v>5.133684603335193E+230</v>
      </c>
      <c r="BDX51" s="959"/>
      <c r="BDY51" s="962">
        <f t="shared" ref="BDY51" si="778">(BDW51*$C$51)+(BDW51-BDW49)</f>
        <v>1.0421379744770442E+231</v>
      </c>
      <c r="BDZ51" s="959"/>
      <c r="BEA51" s="962">
        <f t="shared" ref="BEA51" si="779">(BDY51*$C$51)+(BDY51-BDY49)</f>
        <v>2.1155400881883996E+231</v>
      </c>
      <c r="BEB51" s="959"/>
      <c r="BEC51" s="962">
        <f t="shared" ref="BEC51" si="780">(BEA51*$C$51)+(BEA51-BEA49)</f>
        <v>4.2945463790224512E+231</v>
      </c>
      <c r="BED51" s="959"/>
      <c r="BEE51" s="962">
        <f t="shared" ref="BEE51" si="781">(BEC51*$C$51)+(BEC51-BEC49)</f>
        <v>8.7179291494155769E+231</v>
      </c>
      <c r="BEF51" s="959"/>
      <c r="BEG51" s="962">
        <f t="shared" ref="BEG51" si="782">(BEE51*$C$51)+(BEE51-BEE49)</f>
        <v>1.7697396173313621E+232</v>
      </c>
      <c r="BEH51" s="959"/>
      <c r="BEI51" s="962">
        <f t="shared" ref="BEI51" si="783">(BEG51*$C$51)+(BEG51-BEG49)</f>
        <v>3.5925714231826653E+232</v>
      </c>
      <c r="BEJ51" s="959"/>
      <c r="BEK51" s="962">
        <f t="shared" ref="BEK51" si="784">(BEI51*$C$51)+(BEI51-BEI49)</f>
        <v>7.2929199890608101E+232</v>
      </c>
      <c r="BEL51" s="959"/>
      <c r="BEM51" s="962">
        <f t="shared" ref="BEM51" si="785">(BEK51*$C$51)+(BEK51-BEK49)</f>
        <v>1.4804627577793446E+233</v>
      </c>
      <c r="BEN51" s="959"/>
      <c r="BEO51" s="962">
        <f t="shared" ref="BEO51" si="786">(BEM51*$C$51)+(BEM51-BEM49)</f>
        <v>3.0053393982920695E+233</v>
      </c>
      <c r="BEP51" s="959"/>
      <c r="BEQ51" s="962">
        <f t="shared" ref="BEQ51" si="787">(BEO51*$C$51)+(BEO51-BEO49)</f>
        <v>6.1008389785329017E+233</v>
      </c>
      <c r="BER51" s="959"/>
      <c r="BES51" s="962">
        <f t="shared" ref="BES51" si="788">(BEQ51*$C$51)+(BEQ51-BEQ49)</f>
        <v>1.2384703126421791E+234</v>
      </c>
      <c r="BET51" s="959"/>
      <c r="BEU51" s="962">
        <f t="shared" ref="BEU51" si="789">(BES51*$C$51)+(BES51-BES49)</f>
        <v>2.5140947346636238E+234</v>
      </c>
      <c r="BEV51" s="959"/>
      <c r="BEW51" s="962">
        <f t="shared" ref="BEW51" si="790">(BEU51*$C$51)+(BEU51-BEU49)</f>
        <v>5.1036123113671564E+234</v>
      </c>
      <c r="BEX51" s="959"/>
      <c r="BEY51" s="962">
        <f t="shared" ref="BEY51" si="791">(BEW51*$C$51)+(BEW51-BEW49)</f>
        <v>1.0360332992075328E+235</v>
      </c>
      <c r="BEZ51" s="959"/>
      <c r="BFA51" s="962">
        <f t="shared" ref="BFA51" si="792">(BEY51*$C$51)+(BEY51-BEY49)</f>
        <v>2.1031475973912917E+235</v>
      </c>
      <c r="BFB51" s="959"/>
      <c r="BFC51" s="962">
        <f t="shared" ref="BFC51" si="793">(BFA51*$C$51)+(BFA51-BFA49)</f>
        <v>4.2693896227043224E+235</v>
      </c>
      <c r="BFD51" s="959"/>
      <c r="BFE51" s="962">
        <f t="shared" ref="BFE51" si="794">(BFC51*$C$51)+(BFC51-BFC49)</f>
        <v>8.6668609340897751E+235</v>
      </c>
      <c r="BFF51" s="959"/>
      <c r="BFG51" s="962">
        <f t="shared" ref="BFG51" si="795">(BFE51*$C$51)+(BFE51-BFE49)</f>
        <v>1.7593727696202242E+236</v>
      </c>
      <c r="BFH51" s="959"/>
      <c r="BFI51" s="962">
        <f t="shared" ref="BFI51" si="796">(BFG51*$C$51)+(BFG51-BFG49)</f>
        <v>3.571526722329055E+236</v>
      </c>
      <c r="BFJ51" s="959"/>
      <c r="BFK51" s="962">
        <f t="shared" ref="BFK51" si="797">(BFI51*$C$51)+(BFI51-BFI49)</f>
        <v>7.2501992463279812E+236</v>
      </c>
      <c r="BFL51" s="959"/>
      <c r="BFM51" s="962">
        <f t="shared" ref="BFM51" si="798">(BFK51*$C$51)+(BFK51-BFK49)</f>
        <v>1.4717904470045801E+237</v>
      </c>
      <c r="BFN51" s="959"/>
      <c r="BFO51" s="962">
        <f t="shared" ref="BFO51" si="799">(BFM51*$C$51)+(BFM51-BFM49)</f>
        <v>2.9877346074192977E+237</v>
      </c>
      <c r="BFP51" s="959"/>
      <c r="BFQ51" s="962">
        <f t="shared" ref="BFQ51" si="800">(BFO51*$C$51)+(BFO51-BFO49)</f>
        <v>6.0651012530611746E+237</v>
      </c>
      <c r="BFR51" s="959"/>
      <c r="BFS51" s="962">
        <f t="shared" ref="BFS51" si="801">(BFQ51*$C$51)+(BFQ51-BFQ49)</f>
        <v>1.2312155543714185E+238</v>
      </c>
      <c r="BFT51" s="959"/>
      <c r="BFU51" s="962">
        <f t="shared" ref="BFU51" si="802">(BFS51*$C$51)+(BFS51-BFS49)</f>
        <v>2.4993675753739794E+238</v>
      </c>
      <c r="BFV51" s="959"/>
      <c r="BFW51" s="962">
        <f t="shared" ref="BFW51" si="803">(BFU51*$C$51)+(BFU51-BFU49)</f>
        <v>5.0737161780091782E+238</v>
      </c>
      <c r="BFX51" s="959"/>
      <c r="BFY51" s="962">
        <f t="shared" ref="BFY51" si="804">(BFW51*$C$51)+(BFW51-BFW49)</f>
        <v>1.0299643841358632E+239</v>
      </c>
      <c r="BFZ51" s="959"/>
      <c r="BGA51" s="962">
        <f t="shared" ref="BGA51" si="805">(BFY51*$C$51)+(BFY51-BFY49)</f>
        <v>2.0908276997958025E+239</v>
      </c>
      <c r="BGB51" s="959"/>
      <c r="BGC51" s="962">
        <f t="shared" ref="BGC51" si="806">(BGA51*$C$51)+(BGA51-BGA49)</f>
        <v>4.2443802305854796E+239</v>
      </c>
      <c r="BGD51" s="959"/>
      <c r="BGE51" s="962">
        <f t="shared" ref="BGE51" si="807">(BGC51*$C$51)+(BGC51-BGC49)</f>
        <v>8.6160918680885237E+239</v>
      </c>
      <c r="BGF51" s="959"/>
      <c r="BGG51" s="962">
        <f t="shared" ref="BGG51" si="808">(BGE51*$C$51)+(BGE51-BGE49)</f>
        <v>1.7490666492219705E+240</v>
      </c>
      <c r="BGH51" s="959"/>
      <c r="BGI51" s="962">
        <f t="shared" ref="BGI51" si="809">(BGG51*$C$51)+(BGG51-BGG49)</f>
        <v>3.5506052979205999E+240</v>
      </c>
      <c r="BGJ51" s="959"/>
      <c r="BGK51" s="962">
        <f t="shared" ref="BGK51" si="810">(BGI51*$C$51)+(BGI51-BGI49)</f>
        <v>7.2077287547788184E+240</v>
      </c>
      <c r="BGL51" s="959"/>
      <c r="BGM51" s="962">
        <f t="shared" ref="BGM51" si="811">(BGK51*$C$51)+(BGK51-BGK49)</f>
        <v>1.4631689372201E+241</v>
      </c>
      <c r="BGN51" s="959"/>
      <c r="BGO51" s="962">
        <f t="shared" ref="BGO51" si="812">(BGM51*$C$51)+(BGM51-BGM49)</f>
        <v>2.9702329425568028E+241</v>
      </c>
      <c r="BGP51" s="959"/>
      <c r="BGQ51" s="962">
        <f t="shared" ref="BGQ51" si="813">(BGO51*$C$51)+(BGO51-BGO49)</f>
        <v>6.02957287339031E+241</v>
      </c>
      <c r="BGR51" s="959"/>
      <c r="BGS51" s="962">
        <f t="shared" ref="BGS51" si="814">(BGQ51*$C$51)+(BGQ51-BGQ49)</f>
        <v>1.2240032932982328E+242</v>
      </c>
      <c r="BGT51" s="959"/>
      <c r="BGU51" s="962">
        <f t="shared" ref="BGU51" si="815">(BGS51*$C$51)+(BGS51-BGS49)</f>
        <v>2.4847266853954124E+242</v>
      </c>
      <c r="BGV51" s="959"/>
      <c r="BGW51" s="962">
        <f t="shared" ref="BGW51" si="816">(BGU51*$C$51)+(BGU51-BGU49)</f>
        <v>5.0439951713526873E+242</v>
      </c>
      <c r="BGX51" s="959"/>
      <c r="BGY51" s="962">
        <f t="shared" ref="BGY51" si="817">(BGW51*$C$51)+(BGW51-BGW49)</f>
        <v>1.0239310197845956E+243</v>
      </c>
      <c r="BGZ51" s="959"/>
      <c r="BHA51" s="962">
        <f t="shared" ref="BHA51" si="818">(BGY51*$C$51)+(BGY51-BGY49)</f>
        <v>2.078579970162729E+243</v>
      </c>
      <c r="BHB51" s="959"/>
      <c r="BHC51" s="962">
        <f t="shared" ref="BHC51" si="819">(BHA51*$C$51)+(BHA51-BHA49)</f>
        <v>4.2195173394303398E+243</v>
      </c>
      <c r="BHD51" s="959"/>
      <c r="BHE51" s="962">
        <f t="shared" ref="BHE51" si="820">(BHC51*$C$51)+(BHC51-BHC49)</f>
        <v>8.5656201990435907E+243</v>
      </c>
      <c r="BHF51" s="959"/>
      <c r="BHG51" s="962">
        <f t="shared" ref="BHG51" si="821">(BHE51*$C$51)+(BHE51-BHE49)</f>
        <v>1.738820900405849E+244</v>
      </c>
      <c r="BHH51" s="959"/>
      <c r="BHI51" s="962">
        <f t="shared" ref="BHI51" si="822">(BHG51*$C$51)+(BHG51-BHG49)</f>
        <v>3.5298064278238738E+244</v>
      </c>
      <c r="BHJ51" s="959"/>
      <c r="BHK51" s="962">
        <f t="shared" ref="BHK51" si="823">(BHI51*$C$51)+(BHI51-BHI49)</f>
        <v>7.1655070484824635E+244</v>
      </c>
      <c r="BHL51" s="959"/>
      <c r="BHM51" s="962">
        <f t="shared" ref="BHM51" si="824">(BHK51*$C$51)+(BHK51-BHK49)</f>
        <v>1.4545979308419401E+245</v>
      </c>
      <c r="BHN51" s="959"/>
      <c r="BHO51" s="962">
        <f t="shared" ref="BHO51" si="825">(BHM51*$C$51)+(BHM51-BHM49)</f>
        <v>2.9528337996091386E+245</v>
      </c>
      <c r="BHP51" s="959"/>
      <c r="BHQ51" s="962">
        <f t="shared" ref="BHQ51" si="826">(BHO51*$C$51)+(BHO51-BHO49)</f>
        <v>5.9942526132065517E+245</v>
      </c>
      <c r="BHR51" s="959"/>
      <c r="BHS51" s="962">
        <f t="shared" ref="BHS51" si="827">(BHQ51*$C$51)+(BHQ51-BHQ49)</f>
        <v>1.2168332804809299E+246</v>
      </c>
      <c r="BHT51" s="959"/>
      <c r="BHU51" s="962">
        <f t="shared" ref="BHU51" si="828">(BHS51*$C$51)+(BHS51-BHS49)</f>
        <v>2.4701715593762877E+246</v>
      </c>
      <c r="BHV51" s="959"/>
      <c r="BHW51" s="962">
        <f t="shared" ref="BHW51" si="829">(BHU51*$C$51)+(BHU51-BHU49)</f>
        <v>5.0144482655338644E+246</v>
      </c>
      <c r="BHX51" s="959"/>
      <c r="BHY51" s="962">
        <f t="shared" ref="BHY51" si="830">(BHW51*$C$51)+(BHW51-BHW49)</f>
        <v>1.0179329979033745E+247</v>
      </c>
      <c r="BHZ51" s="959"/>
      <c r="BIA51" s="962">
        <f t="shared" ref="BIA51" si="831">(BHY51*$C$51)+(BHY51-BHY49)</f>
        <v>2.0664039857438501E+247</v>
      </c>
      <c r="BIB51" s="959"/>
      <c r="BIC51" s="962">
        <f t="shared" ref="BIC51" si="832">(BIA51*$C$51)+(BIA51-BIA49)</f>
        <v>4.1948000910600153E+247</v>
      </c>
      <c r="BID51" s="959"/>
      <c r="BIE51" s="962">
        <f t="shared" ref="BIE51" si="833">(BIC51*$C$51)+(BIC51-BIC49)</f>
        <v>8.5154441848518318E+247</v>
      </c>
      <c r="BIF51" s="959"/>
      <c r="BIG51" s="962">
        <f t="shared" ref="BIG51" si="834">(BIE51*$C$51)+(BIE51-BIE49)</f>
        <v>1.7286351695249219E+248</v>
      </c>
      <c r="BIH51" s="959"/>
      <c r="BII51" s="962">
        <f t="shared" ref="BII51" si="835">(BIG51*$C$51)+(BIG51-BIG49)</f>
        <v>3.5091293941355916E+248</v>
      </c>
      <c r="BIJ51" s="959"/>
      <c r="BIK51" s="962">
        <f t="shared" ref="BIK51" si="836">(BII51*$C$51)+(BII51-BII49)</f>
        <v>7.1235326700952515E+248</v>
      </c>
      <c r="BIL51" s="959"/>
      <c r="BIM51" s="962">
        <f t="shared" ref="BIM51" si="837">(BIK51*$C$51)+(BIK51-BIK49)</f>
        <v>1.4460771320293361E+249</v>
      </c>
      <c r="BIN51" s="959"/>
      <c r="BIO51" s="962">
        <f t="shared" ref="BIO51" si="838">(BIM51*$C$51)+(BIM51-BIM49)</f>
        <v>2.9355365780195521E+249</v>
      </c>
      <c r="BIP51" s="959"/>
      <c r="BIQ51" s="962">
        <f t="shared" ref="BIQ51" si="839">(BIO51*$C$51)+(BIO51-BIO49)</f>
        <v>5.9591392533796912E+249</v>
      </c>
      <c r="BIR51" s="959"/>
      <c r="BIS51" s="962">
        <f t="shared" ref="BIS51" si="840">(BIQ51*$C$51)+(BIQ51-BIQ49)</f>
        <v>1.2097052684360772E+250</v>
      </c>
      <c r="BIT51" s="959"/>
      <c r="BIU51" s="962">
        <f t="shared" ref="BIU51" si="841">(BIS51*$C$51)+(BIS51-BIS49)</f>
        <v>2.455701694925237E+250</v>
      </c>
      <c r="BIV51" s="959"/>
      <c r="BIW51" s="962">
        <f t="shared" ref="BIW51" si="842">(BIU51*$C$51)+(BIU51-BIU49)</f>
        <v>4.9850744406982317E+250</v>
      </c>
      <c r="BIX51" s="959"/>
      <c r="BIY51" s="962">
        <f t="shared" ref="BIY51" si="843">(BIW51*$C$51)+(BIW51-BIW49)</f>
        <v>1.0119701114617411E+251</v>
      </c>
      <c r="BIZ51" s="959"/>
      <c r="BJA51" s="962">
        <f t="shared" ref="BJA51" si="844">(BIY51*$C$51)+(BIY51-BIY49)</f>
        <v>2.0542993262673346E+251</v>
      </c>
      <c r="BJB51" s="959"/>
      <c r="BJC51" s="962">
        <f t="shared" ref="BJC51" si="845">(BJA51*$C$51)+(BJA51-BJA49)</f>
        <v>4.1702276323226894E+251</v>
      </c>
      <c r="BJD51" s="959"/>
      <c r="BJE51" s="962">
        <f t="shared" ref="BJE51" si="846">(BJC51*$C$51)+(BJC51-BJC49)</f>
        <v>8.4655620936150603E+251</v>
      </c>
      <c r="BJF51" s="959"/>
      <c r="BJG51" s="962">
        <f t="shared" ref="BJG51" si="847">(BJE51*$C$51)+(BJE51-BJE49)</f>
        <v>1.7185091050038572E+252</v>
      </c>
      <c r="BJH51" s="959"/>
      <c r="BJI51" s="962">
        <f t="shared" ref="BJI51" si="848">(BJG51*$C$51)+(BJG51-BJG49)</f>
        <v>3.4885734831578304E+252</v>
      </c>
      <c r="BJJ51" s="959"/>
      <c r="BJK51" s="962">
        <f t="shared" ref="BJK51" si="849">(BJI51*$C$51)+(BJI51-BJI49)</f>
        <v>7.0818041708103957E+252</v>
      </c>
      <c r="BJL51" s="959"/>
      <c r="BJM51" s="962">
        <f t="shared" ref="BJM51" si="850">(BJK51*$C$51)+(BJK51-BJK49)</f>
        <v>1.4376062466745104E+253</v>
      </c>
      <c r="BJN51" s="959"/>
      <c r="BJO51" s="962">
        <f t="shared" ref="BJO51" si="851">(BJM51*$C$51)+(BJM51-BJM49)</f>
        <v>2.9183406807492561E+253</v>
      </c>
      <c r="BJP51" s="959"/>
      <c r="BJQ51" s="962">
        <f t="shared" ref="BJQ51" si="852">(BJO51*$C$51)+(BJO51-BJO49)</f>
        <v>5.9242315819209893E+253</v>
      </c>
      <c r="BJR51" s="959"/>
      <c r="BJS51" s="962">
        <f t="shared" ref="BJS51" si="853">(BJQ51*$C$51)+(BJQ51-BJQ49)</f>
        <v>1.2026190111299607E+254</v>
      </c>
      <c r="BJT51" s="959"/>
      <c r="BJU51" s="962">
        <f t="shared" ref="BJU51" si="854">(BJS51*$C$51)+(BJS51-BJS49)</f>
        <v>2.4413165925938204E+254</v>
      </c>
      <c r="BJV51" s="959"/>
      <c r="BJW51" s="962">
        <f t="shared" ref="BJW51" si="855">(BJU51*$C$51)+(BJU51-BJU49)</f>
        <v>4.9558726829654555E+254</v>
      </c>
      <c r="BJX51" s="959"/>
      <c r="BJY51" s="962">
        <f t="shared" ref="BJY51" si="856">(BJW51*$C$51)+(BJW51-BJW49)</f>
        <v>1.0060421546419875E+255</v>
      </c>
      <c r="BJZ51" s="959"/>
      <c r="BKA51" s="962">
        <f t="shared" ref="BKA51" si="857">(BJY51*$C$51)+(BJY51-BJY49)</f>
        <v>2.0422655739232349E+255</v>
      </c>
      <c r="BKB51" s="959"/>
      <c r="BKC51" s="962">
        <f t="shared" ref="BKC51" si="858">(BKA51*$C$51)+(BKA51-BKA49)</f>
        <v>4.145799115064167E+255</v>
      </c>
      <c r="BKD51" s="959"/>
      <c r="BKE51" s="962">
        <f t="shared" ref="BKE51" si="859">(BKC51*$C$51)+(BKC51-BKC49)</f>
        <v>8.4159722035802594E+255</v>
      </c>
      <c r="BKF51" s="959"/>
      <c r="BKG51" s="962">
        <f t="shared" ref="BKG51" si="860">(BKE51*$C$51)+(BKE51-BKE49)</f>
        <v>1.7084423573267927E+256</v>
      </c>
      <c r="BKH51" s="959"/>
      <c r="BKI51" s="962">
        <f t="shared" ref="BKI51" si="861">(BKG51*$C$51)+(BKG51-BKG49)</f>
        <v>3.4681379853733891E+256</v>
      </c>
      <c r="BKJ51" s="959"/>
      <c r="BKK51" s="962">
        <f t="shared" ref="BKK51" si="862">(BKI51*$C$51)+(BKI51-BKI49)</f>
        <v>7.0403201103079809E+256</v>
      </c>
      <c r="BKL51" s="959"/>
      <c r="BKM51" s="962">
        <f t="shared" ref="BKM51" si="863">(BKK51*$C$51)+(BKK51-BKK49)</f>
        <v>1.42918498239252E+257</v>
      </c>
      <c r="BKN51" s="959"/>
      <c r="BKO51" s="962">
        <f t="shared" ref="BKO51" si="864">(BKM51*$C$51)+(BKM51-BKM49)</f>
        <v>2.9012455142568155E+257</v>
      </c>
      <c r="BKP51" s="959"/>
      <c r="BKQ51" s="962">
        <f t="shared" ref="BKQ51" si="865">(BKO51*$C$51)+(BKO51-BKO49)</f>
        <v>5.8895283939413357E+257</v>
      </c>
      <c r="BKR51" s="959"/>
      <c r="BKS51" s="962">
        <f t="shared" ref="BKS51" si="866">(BKQ51*$C$51)+(BKQ51-BKQ49)</f>
        <v>1.1955742639700911E+258</v>
      </c>
      <c r="BKT51" s="959"/>
      <c r="BKU51" s="962">
        <f t="shared" ref="BKU51" si="867">(BKS51*$C$51)+(BKS51-BKS49)</f>
        <v>2.427015755859285E+258</v>
      </c>
      <c r="BKV51" s="959"/>
      <c r="BKW51" s="962">
        <f t="shared" ref="BKW51" si="868">(BKU51*$C$51)+(BKU51-BKU49)</f>
        <v>4.9268419843943489E+258</v>
      </c>
      <c r="BKX51" s="959"/>
      <c r="BKY51" s="962">
        <f t="shared" ref="BKY51" si="869">(BKW51*$C$51)+(BKW51-BKW49)</f>
        <v>1.0001489228320528E+259</v>
      </c>
      <c r="BKZ51" s="959"/>
      <c r="BLA51" s="962">
        <f t="shared" ref="BLA51" si="870">(BKY51*$C$51)+(BKY51-BKY49)</f>
        <v>2.0303023133490671E+259</v>
      </c>
      <c r="BLB51" s="959"/>
      <c r="BLC51" s="962">
        <f t="shared" ref="BLC51" si="871">(BLA51*$C$51)+(BLA51-BLA49)</f>
        <v>4.1215136960986062E+259</v>
      </c>
      <c r="BLD51" s="959"/>
      <c r="BLE51" s="962">
        <f t="shared" ref="BLE51" si="872">(BLC51*$C$51)+(BLC51-BLC49)</f>
        <v>8.3666728030801714E+259</v>
      </c>
      <c r="BLF51" s="959"/>
      <c r="BLG51" s="962">
        <f t="shared" ref="BLG51" si="873">(BLE51*$C$51)+(BLE51-BLE49)</f>
        <v>1.6984345790252749E+260</v>
      </c>
      <c r="BLH51" s="959"/>
      <c r="BLI51" s="962">
        <f t="shared" ref="BLI51" si="874">(BLG51*$C$51)+(BLG51-BLG49)</f>
        <v>3.4478221954213079E+260</v>
      </c>
      <c r="BLJ51" s="959"/>
      <c r="BLK51" s="962">
        <f t="shared" ref="BLK51" si="875">(BLI51*$C$51)+(BLI51-BLI49)</f>
        <v>6.9990790567052544E+260</v>
      </c>
      <c r="BLL51" s="959"/>
      <c r="BLM51" s="962">
        <f t="shared" ref="BLM51" si="876">(BLK51*$C$51)+(BLK51-BLK49)</f>
        <v>1.4208130485111665E+261</v>
      </c>
      <c r="BLN51" s="959"/>
      <c r="BLO51" s="962">
        <f t="shared" ref="BLO51" si="877">(BLM51*$C$51)+(BLM51-BLM49)</f>
        <v>2.8842504884776684E+261</v>
      </c>
      <c r="BLP51" s="959"/>
      <c r="BLQ51" s="962">
        <f t="shared" ref="BLQ51" si="878">(BLO51*$C$51)+(BLO51-BLO49)</f>
        <v>5.8550284916096674E+261</v>
      </c>
      <c r="BLR51" s="959"/>
      <c r="BLS51" s="962">
        <f t="shared" ref="BLS51" si="879">(BLQ51*$C$51)+(BLQ51-BLQ49)</f>
        <v>1.1885707837967624E+262</v>
      </c>
      <c r="BLT51" s="959"/>
      <c r="BLU51" s="962">
        <f t="shared" ref="BLU51" si="880">(BLS51*$C$51)+(BLS51-BLS49)</f>
        <v>2.4127986911074279E+262</v>
      </c>
      <c r="BLV51" s="959"/>
      <c r="BLW51" s="962">
        <f t="shared" ref="BLW51" si="881">(BLU51*$C$51)+(BLU51-BLU49)</f>
        <v>4.8979813429480785E+262</v>
      </c>
      <c r="BLX51" s="959"/>
      <c r="BLY51" s="962">
        <f t="shared" ref="BLY51" si="882">(BLW51*$C$51)+(BLW51-BLW49)</f>
        <v>9.9429021261845997E+262</v>
      </c>
      <c r="BLZ51" s="959"/>
      <c r="BMA51" s="962">
        <f t="shared" ref="BMA51" si="883">(BLY51*$C$51)+(BLY51-BLY49)</f>
        <v>2.0184091316154738E+263</v>
      </c>
      <c r="BMB51" s="959"/>
      <c r="BMC51" s="962">
        <f t="shared" ref="BMC51" si="884">(BMA51*$C$51)+(BMA51-BMA49)</f>
        <v>4.097370537179412E+263</v>
      </c>
      <c r="BMD51" s="959"/>
      <c r="BME51" s="962">
        <f t="shared" ref="BME51" si="885">(BMC51*$C$51)+(BMC51-BMC49)</f>
        <v>8.3176621904742058E+263</v>
      </c>
      <c r="BMF51" s="959"/>
      <c r="BMG51" s="962">
        <f t="shared" ref="BMG51" si="886">(BME51*$C$51)+(BME51-BME49)</f>
        <v>1.6884854246662639E+264</v>
      </c>
      <c r="BMH51" s="959"/>
      <c r="BMI51" s="962">
        <f t="shared" ref="BMI51" si="887">(BMG51*$C$51)+(BMG51-BMG49)</f>
        <v>3.4276254120725159E+264</v>
      </c>
      <c r="BMJ51" s="959"/>
      <c r="BMK51" s="962">
        <f t="shared" ref="BMK51" si="888">(BMI51*$C$51)+(BMI51-BMI49)</f>
        <v>6.9580795865072073E+264</v>
      </c>
      <c r="BML51" s="959"/>
      <c r="BMM51" s="962">
        <f t="shared" ref="BMM51" si="889">(BMK51*$C$51)+(BMK51-BMK49)</f>
        <v>1.4124901560609631E+265</v>
      </c>
      <c r="BMN51" s="959"/>
      <c r="BMO51" s="962">
        <f t="shared" ref="BMO51" si="890">(BMM51*$C$51)+(BMM51-BMM49)</f>
        <v>2.8673550168037553E+265</v>
      </c>
      <c r="BMP51" s="959"/>
      <c r="BMQ51" s="962">
        <f t="shared" ref="BMQ51" si="891">(BMO51*$C$51)+(BMO51-BMO49)</f>
        <v>5.8207306841116233E+265</v>
      </c>
      <c r="BMR51" s="959"/>
      <c r="BMS51" s="962">
        <f t="shared" ref="BMS51" si="892">(BMQ51*$C$51)+(BMQ51-BMQ49)</f>
        <v>1.1816083288746596E+266</v>
      </c>
      <c r="BMT51" s="959"/>
      <c r="BMU51" s="962">
        <f t="shared" ref="BMU51" si="893">(BMS51*$C$51)+(BMS51-BMS49)</f>
        <v>2.3986649076155591E+266</v>
      </c>
      <c r="BMV51" s="959"/>
      <c r="BMW51" s="962">
        <f t="shared" ref="BMW51" si="894">(BMU51*$C$51)+(BMU51-BMU49)</f>
        <v>4.8692897624595853E+266</v>
      </c>
      <c r="BMX51" s="959"/>
      <c r="BMY51" s="962">
        <f t="shared" ref="BMY51" si="895">(BMW51*$C$51)+(BMW51-BMW49)</f>
        <v>9.8846582177929581E+266</v>
      </c>
      <c r="BMZ51" s="959"/>
      <c r="BNA51" s="962">
        <f t="shared" ref="BNA51" si="896">(BMY51*$C$51)+(BMY51-BMY49)</f>
        <v>2.0065856182119704E+267</v>
      </c>
      <c r="BNB51" s="959"/>
      <c r="BNC51" s="962">
        <f t="shared" ref="BNC51" si="897">(BNA51*$C$51)+(BNA51-BNA49)</f>
        <v>4.0733688049703002E+267</v>
      </c>
      <c r="BND51" s="959"/>
      <c r="BNE51" s="962">
        <f t="shared" ref="BNE51" si="898">(BNC51*$C$51)+(BNC51-BNC49)</f>
        <v>8.2689386740897093E+267</v>
      </c>
      <c r="BNF51" s="959"/>
      <c r="BNG51" s="962">
        <f t="shared" ref="BNG51" si="899">(BNE51*$C$51)+(BNE51-BNE49)</f>
        <v>1.6785945508402109E+268</v>
      </c>
      <c r="BNH51" s="959"/>
      <c r="BNI51" s="962">
        <f t="shared" ref="BNI51" si="900">(BNG51*$C$51)+(BNG51-BNG49)</f>
        <v>3.4075469382056283E+268</v>
      </c>
      <c r="BNJ51" s="959"/>
      <c r="BNK51" s="962">
        <f t="shared" ref="BNK51" si="901">(BNI51*$C$51)+(BNI51-BNI49)</f>
        <v>6.9173202845574257E+268</v>
      </c>
      <c r="BNL51" s="959"/>
      <c r="BNM51" s="962">
        <f t="shared" ref="BNM51" si="902">(BNK51*$C$51)+(BNK51-BNK49)</f>
        <v>1.4042160177651574E+269</v>
      </c>
      <c r="BNN51" s="959"/>
      <c r="BNO51" s="962">
        <f t="shared" ref="BNO51" si="903">(BNM51*$C$51)+(BNM51-BNM49)</f>
        <v>2.8505585160632696E+269</v>
      </c>
      <c r="BNP51" s="959"/>
      <c r="BNQ51" s="962">
        <f t="shared" ref="BNQ51" si="904">(BNO51*$C$51)+(BNO51-BNO49)</f>
        <v>5.7866337876084376E+269</v>
      </c>
      <c r="BNR51" s="959"/>
      <c r="BNS51" s="962">
        <f t="shared" ref="BNS51" si="905">(BNQ51*$C$51)+(BNQ51-BNQ49)</f>
        <v>1.1746866588845129E+270</v>
      </c>
      <c r="BNT51" s="959"/>
      <c r="BNU51" s="962">
        <f t="shared" ref="BNU51" si="906">(BNS51*$C$51)+(BNS51-BNS49)</f>
        <v>2.3846139175355609E+270</v>
      </c>
      <c r="BNV51" s="959"/>
      <c r="BNW51" s="962">
        <f t="shared" ref="BNW51" si="907">(BNU51*$C$51)+(BNU51-BNU49)</f>
        <v>4.8407662525971882E+270</v>
      </c>
      <c r="BNX51" s="959"/>
      <c r="BNY51" s="962">
        <f t="shared" ref="BNY51" si="908">(BNW51*$C$51)+(BNW51-BNW49)</f>
        <v>9.8267554927722919E+270</v>
      </c>
      <c r="BNZ51" s="959"/>
      <c r="BOA51" s="962">
        <f t="shared" ref="BOA51" si="909">(BNY51*$C$51)+(BNY51-BNY49)</f>
        <v>1.9948313650327753E+271</v>
      </c>
      <c r="BOB51" s="959"/>
      <c r="BOC51" s="962">
        <f t="shared" ref="BOC51" si="910">(BOA51*$C$51)+(BOA51-BOA49)</f>
        <v>4.0495076710165338E+271</v>
      </c>
      <c r="BOD51" s="959"/>
      <c r="BOE51" s="962">
        <f t="shared" ref="BOE51" si="911">(BOC51*$C$51)+(BOC51-BOC49)</f>
        <v>8.2205005721635635E+271</v>
      </c>
      <c r="BOF51" s="959"/>
      <c r="BOG51" s="962">
        <f t="shared" ref="BOG51" si="912">(BOE51*$C$51)+(BOE51-BOE49)</f>
        <v>1.6687616161492033E+272</v>
      </c>
      <c r="BOH51" s="959"/>
      <c r="BOI51" s="962">
        <f t="shared" ref="BOI51" si="913">(BOG51*$C$51)+(BOG51-BOG49)</f>
        <v>3.387586080782883E+272</v>
      </c>
      <c r="BOJ51" s="959"/>
      <c r="BOK51" s="962">
        <f t="shared" ref="BOK51" si="914">(BOI51*$C$51)+(BOI51-BOI49)</f>
        <v>6.8767997439892518E+272</v>
      </c>
      <c r="BOL51" s="959"/>
      <c r="BOM51" s="962">
        <f t="shared" ref="BOM51" si="915">(BOK51*$C$51)+(BOK51-BOK49)</f>
        <v>1.3959903480298181E+273</v>
      </c>
      <c r="BON51" s="959"/>
      <c r="BOO51" s="962">
        <f t="shared" ref="BOO51" si="916">(BOM51*$C$51)+(BOM51-BOM49)</f>
        <v>2.8338604065005307E+273</v>
      </c>
      <c r="BOP51" s="959"/>
      <c r="BOQ51" s="962">
        <f t="shared" ref="BOQ51" si="917">(BOO51*$C$51)+(BOO51-BOO49)</f>
        <v>5.7527366251960771E+273</v>
      </c>
      <c r="BOR51" s="959"/>
      <c r="BOS51" s="962">
        <f t="shared" ref="BOS51" si="918">(BOQ51*$C$51)+(BOQ51-BOQ49)</f>
        <v>1.1678055349148035E+274</v>
      </c>
      <c r="BOT51" s="959"/>
      <c r="BOU51" s="962">
        <f t="shared" ref="BOU51" si="919">(BOS51*$C$51)+(BOS51-BOS49)</f>
        <v>2.3706452358770514E+274</v>
      </c>
      <c r="BOV51" s="959"/>
      <c r="BOW51" s="962">
        <f t="shared" ref="BOW51" si="920">(BOU51*$C$51)+(BOU51-BOU49)</f>
        <v>4.8124098288304142E+274</v>
      </c>
      <c r="BOX51" s="959"/>
      <c r="BOY51" s="962">
        <f t="shared" ref="BOY51" si="921">(BOW51*$C$51)+(BOW51-BOW49)</f>
        <v>9.7691919525257411E+274</v>
      </c>
      <c r="BOZ51" s="959"/>
      <c r="BPA51" s="962">
        <f t="shared" ref="BPA51" si="922">(BOY51*$C$51)+(BOY51-BOY49)</f>
        <v>1.9831459663627254E+275</v>
      </c>
      <c r="BPB51" s="959"/>
      <c r="BPC51" s="962">
        <f t="shared" ref="BPC51" si="923">(BPA51*$C$51)+(BPA51-BPA49)</f>
        <v>4.0257863117163325E+275</v>
      </c>
      <c r="BPD51" s="959"/>
      <c r="BPE51" s="962">
        <f t="shared" ref="BPE51" si="924">(BPC51*$C$51)+(BPC51-BPC49)</f>
        <v>8.1723462127841548E+275</v>
      </c>
      <c r="BPF51" s="959"/>
      <c r="BPG51" s="962">
        <f t="shared" ref="BPG51" si="925">(BPE51*$C$51)+(BPE51-BPE49)</f>
        <v>1.6589862811951835E+276</v>
      </c>
      <c r="BPH51" s="959"/>
      <c r="BPI51" s="962">
        <f t="shared" ref="BPI51" si="926">(BPG51*$C$51)+(BPG51-BPG49)</f>
        <v>3.3677421508262224E+276</v>
      </c>
      <c r="BPJ51" s="959"/>
      <c r="BPK51" s="962">
        <f t="shared" ref="BPK51" si="927">(BPI51*$C$51)+(BPI51-BPI49)</f>
        <v>6.8365165661772322E+276</v>
      </c>
      <c r="BPL51" s="959"/>
      <c r="BPM51" s="962">
        <f t="shared" ref="BPM51" si="928">(BPK51*$C$51)+(BPK51-BPK49)</f>
        <v>1.3878128629339781E+277</v>
      </c>
      <c r="BPN51" s="959"/>
      <c r="BPO51" s="962">
        <f t="shared" ref="BPO51" si="929">(BPM51*$C$51)+(BPM51-BPM49)</f>
        <v>2.8172601117559754E+277</v>
      </c>
      <c r="BPP51" s="959"/>
      <c r="BPQ51" s="962">
        <f t="shared" ref="BPQ51" si="930">(BPO51*$C$51)+(BPO51-BPO49)</f>
        <v>5.7190380268646296E+277</v>
      </c>
      <c r="BPR51" s="959"/>
      <c r="BPS51" s="962">
        <f t="shared" ref="BPS51" si="931">(BPQ51*$C$51)+(BPQ51-BPQ49)</f>
        <v>1.1609647194535199E+278</v>
      </c>
      <c r="BPT51" s="959"/>
      <c r="BPU51" s="962">
        <f t="shared" ref="BPU51" si="932">(BPS51*$C$51)+(BPS51-BPS49)</f>
        <v>2.3567583804906456E+278</v>
      </c>
      <c r="BPV51" s="959"/>
      <c r="BPW51" s="962">
        <f t="shared" ref="BPW51" si="933">(BPU51*$C$51)+(BPU51-BPU49)</f>
        <v>4.7842195123960108E+278</v>
      </c>
      <c r="BPX51" s="959"/>
      <c r="BPY51" s="962">
        <f t="shared" ref="BPY51" si="934">(BPW51*$C$51)+(BPW51-BPW49)</f>
        <v>9.7119656101639022E+278</v>
      </c>
      <c r="BPZ51" s="959"/>
      <c r="BQA51" s="962">
        <f t="shared" ref="BQA51" si="935">(BPY51*$C$51)+(BPY51-BPY49)</f>
        <v>1.9715290188632723E+279</v>
      </c>
      <c r="BQB51" s="959"/>
      <c r="BQC51" s="962">
        <f t="shared" ref="BQC51" si="936">(BQA51*$C$51)+(BQA51-BQA49)</f>
        <v>4.0022039082924426E+279</v>
      </c>
      <c r="BQD51" s="959"/>
      <c r="BQE51" s="962">
        <f t="shared" ref="BQE51" si="937">(BQC51*$C$51)+(BQC51-BQC49)</f>
        <v>8.1244739338336589E+279</v>
      </c>
      <c r="BQF51" s="959"/>
      <c r="BQG51" s="962">
        <f t="shared" ref="BQG51" si="938">(BQE51*$C$51)+(BQE51-BQE49)</f>
        <v>1.6492682085682328E+280</v>
      </c>
      <c r="BQH51" s="959"/>
      <c r="BQI51" s="962">
        <f t="shared" ref="BQI51" si="939">(BQG51*$C$51)+(BQG51-BQG49)</f>
        <v>3.3480144633935127E+280</v>
      </c>
      <c r="BQJ51" s="959"/>
      <c r="BQK51" s="962">
        <f t="shared" ref="BQK51" si="940">(BQI51*$C$51)+(BQI51-BQI49)</f>
        <v>6.7964693606888306E+280</v>
      </c>
      <c r="BQL51" s="959"/>
      <c r="BQM51" s="962">
        <f t="shared" ref="BQM51" si="941">(BQK51*$C$51)+(BQK51-BQK49)</f>
        <v>1.3796832802198327E+281</v>
      </c>
      <c r="BQN51" s="959"/>
      <c r="BQO51" s="962">
        <f t="shared" ref="BQO51" si="942">(BQM51*$C$51)+(BQM51-BQM49)</f>
        <v>2.8007570588462607E+281</v>
      </c>
      <c r="BQP51" s="959"/>
      <c r="BQQ51" s="962">
        <f t="shared" ref="BQQ51" si="943">(BQO51*$C$51)+(BQO51-BQO49)</f>
        <v>5.6855368294579093E+281</v>
      </c>
      <c r="BQR51" s="959"/>
      <c r="BQS51" s="962">
        <f t="shared" ref="BQS51" si="944">(BQQ51*$C$51)+(BQQ51-BQQ49)</f>
        <v>1.1541639763799556E+282</v>
      </c>
      <c r="BQT51" s="959"/>
      <c r="BQU51" s="962">
        <f t="shared" ref="BQU51" si="945">(BQS51*$C$51)+(BQS51-BQS49)</f>
        <v>2.3429528720513096E+282</v>
      </c>
      <c r="BQV51" s="959"/>
      <c r="BQW51" s="962">
        <f t="shared" ref="BQW51" si="946">(BQU51*$C$51)+(BQU51-BQU49)</f>
        <v>4.756194330264159E+282</v>
      </c>
      <c r="BQX51" s="959"/>
      <c r="BQY51" s="962">
        <f t="shared" ref="BQY51" si="947">(BQW51*$C$51)+(BQW51-BQW49)</f>
        <v>9.6550744904362443E+282</v>
      </c>
      <c r="BQZ51" s="959"/>
      <c r="BRA51" s="962">
        <f t="shared" ref="BRA51" si="948">(BQY51*$C$51)+(BQY51-BQY49)</f>
        <v>1.9599801215585576E+283</v>
      </c>
      <c r="BRB51" s="959"/>
      <c r="BRC51" s="962">
        <f t="shared" ref="BRC51" si="949">(BRA51*$C$51)+(BRA51-BRA49)</f>
        <v>3.9787596467638716E+283</v>
      </c>
      <c r="BRD51" s="959"/>
      <c r="BRE51" s="962">
        <f t="shared" ref="BRE51" si="950">(BRC51*$C$51)+(BRC51-BRC49)</f>
        <v>8.076882082930659E+283</v>
      </c>
      <c r="BRF51" s="959"/>
      <c r="BRG51" s="962">
        <f t="shared" ref="BRG51" si="951">(BRE51*$C$51)+(BRE51-BRE49)</f>
        <v>1.6396070628349239E+284</v>
      </c>
      <c r="BRH51" s="959"/>
      <c r="BRI51" s="962">
        <f t="shared" ref="BRI51" si="952">(BRG51*$C$51)+(BRG51-BRG49)</f>
        <v>3.3284023375548951E+284</v>
      </c>
      <c r="BRJ51" s="959"/>
      <c r="BRK51" s="962">
        <f t="shared" ref="BRK51" si="953">(BRI51*$C$51)+(BRI51-BRI49)</f>
        <v>6.7566567452364372E+284</v>
      </c>
      <c r="BRL51" s="959"/>
      <c r="BRM51" s="962">
        <f t="shared" ref="BRM51" si="954">(BRK51*$C$51)+(BRK51-BRK49)</f>
        <v>1.3716013192829969E+285</v>
      </c>
      <c r="BRN51" s="959"/>
      <c r="BRO51" s="962">
        <f t="shared" ref="BRO51" si="955">(BRM51*$C$51)+(BRM51-BRM49)</f>
        <v>2.7843506781444837E+285</v>
      </c>
      <c r="BRP51" s="959"/>
      <c r="BRQ51" s="962">
        <f t="shared" ref="BRQ51" si="956">(BRO51*$C$51)+(BRO51-BRO49)</f>
        <v>5.6522318766333023E+285</v>
      </c>
      <c r="BRR51" s="959"/>
      <c r="BRS51" s="962">
        <f t="shared" ref="BRS51" si="957">(BRQ51*$C$51)+(BRQ51-BRQ49)</f>
        <v>1.1474030709565604E+286</v>
      </c>
      <c r="BRT51" s="959"/>
      <c r="BRU51" s="962">
        <f t="shared" ref="BRU51" si="958">(BRS51*$C$51)+(BRS51-BRS49)</f>
        <v>2.3292282340418178E+286</v>
      </c>
      <c r="BRV51" s="959"/>
      <c r="BRW51" s="962">
        <f t="shared" ref="BRW51" si="959">(BRU51*$C$51)+(BRU51-BRU49)</f>
        <v>4.7283333151048905E+286</v>
      </c>
      <c r="BRX51" s="959"/>
      <c r="BRY51" s="962">
        <f t="shared" ref="BRY51" si="960">(BRW51*$C$51)+(BRW51-BRW49)</f>
        <v>9.5985166296629269E+286</v>
      </c>
      <c r="BRZ51" s="959"/>
      <c r="BSA51" s="962">
        <f t="shared" ref="BSA51" si="961">(BRY51*$C$51)+(BRY51-BRY49)</f>
        <v>1.948498875821574E+287</v>
      </c>
      <c r="BSB51" s="959"/>
      <c r="BSC51" s="962">
        <f t="shared" ref="BSC51" si="962">(BSA51*$C$51)+(BSA51-BSA49)</f>
        <v>3.9554527179177951E+287</v>
      </c>
      <c r="BSD51" s="959"/>
      <c r="BSE51" s="962">
        <f t="shared" ref="BSE51" si="963">(BSC51*$C$51)+(BSC51-BSC49)</f>
        <v>8.0295690173731238E+287</v>
      </c>
      <c r="BSF51" s="959"/>
      <c r="BSG51" s="962">
        <f t="shared" ref="BSG51" si="964">(BSE51*$C$51)+(BSE51-BSE49)</f>
        <v>1.6300025105267441E+288</v>
      </c>
      <c r="BSH51" s="959"/>
      <c r="BSI51" s="962">
        <f t="shared" ref="BSI51" si="965">(BSG51*$C$51)+(BSG51-BSG49)</f>
        <v>3.3089050963692907E+288</v>
      </c>
      <c r="BSJ51" s="959"/>
      <c r="BSK51" s="962">
        <f t="shared" ref="BSK51" si="966">(BSI51*$C$51)+(BSI51-BSI49)</f>
        <v>6.7170773456296603E+288</v>
      </c>
      <c r="BSL51" s="959"/>
      <c r="BSM51" s="962">
        <f t="shared" ref="BSM51" si="967">(BSK51*$C$51)+(BSK51-BSK49)</f>
        <v>1.3635667011628212E+289</v>
      </c>
      <c r="BSN51" s="959"/>
      <c r="BSO51" s="962">
        <f t="shared" ref="BSO51" si="968">(BSM51*$C$51)+(BSM51-BSM49)</f>
        <v>2.7680404033605269E+289</v>
      </c>
      <c r="BSP51" s="959"/>
      <c r="BSQ51" s="962">
        <f t="shared" ref="BSQ51" si="969">(BSO51*$C$51)+(BSO51-BSO49)</f>
        <v>5.6191220188218694E+289</v>
      </c>
      <c r="BSR51" s="959"/>
      <c r="BSS51" s="962">
        <f t="shared" ref="BSS51" si="970">(BSQ51*$C$51)+(BSQ51-BSQ49)</f>
        <v>1.1406817698208394E+290</v>
      </c>
      <c r="BST51" s="959"/>
      <c r="BSU51" s="962">
        <f t="shared" ref="BSU51" si="971">(BSS51*$C$51)+(BSS51-BSS49)</f>
        <v>2.3155839927363041E+290</v>
      </c>
      <c r="BSV51" s="959"/>
      <c r="BSW51" s="962">
        <f t="shared" ref="BSW51" si="972">(BSU51*$C$51)+(BSU51-BSU49)</f>
        <v>4.7006355052546974E+290</v>
      </c>
      <c r="BSX51" s="959"/>
      <c r="BSY51" s="962">
        <f t="shared" ref="BSY51" si="973">(BSW51*$C$51)+(BSW51-BSW49)</f>
        <v>9.542290075667036E+290</v>
      </c>
      <c r="BSZ51" s="959"/>
      <c r="BTA51" s="962">
        <f t="shared" ref="BTA51" si="974">(BSY51*$C$51)+(BSY51-BSY49)</f>
        <v>1.9370848853604082E+291</v>
      </c>
      <c r="BTB51" s="959"/>
      <c r="BTC51" s="962">
        <f t="shared" ref="BTC51" si="975">(BTA51*$C$51)+(BTA51-BTA49)</f>
        <v>3.932282317281629E+291</v>
      </c>
      <c r="BTD51" s="959"/>
      <c r="BTE51" s="962">
        <f t="shared" ref="BTE51" si="976">(BTC51*$C$51)+(BTC51-BTC49)</f>
        <v>7.9825331040817071E+291</v>
      </c>
      <c r="BTF51" s="959"/>
      <c r="BTG51" s="962">
        <f t="shared" ref="BTG51" si="977">(BTE51*$C$51)+(BTE51-BTE49)</f>
        <v>1.6204542201285865E+292</v>
      </c>
      <c r="BTH51" s="959"/>
      <c r="BTI51" s="962">
        <f t="shared" ref="BTI51" si="978">(BTG51*$C$51)+(BTG51-BTG49)</f>
        <v>3.2895220668610306E+292</v>
      </c>
      <c r="BTJ51" s="959"/>
      <c r="BTK51" s="962">
        <f t="shared" ref="BTK51" si="979">(BTI51*$C$51)+(BTI51-BTI49)</f>
        <v>6.6777297957278925E+292</v>
      </c>
      <c r="BTL51" s="959"/>
      <c r="BTM51" s="962">
        <f t="shared" ref="BTM51" si="980">(BTK51*$C$51)+(BTK51-BTK49)</f>
        <v>1.3555791485327621E+293</v>
      </c>
      <c r="BTN51" s="959"/>
      <c r="BTO51" s="962">
        <f t="shared" ref="BTO51" si="981">(BTM51*$C$51)+(BTM51-BTM49)</f>
        <v>2.7518256715215069E+293</v>
      </c>
      <c r="BTP51" s="959"/>
      <c r="BTQ51" s="962">
        <f t="shared" ref="BTQ51" si="982">(BTO51*$C$51)+(BTO51-BTO49)</f>
        <v>5.5862061131886591E+293</v>
      </c>
      <c r="BTR51" s="959"/>
      <c r="BTS51" s="962">
        <f t="shared" ref="BTS51" si="983">(BTQ51*$C$51)+(BTQ51-BTQ49)</f>
        <v>1.1339998409772979E+294</v>
      </c>
      <c r="BTT51" s="959"/>
      <c r="BTU51" s="962">
        <f t="shared" ref="BTU51" si="984">(BTS51*$C$51)+(BTS51-BTS49)</f>
        <v>2.3020196771839148E+294</v>
      </c>
      <c r="BTV51" s="959"/>
      <c r="BTW51" s="962">
        <f t="shared" ref="BTW51" si="985">(BTU51*$C$51)+(BTU51-BTU49)</f>
        <v>4.6730999446833468E+294</v>
      </c>
      <c r="BTX51" s="959"/>
      <c r="BTY51" s="962">
        <f t="shared" ref="BTY51" si="986">(BTW51*$C$51)+(BTW51-BTW49)</f>
        <v>9.4863928877071941E+294</v>
      </c>
      <c r="BTZ51" s="959"/>
      <c r="BUA51" s="962">
        <f t="shared" ref="BUA51" si="987">(BTY51*$C$51)+(BTY51-BTY49)</f>
        <v>1.9257377562045605E+295</v>
      </c>
      <c r="BUB51" s="959"/>
      <c r="BUC51" s="962">
        <f t="shared" ref="BUC51" si="988">(BUA51*$C$51)+(BUA51-BUA49)</f>
        <v>3.909247645095258E+295</v>
      </c>
      <c r="BUD51" s="959"/>
      <c r="BUE51" s="962">
        <f t="shared" ref="BUE51" si="989">(BUC51*$C$51)+(BUC51-BUC49)</f>
        <v>7.935772719543374E+295</v>
      </c>
      <c r="BUF51" s="959"/>
      <c r="BUG51" s="962">
        <f t="shared" ref="BUG51" si="990">(BUE51*$C$51)+(BUE51-BUE49)</f>
        <v>1.6109618620673049E+296</v>
      </c>
      <c r="BUH51" s="959"/>
      <c r="BUI51" s="962">
        <f t="shared" ref="BUI51" si="991">(BUG51*$C$51)+(BUG51-BUG49)</f>
        <v>3.2702525799966288E+296</v>
      </c>
      <c r="BUJ51" s="959"/>
      <c r="BUK51" s="962">
        <f t="shared" ref="BUK51" si="992">(BUI51*$C$51)+(BUI51-BUI49)</f>
        <v>6.638612737393156E+296</v>
      </c>
      <c r="BUL51" s="959"/>
      <c r="BUM51" s="962">
        <f t="shared" ref="BUM51" si="993">(BUK51*$C$51)+(BUK51-BUK49)</f>
        <v>1.3476383856908106E+297</v>
      </c>
      <c r="BUN51" s="959"/>
      <c r="BUO51" s="962">
        <f t="shared" ref="BUO51" si="994">(BUM51*$C$51)+(BUM51-BUM49)</f>
        <v>2.7357059229523461E+297</v>
      </c>
      <c r="BUP51" s="959"/>
      <c r="BUQ51" s="962">
        <f t="shared" ref="BUQ51" si="995">(BUO51*$C$51)+(BUO51-BUO49)</f>
        <v>5.5534830235932626E+297</v>
      </c>
      <c r="BUR51" s="959"/>
      <c r="BUS51" s="962">
        <f t="shared" ref="BUS51" si="996">(BUQ51*$C$51)+(BUQ51-BUQ49)</f>
        <v>1.1273570537894324E+298</v>
      </c>
      <c r="BUT51" s="959"/>
      <c r="BUU51" s="962">
        <f t="shared" ref="BUU51" si="997">(BUS51*$C$51)+(BUS51-BUS49)</f>
        <v>2.2885348191925481E+298</v>
      </c>
      <c r="BUV51" s="959"/>
      <c r="BUW51" s="962">
        <f t="shared" ref="BUW51" si="998">(BUU51*$C$51)+(BUU51-BUU49)</f>
        <v>4.645725682960873E+298</v>
      </c>
      <c r="BUX51" s="959"/>
      <c r="BUY51" s="962">
        <f t="shared" ref="BUY51" si="999">(BUW51*$C$51)+(BUW51-BUW49)</f>
        <v>9.4308231364105709E+298</v>
      </c>
      <c r="BUZ51" s="959"/>
      <c r="BVA51" s="962">
        <f t="shared" ref="BVA51" si="1000">(BUY51*$C$51)+(BUY51-BUY49)</f>
        <v>1.9144570966913461E+299</v>
      </c>
      <c r="BVB51" s="959"/>
      <c r="BVC51" s="962">
        <f t="shared" ref="BVC51" si="1001">(BVA51*$C$51)+(BVA51-BVA49)</f>
        <v>3.8863479062834327E+299</v>
      </c>
      <c r="BVD51" s="959"/>
      <c r="BVE51" s="962">
        <f t="shared" ref="BVE51" si="1002">(BVC51*$C$51)+(BVC51-BVC49)</f>
        <v>7.8892862497553685E+299</v>
      </c>
      <c r="BVF51" s="959"/>
      <c r="BVG51" s="962">
        <f t="shared" ref="BVG51" si="1003">(BVE51*$C$51)+(BVE51-BVE49)</f>
        <v>1.6015251087003398E+300</v>
      </c>
      <c r="BVH51" s="959"/>
      <c r="BVI51" s="962">
        <f t="shared" ref="BVI51" si="1004">(BVG51*$C$51)+(BVG51-BVG49)</f>
        <v>3.2510959706616898E+300</v>
      </c>
      <c r="BVJ51" s="959"/>
      <c r="BVK51" s="962">
        <f t="shared" ref="BVK51" si="1005">(BVI51*$C$51)+(BVI51-BVI49)</f>
        <v>6.5997248204432304E+300</v>
      </c>
      <c r="BVL51" s="959"/>
      <c r="BVM51" s="962">
        <f t="shared" ref="BVM51" si="1006">(BVK51*$C$51)+(BVK51-BVK49)</f>
        <v>1.3397441385499757E+301</v>
      </c>
      <c r="BVN51" s="959"/>
      <c r="BVO51" s="962">
        <f t="shared" ref="BVO51" si="1007">(BVM51*$C$51)+(BVM51-BVM49)</f>
        <v>2.7196806012564511E+301</v>
      </c>
      <c r="BVP51" s="959"/>
      <c r="BVQ51" s="962">
        <f t="shared" ref="BVQ51" si="1008">(BVO51*$C$51)+(BVO51-BVO49)</f>
        <v>5.5209516205505955E+301</v>
      </c>
      <c r="BVR51" s="959"/>
      <c r="BVS51" s="962">
        <f t="shared" ref="BVS51" si="1009">(BVQ51*$C$51)+(BVQ51-BVQ49)</f>
        <v>1.120753178971771E+302</v>
      </c>
      <c r="BVT51" s="959"/>
      <c r="BVU51" s="962">
        <f t="shared" ref="BVU51" si="1010">(BVS51*$C$51)+(BVS51-BVS49)</f>
        <v>2.2751289533126951E+302</v>
      </c>
      <c r="BVV51" s="959"/>
      <c r="BVW51" s="962">
        <f t="shared" ref="BVW51" si="1011">(BVU51*$C$51)+(BVU51-BVU49)</f>
        <v>4.6185117752247715E+302</v>
      </c>
      <c r="BVX51" s="959"/>
      <c r="BVY51" s="962">
        <f t="shared" ref="BVY51" si="1012">(BVW51*$C$51)+(BVW51-BVW49)</f>
        <v>9.3755789037062863E+302</v>
      </c>
      <c r="BVZ51" s="959"/>
      <c r="BWA51" s="962">
        <f t="shared" ref="BWA51" si="1013">(BVY51*$C$51)+(BVY51-BVY49)</f>
        <v>1.9032425174523761E+303</v>
      </c>
      <c r="BWB51" s="959"/>
      <c r="BWC51" s="962">
        <f t="shared" ref="BWC51" si="1014">(BWA51*$C$51)+(BWA51-BWA49)</f>
        <v>3.8635823104283232E+303</v>
      </c>
      <c r="BWD51" s="959"/>
      <c r="BWE51" s="962">
        <f t="shared" ref="BWE51" si="1015">(BWC51*$C$51)+(BWC51-BWC49)</f>
        <v>7.8430720901694965E+303</v>
      </c>
      <c r="BWF51" s="959"/>
      <c r="BWG51" s="962">
        <f t="shared" ref="BWG51" si="1016">(BWE51*$C$51)+(BWE51-BWE49)</f>
        <v>1.5921436343044079E+304</v>
      </c>
      <c r="BWH51" s="959"/>
      <c r="BWI51" s="962">
        <f t="shared" ref="BWI51" si="1017">(BWG51*$C$51)+(BWG51-BWG49)</f>
        <v>3.2320515776379481E+304</v>
      </c>
      <c r="BWJ51" s="959"/>
      <c r="BWK51" s="962">
        <f t="shared" ref="BWK51" si="1018">(BWI51*$C$51)+(BWI51-BWI49)</f>
        <v>6.5610647026050349E+304</v>
      </c>
      <c r="BWL51" s="959"/>
      <c r="BWM51" s="962">
        <f t="shared" ref="BWM51" si="1019">(BWK51*$C$51)+(BWK51-BWK49)</f>
        <v>1.3318961346288221E+305</v>
      </c>
      <c r="BWN51" s="959"/>
      <c r="BWO51" s="962">
        <f t="shared" ref="BWO51" si="1020">(BWM51*$C$51)+(BWM51-BWM49)</f>
        <v>2.7037491532965087E+305</v>
      </c>
      <c r="BWP51" s="959"/>
      <c r="BWQ51" s="962">
        <f t="shared" ref="BWQ51" si="1021">(BWO51*$C$51)+(BWO51-BWO49)</f>
        <v>5.4886107811919126E+305</v>
      </c>
      <c r="BWR51" s="959"/>
      <c r="BWS51" s="962">
        <f t="shared" ref="BWS51" si="1022">(BWQ51*$C$51)+(BWQ51-BWQ49)</f>
        <v>1.1141879885819583E+306</v>
      </c>
      <c r="BWT51" s="959"/>
      <c r="BWU51" s="962">
        <f t="shared" ref="BWU51" si="1023">(BWS51*$C$51)+(BWS51-BWS49)</f>
        <v>2.2618016168213753E+306</v>
      </c>
      <c r="BWV51" s="959"/>
      <c r="BWW51" s="962">
        <f t="shared" ref="BWW51" si="1024">(BWU51*$C$51)+(BWU51-BWU49)</f>
        <v>4.5914572821473919E+306</v>
      </c>
      <c r="BWX51" s="959"/>
      <c r="BWY51" s="962">
        <f t="shared" ref="BWY51" si="1025">(BWW51*$C$51)+(BWW51-BWW49)</f>
        <v>9.3206582827592053E+306</v>
      </c>
      <c r="BWZ51" s="959"/>
      <c r="BXA51" s="962">
        <f t="shared" ref="BXA51" si="1026">(BWY51*$C$51)+(BWY51-BWY49)</f>
        <v>1.8920936314001188E+307</v>
      </c>
      <c r="BXB51" s="959"/>
      <c r="BXC51" s="962">
        <f t="shared" ref="BXC51" si="1027">(BXA51*$C$51)+(BXA51-BXA49)</f>
        <v>3.8409500717422413E+307</v>
      </c>
      <c r="BXD51" s="959"/>
      <c r="BXE51" s="962">
        <f t="shared" ref="BXE51" si="1028">(BXC51*$C$51)+(BXC51-BXC49)</f>
        <v>7.7971286456367498E+307</v>
      </c>
      <c r="BXF51" s="959"/>
      <c r="BXG51" s="962">
        <f t="shared" ref="BXG51" si="1029">(BXE51*$C$51)+(BXE51-BXE49)</f>
        <v>1.5828171150642602E+308</v>
      </c>
      <c r="BXH51" s="959"/>
      <c r="BXI51" s="962" t="e">
        <f t="shared" ref="BXI51" si="1030">(BXG51*$C$51)+(BXG51-BXG49)</f>
        <v>#NUM!</v>
      </c>
      <c r="BXJ51" s="959"/>
      <c r="BXK51" s="962" t="e">
        <f t="shared" ref="BXK51" si="1031">(BXI51*$C$51)+(BXI51-BXI49)</f>
        <v>#NUM!</v>
      </c>
      <c r="BXL51" s="959"/>
      <c r="BXM51" s="962" t="e">
        <f t="shared" ref="BXM51" si="1032">(BXK51*$C$51)+(BXK51-BXK49)</f>
        <v>#NUM!</v>
      </c>
      <c r="BXN51" s="959"/>
      <c r="BXO51" s="962" t="e">
        <f t="shared" ref="BXO51" si="1033">(BXM51*$C$51)+(BXM51-BXM49)</f>
        <v>#NUM!</v>
      </c>
      <c r="BXP51" s="959"/>
      <c r="BXQ51" s="962" t="e">
        <f t="shared" ref="BXQ51" si="1034">(BXO51*$C$51)+(BXO51-BXO49)</f>
        <v>#NUM!</v>
      </c>
      <c r="BXR51" s="959"/>
      <c r="BXS51" s="962" t="e">
        <f t="shared" ref="BXS51" si="1035">(BXQ51*$C$51)+(BXQ51-BXQ49)</f>
        <v>#NUM!</v>
      </c>
      <c r="BXT51" s="959"/>
      <c r="BXU51" s="962" t="e">
        <f t="shared" ref="BXU51" si="1036">(BXS51*$C$51)+(BXS51-BXS49)</f>
        <v>#NUM!</v>
      </c>
      <c r="BXV51" s="959"/>
      <c r="BXW51" s="962" t="e">
        <f t="shared" ref="BXW51" si="1037">(BXU51*$C$51)+(BXU51-BXU49)</f>
        <v>#NUM!</v>
      </c>
      <c r="BXX51" s="959"/>
      <c r="BXY51" s="962" t="e">
        <f t="shared" ref="BXY51" si="1038">(BXW51*$C$51)+(BXW51-BXW49)</f>
        <v>#NUM!</v>
      </c>
      <c r="BXZ51" s="959"/>
      <c r="BYA51" s="962" t="e">
        <f t="shared" ref="BYA51" si="1039">(BXY51*$C$51)+(BXY51-BXY49)</f>
        <v>#NUM!</v>
      </c>
      <c r="BYB51" s="959"/>
      <c r="BYC51" s="962" t="e">
        <f t="shared" ref="BYC51" si="1040">(BYA51*$C$51)+(BYA51-BYA49)</f>
        <v>#NUM!</v>
      </c>
      <c r="BYD51" s="959"/>
      <c r="BYE51" s="962" t="e">
        <f t="shared" ref="BYE51" si="1041">(BYC51*$C$51)+(BYC51-BYC49)</f>
        <v>#NUM!</v>
      </c>
      <c r="BYF51" s="959"/>
      <c r="BYG51" s="962" t="e">
        <f t="shared" ref="BYG51" si="1042">(BYE51*$C$51)+(BYE51-BYE49)</f>
        <v>#NUM!</v>
      </c>
      <c r="BYH51" s="959"/>
      <c r="BYI51" s="962" t="e">
        <f t="shared" ref="BYI51" si="1043">(BYG51*$C$51)+(BYG51-BYG49)</f>
        <v>#NUM!</v>
      </c>
      <c r="BYJ51" s="959"/>
      <c r="BYK51" s="962" t="e">
        <f t="shared" ref="BYK51" si="1044">(BYI51*$C$51)+(BYI51-BYI49)</f>
        <v>#NUM!</v>
      </c>
      <c r="BYL51" s="959"/>
      <c r="BYM51" s="962" t="e">
        <f t="shared" ref="BYM51" si="1045">(BYK51*$C$51)+(BYK51-BYK49)</f>
        <v>#NUM!</v>
      </c>
      <c r="BYN51" s="959"/>
      <c r="BYO51" s="962" t="e">
        <f t="shared" ref="BYO51" si="1046">(BYM51*$C$51)+(BYM51-BYM49)</f>
        <v>#NUM!</v>
      </c>
      <c r="BYP51" s="959"/>
      <c r="BYQ51" s="962" t="e">
        <f t="shared" ref="BYQ51" si="1047">(BYO51*$C$51)+(BYO51-BYO49)</f>
        <v>#NUM!</v>
      </c>
      <c r="BYR51" s="959"/>
      <c r="BYS51" s="962" t="e">
        <f t="shared" ref="BYS51" si="1048">(BYQ51*$C$51)+(BYQ51-BYQ49)</f>
        <v>#NUM!</v>
      </c>
      <c r="BYT51" s="959"/>
      <c r="BYU51" s="962" t="e">
        <f t="shared" ref="BYU51" si="1049">(BYS51*$C$51)+(BYS51-BYS49)</f>
        <v>#NUM!</v>
      </c>
      <c r="BYV51" s="959"/>
      <c r="BYW51" s="962" t="e">
        <f t="shared" ref="BYW51" si="1050">(BYU51*$C$51)+(BYU51-BYU49)</f>
        <v>#NUM!</v>
      </c>
      <c r="BYX51" s="959"/>
      <c r="BYY51" s="962" t="e">
        <f t="shared" ref="BYY51" si="1051">(BYW51*$C$51)+(BYW51-BYW49)</f>
        <v>#NUM!</v>
      </c>
      <c r="BYZ51" s="959"/>
      <c r="BZA51" s="962" t="e">
        <f t="shared" ref="BZA51" si="1052">(BYY51*$C$51)+(BYY51-BYY49)</f>
        <v>#NUM!</v>
      </c>
      <c r="BZB51" s="959"/>
      <c r="BZC51" s="962" t="e">
        <f t="shared" ref="BZC51" si="1053">(BZA51*$C$51)+(BZA51-BZA49)</f>
        <v>#NUM!</v>
      </c>
      <c r="BZD51" s="959"/>
      <c r="BZE51" s="962" t="e">
        <f t="shared" ref="BZE51" si="1054">(BZC51*$C$51)+(BZC51-BZC49)</f>
        <v>#NUM!</v>
      </c>
      <c r="BZF51" s="959"/>
      <c r="BZG51" s="962" t="e">
        <f t="shared" ref="BZG51" si="1055">(BZE51*$C$51)+(BZE51-BZE49)</f>
        <v>#NUM!</v>
      </c>
      <c r="BZH51" s="959"/>
      <c r="BZI51" s="962" t="e">
        <f t="shared" ref="BZI51" si="1056">(BZG51*$C$51)+(BZG51-BZG49)</f>
        <v>#NUM!</v>
      </c>
      <c r="BZJ51" s="959"/>
      <c r="BZK51" s="962" t="e">
        <f t="shared" ref="BZK51" si="1057">(BZI51*$C$51)+(BZI51-BZI49)</f>
        <v>#NUM!</v>
      </c>
      <c r="BZL51" s="959"/>
      <c r="BZM51" s="962" t="e">
        <f t="shared" ref="BZM51" si="1058">(BZK51*$C$51)+(BZK51-BZK49)</f>
        <v>#NUM!</v>
      </c>
      <c r="BZN51" s="959"/>
      <c r="BZO51" s="962" t="e">
        <f t="shared" ref="BZO51" si="1059">(BZM51*$C$51)+(BZM51-BZM49)</f>
        <v>#NUM!</v>
      </c>
      <c r="BZP51" s="959"/>
      <c r="BZQ51" s="962" t="e">
        <f t="shared" ref="BZQ51" si="1060">(BZO51*$C$51)+(BZO51-BZO49)</f>
        <v>#NUM!</v>
      </c>
      <c r="BZR51" s="959"/>
      <c r="BZS51" s="962" t="e">
        <f t="shared" ref="BZS51" si="1061">(BZQ51*$C$51)+(BZQ51-BZQ49)</f>
        <v>#NUM!</v>
      </c>
      <c r="BZT51" s="959"/>
      <c r="BZU51" s="962" t="e">
        <f t="shared" ref="BZU51" si="1062">(BZS51*$C$51)+(BZS51-BZS49)</f>
        <v>#NUM!</v>
      </c>
      <c r="BZV51" s="959"/>
      <c r="BZW51" s="962" t="e">
        <f t="shared" ref="BZW51" si="1063">(BZU51*$C$51)+(BZU51-BZU49)</f>
        <v>#NUM!</v>
      </c>
      <c r="BZX51" s="959"/>
      <c r="BZY51" s="962" t="e">
        <f t="shared" ref="BZY51" si="1064">(BZW51*$C$51)+(BZW51-BZW49)</f>
        <v>#NUM!</v>
      </c>
      <c r="BZZ51" s="959"/>
      <c r="CAA51" s="962" t="e">
        <f t="shared" ref="CAA51" si="1065">(BZY51*$C$51)+(BZY51-BZY49)</f>
        <v>#NUM!</v>
      </c>
      <c r="CAB51" s="959"/>
      <c r="CAC51" s="962" t="e">
        <f t="shared" ref="CAC51" si="1066">(CAA51*$C$51)+(CAA51-CAA49)</f>
        <v>#NUM!</v>
      </c>
      <c r="CAD51" s="959"/>
      <c r="CAE51" s="962" t="e">
        <f t="shared" ref="CAE51" si="1067">(CAC51*$C$51)+(CAC51-CAC49)</f>
        <v>#NUM!</v>
      </c>
      <c r="CAF51" s="959"/>
      <c r="CAG51" s="962" t="e">
        <f t="shared" ref="CAG51" si="1068">(CAE51*$C$51)+(CAE51-CAE49)</f>
        <v>#NUM!</v>
      </c>
      <c r="CAH51" s="959"/>
      <c r="CAI51" s="962" t="e">
        <f t="shared" ref="CAI51" si="1069">(CAG51*$C$51)+(CAG51-CAG49)</f>
        <v>#NUM!</v>
      </c>
      <c r="CAJ51" s="959"/>
      <c r="CAK51" s="962" t="e">
        <f t="shared" ref="CAK51" si="1070">(CAI51*$C$51)+(CAI51-CAI49)</f>
        <v>#NUM!</v>
      </c>
      <c r="CAL51" s="959"/>
      <c r="CAM51" s="962" t="e">
        <f t="shared" ref="CAM51" si="1071">(CAK51*$C$51)+(CAK51-CAK49)</f>
        <v>#NUM!</v>
      </c>
      <c r="CAN51" s="959"/>
      <c r="CAO51" s="962" t="e">
        <f t="shared" ref="CAO51" si="1072">(CAM51*$C$51)+(CAM51-CAM49)</f>
        <v>#NUM!</v>
      </c>
      <c r="CAP51" s="959"/>
      <c r="CAQ51" s="962" t="e">
        <f t="shared" ref="CAQ51" si="1073">(CAO51*$C$51)+(CAO51-CAO49)</f>
        <v>#NUM!</v>
      </c>
      <c r="CAR51" s="959"/>
      <c r="CAS51" s="962" t="e">
        <f t="shared" ref="CAS51" si="1074">(CAQ51*$C$51)+(CAQ51-CAQ49)</f>
        <v>#NUM!</v>
      </c>
      <c r="CAT51" s="959"/>
      <c r="CAU51" s="962" t="e">
        <f t="shared" ref="CAU51" si="1075">(CAS51*$C$51)+(CAS51-CAS49)</f>
        <v>#NUM!</v>
      </c>
      <c r="CAV51" s="959"/>
      <c r="CAW51" s="962" t="e">
        <f t="shared" ref="CAW51" si="1076">(CAU51*$C$51)+(CAU51-CAU49)</f>
        <v>#NUM!</v>
      </c>
      <c r="CAX51" s="959"/>
      <c r="CAY51" s="962" t="e">
        <f t="shared" ref="CAY51" si="1077">(CAW51*$C$51)+(CAW51-CAW49)</f>
        <v>#NUM!</v>
      </c>
      <c r="CAZ51" s="959"/>
      <c r="CBA51" s="962" t="e">
        <f t="shared" ref="CBA51" si="1078">(CAY51*$C$51)+(CAY51-CAY49)</f>
        <v>#NUM!</v>
      </c>
      <c r="CBB51" s="959"/>
      <c r="CBC51" s="962" t="e">
        <f t="shared" ref="CBC51" si="1079">(CBA51*$C$51)+(CBA51-CBA49)</f>
        <v>#NUM!</v>
      </c>
      <c r="CBD51" s="959"/>
      <c r="CBE51" s="962" t="e">
        <f t="shared" ref="CBE51" si="1080">(CBC51*$C$51)+(CBC51-CBC49)</f>
        <v>#NUM!</v>
      </c>
      <c r="CBF51" s="959"/>
      <c r="CBG51" s="962" t="e">
        <f t="shared" ref="CBG51" si="1081">(CBE51*$C$51)+(CBE51-CBE49)</f>
        <v>#NUM!</v>
      </c>
      <c r="CBH51" s="959"/>
      <c r="CBI51" s="962" t="e">
        <f t="shared" ref="CBI51" si="1082">(CBG51*$C$51)+(CBG51-CBG49)</f>
        <v>#NUM!</v>
      </c>
      <c r="CBJ51" s="959"/>
      <c r="CBK51" s="962" t="e">
        <f t="shared" ref="CBK51" si="1083">(CBI51*$C$51)+(CBI51-CBI49)</f>
        <v>#NUM!</v>
      </c>
      <c r="CBL51" s="959"/>
      <c r="CBM51" s="962" t="e">
        <f t="shared" ref="CBM51" si="1084">(CBK51*$C$51)+(CBK51-CBK49)</f>
        <v>#NUM!</v>
      </c>
      <c r="CBN51" s="959"/>
      <c r="CBO51" s="962" t="e">
        <f t="shared" ref="CBO51" si="1085">(CBM51*$C$51)+(CBM51-CBM49)</f>
        <v>#NUM!</v>
      </c>
      <c r="CBP51" s="959"/>
      <c r="CBQ51" s="962" t="e">
        <f t="shared" ref="CBQ51" si="1086">(CBO51*$C$51)+(CBO51-CBO49)</f>
        <v>#NUM!</v>
      </c>
      <c r="CBR51" s="959"/>
      <c r="CBS51" s="962" t="e">
        <f t="shared" ref="CBS51" si="1087">(CBQ51*$C$51)+(CBQ51-CBQ49)</f>
        <v>#NUM!</v>
      </c>
      <c r="CBT51" s="959"/>
      <c r="CBU51" s="962" t="e">
        <f t="shared" ref="CBU51" si="1088">(CBS51*$C$51)+(CBS51-CBS49)</f>
        <v>#NUM!</v>
      </c>
      <c r="CBV51" s="959"/>
      <c r="CBW51" s="962" t="e">
        <f t="shared" ref="CBW51" si="1089">(CBU51*$C$51)+(CBU51-CBU49)</f>
        <v>#NUM!</v>
      </c>
      <c r="CBX51" s="959"/>
      <c r="CBY51" s="962" t="e">
        <f t="shared" ref="CBY51" si="1090">(CBW51*$C$51)+(CBW51-CBW49)</f>
        <v>#NUM!</v>
      </c>
      <c r="CBZ51" s="959"/>
      <c r="CCA51" s="962" t="e">
        <f t="shared" ref="CCA51" si="1091">(CBY51*$C$51)+(CBY51-CBY49)</f>
        <v>#NUM!</v>
      </c>
      <c r="CCB51" s="959"/>
      <c r="CCC51" s="962" t="e">
        <f t="shared" ref="CCC51" si="1092">(CCA51*$C$51)+(CCA51-CCA49)</f>
        <v>#NUM!</v>
      </c>
      <c r="CCD51" s="959"/>
      <c r="CCE51" s="962" t="e">
        <f t="shared" ref="CCE51" si="1093">(CCC51*$C$51)+(CCC51-CCC49)</f>
        <v>#NUM!</v>
      </c>
      <c r="CCF51" s="959"/>
      <c r="CCG51" s="962" t="e">
        <f t="shared" ref="CCG51" si="1094">(CCE51*$C$51)+(CCE51-CCE49)</f>
        <v>#NUM!</v>
      </c>
      <c r="CCH51" s="959"/>
      <c r="CCI51" s="962" t="e">
        <f t="shared" ref="CCI51" si="1095">(CCG51*$C$51)+(CCG51-CCG49)</f>
        <v>#NUM!</v>
      </c>
      <c r="CCJ51" s="959"/>
      <c r="CCK51" s="962" t="e">
        <f t="shared" ref="CCK51" si="1096">(CCI51*$C$51)+(CCI51-CCI49)</f>
        <v>#NUM!</v>
      </c>
      <c r="CCL51" s="959"/>
      <c r="CCM51" s="962" t="e">
        <f t="shared" ref="CCM51" si="1097">(CCK51*$C$51)+(CCK51-CCK49)</f>
        <v>#NUM!</v>
      </c>
      <c r="CCN51" s="959"/>
      <c r="CCO51" s="962" t="e">
        <f t="shared" ref="CCO51" si="1098">(CCM51*$C$51)+(CCM51-CCM49)</f>
        <v>#NUM!</v>
      </c>
      <c r="CCP51" s="959"/>
      <c r="CCQ51" s="962" t="e">
        <f t="shared" ref="CCQ51" si="1099">(CCO51*$C$51)+(CCO51-CCO49)</f>
        <v>#NUM!</v>
      </c>
      <c r="CCR51" s="959"/>
      <c r="CCS51" s="962" t="e">
        <f t="shared" ref="CCS51" si="1100">(CCQ51*$C$51)+(CCQ51-CCQ49)</f>
        <v>#NUM!</v>
      </c>
      <c r="CCT51" s="959"/>
      <c r="CCU51" s="962" t="e">
        <f t="shared" ref="CCU51" si="1101">(CCS51*$C$51)+(CCS51-CCS49)</f>
        <v>#NUM!</v>
      </c>
      <c r="CCV51" s="959"/>
      <c r="CCW51" s="962" t="e">
        <f t="shared" ref="CCW51" si="1102">(CCU51*$C$51)+(CCU51-CCU49)</f>
        <v>#NUM!</v>
      </c>
      <c r="CCX51" s="959"/>
      <c r="CCY51" s="962" t="e">
        <f t="shared" ref="CCY51" si="1103">(CCW51*$C$51)+(CCW51-CCW49)</f>
        <v>#NUM!</v>
      </c>
      <c r="CCZ51" s="959"/>
      <c r="CDA51" s="962" t="e">
        <f t="shared" ref="CDA51" si="1104">(CCY51*$C$51)+(CCY51-CCY49)</f>
        <v>#NUM!</v>
      </c>
      <c r="CDB51" s="959"/>
      <c r="CDC51" s="962" t="e">
        <f t="shared" ref="CDC51" si="1105">(CDA51*$C$51)+(CDA51-CDA49)</f>
        <v>#NUM!</v>
      </c>
      <c r="CDD51" s="959"/>
      <c r="CDE51" s="962" t="e">
        <f t="shared" ref="CDE51" si="1106">(CDC51*$C$51)+(CDC51-CDC49)</f>
        <v>#NUM!</v>
      </c>
      <c r="CDF51" s="959"/>
      <c r="CDG51" s="962" t="e">
        <f t="shared" ref="CDG51" si="1107">(CDE51*$C$51)+(CDE51-CDE49)</f>
        <v>#NUM!</v>
      </c>
      <c r="CDH51" s="959"/>
      <c r="CDI51" s="962" t="e">
        <f t="shared" ref="CDI51" si="1108">(CDG51*$C$51)+(CDG51-CDG49)</f>
        <v>#NUM!</v>
      </c>
      <c r="CDJ51" s="959"/>
      <c r="CDK51" s="962" t="e">
        <f t="shared" ref="CDK51" si="1109">(CDI51*$C$51)+(CDI51-CDI49)</f>
        <v>#NUM!</v>
      </c>
      <c r="CDL51" s="959"/>
      <c r="CDM51" s="962" t="e">
        <f t="shared" ref="CDM51" si="1110">(CDK51*$C$51)+(CDK51-CDK49)</f>
        <v>#NUM!</v>
      </c>
      <c r="CDN51" s="959"/>
      <c r="CDO51" s="962" t="e">
        <f t="shared" ref="CDO51" si="1111">(CDM51*$C$51)+(CDM51-CDM49)</f>
        <v>#NUM!</v>
      </c>
      <c r="CDP51" s="959"/>
      <c r="CDQ51" s="962" t="e">
        <f t="shared" ref="CDQ51" si="1112">(CDO51*$C$51)+(CDO51-CDO49)</f>
        <v>#NUM!</v>
      </c>
      <c r="CDR51" s="959"/>
      <c r="CDS51" s="962" t="e">
        <f t="shared" ref="CDS51" si="1113">(CDQ51*$C$51)+(CDQ51-CDQ49)</f>
        <v>#NUM!</v>
      </c>
      <c r="CDT51" s="959"/>
      <c r="CDU51" s="962" t="e">
        <f t="shared" ref="CDU51" si="1114">(CDS51*$C$51)+(CDS51-CDS49)</f>
        <v>#NUM!</v>
      </c>
      <c r="CDV51" s="959"/>
      <c r="CDW51" s="962" t="e">
        <f t="shared" ref="CDW51" si="1115">(CDU51*$C$51)+(CDU51-CDU49)</f>
        <v>#NUM!</v>
      </c>
      <c r="CDX51" s="959"/>
      <c r="CDY51" s="962" t="e">
        <f t="shared" ref="CDY51" si="1116">(CDW51*$C$51)+(CDW51-CDW49)</f>
        <v>#NUM!</v>
      </c>
      <c r="CDZ51" s="959"/>
      <c r="CEA51" s="962" t="e">
        <f t="shared" ref="CEA51" si="1117">(CDY51*$C$51)+(CDY51-CDY49)</f>
        <v>#NUM!</v>
      </c>
      <c r="CEB51" s="959"/>
      <c r="CEC51" s="962" t="e">
        <f t="shared" ref="CEC51" si="1118">(CEA51*$C$51)+(CEA51-CEA49)</f>
        <v>#NUM!</v>
      </c>
      <c r="CED51" s="959"/>
      <c r="CEE51" s="962" t="e">
        <f t="shared" ref="CEE51" si="1119">(CEC51*$C$51)+(CEC51-CEC49)</f>
        <v>#NUM!</v>
      </c>
      <c r="CEF51" s="959"/>
      <c r="CEG51" s="962" t="e">
        <f t="shared" ref="CEG51" si="1120">(CEE51*$C$51)+(CEE51-CEE49)</f>
        <v>#NUM!</v>
      </c>
      <c r="CEH51" s="959"/>
      <c r="CEI51" s="962" t="e">
        <f t="shared" ref="CEI51" si="1121">(CEG51*$C$51)+(CEG51-CEG49)</f>
        <v>#NUM!</v>
      </c>
      <c r="CEJ51" s="959"/>
      <c r="CEK51" s="962" t="e">
        <f t="shared" ref="CEK51" si="1122">(CEI51*$C$51)+(CEI51-CEI49)</f>
        <v>#NUM!</v>
      </c>
      <c r="CEL51" s="959"/>
      <c r="CEM51" s="962" t="e">
        <f t="shared" ref="CEM51" si="1123">(CEK51*$C$51)+(CEK51-CEK49)</f>
        <v>#NUM!</v>
      </c>
      <c r="CEN51" s="959"/>
      <c r="CEO51" s="962" t="e">
        <f t="shared" ref="CEO51" si="1124">(CEM51*$C$51)+(CEM51-CEM49)</f>
        <v>#NUM!</v>
      </c>
      <c r="CEP51" s="959"/>
      <c r="CEQ51" s="962" t="e">
        <f t="shared" ref="CEQ51" si="1125">(CEO51*$C$51)+(CEO51-CEO49)</f>
        <v>#NUM!</v>
      </c>
      <c r="CER51" s="959"/>
      <c r="CES51" s="962" t="e">
        <f t="shared" ref="CES51" si="1126">(CEQ51*$C$51)+(CEQ51-CEQ49)</f>
        <v>#NUM!</v>
      </c>
      <c r="CET51" s="959"/>
      <c r="CEU51" s="962" t="e">
        <f t="shared" ref="CEU51" si="1127">(CES51*$C$51)+(CES51-CES49)</f>
        <v>#NUM!</v>
      </c>
      <c r="CEV51" s="959"/>
      <c r="CEW51" s="962" t="e">
        <f t="shared" ref="CEW51" si="1128">(CEU51*$C$51)+(CEU51-CEU49)</f>
        <v>#NUM!</v>
      </c>
      <c r="CEX51" s="959"/>
      <c r="CEY51" s="962" t="e">
        <f t="shared" ref="CEY51" si="1129">(CEW51*$C$51)+(CEW51-CEW49)</f>
        <v>#NUM!</v>
      </c>
      <c r="CEZ51" s="959"/>
      <c r="CFA51" s="962" t="e">
        <f t="shared" ref="CFA51" si="1130">(CEY51*$C$51)+(CEY51-CEY49)</f>
        <v>#NUM!</v>
      </c>
      <c r="CFB51" s="959"/>
      <c r="CFC51" s="962" t="e">
        <f t="shared" ref="CFC51" si="1131">(CFA51*$C$51)+(CFA51-CFA49)</f>
        <v>#NUM!</v>
      </c>
      <c r="CFD51" s="959"/>
      <c r="CFE51" s="962" t="e">
        <f t="shared" ref="CFE51" si="1132">(CFC51*$C$51)+(CFC51-CFC49)</f>
        <v>#NUM!</v>
      </c>
      <c r="CFF51" s="959"/>
      <c r="CFG51" s="962" t="e">
        <f t="shared" ref="CFG51" si="1133">(CFE51*$C$51)+(CFE51-CFE49)</f>
        <v>#NUM!</v>
      </c>
      <c r="CFH51" s="959"/>
      <c r="CFI51" s="962" t="e">
        <f t="shared" ref="CFI51" si="1134">(CFG51*$C$51)+(CFG51-CFG49)</f>
        <v>#NUM!</v>
      </c>
      <c r="CFJ51" s="959"/>
      <c r="CFK51" s="962" t="e">
        <f t="shared" ref="CFK51" si="1135">(CFI51*$C$51)+(CFI51-CFI49)</f>
        <v>#NUM!</v>
      </c>
      <c r="CFL51" s="959"/>
      <c r="CFM51" s="962" t="e">
        <f t="shared" ref="CFM51" si="1136">(CFK51*$C$51)+(CFK51-CFK49)</f>
        <v>#NUM!</v>
      </c>
      <c r="CFN51" s="959"/>
      <c r="CFO51" s="962" t="e">
        <f t="shared" ref="CFO51" si="1137">(CFM51*$C$51)+(CFM51-CFM49)</f>
        <v>#NUM!</v>
      </c>
      <c r="CFP51" s="959"/>
      <c r="CFQ51" s="962" t="e">
        <f t="shared" ref="CFQ51" si="1138">(CFO51*$C$51)+(CFO51-CFO49)</f>
        <v>#NUM!</v>
      </c>
      <c r="CFR51" s="959"/>
      <c r="CFS51" s="962" t="e">
        <f t="shared" ref="CFS51" si="1139">(CFQ51*$C$51)+(CFQ51-CFQ49)</f>
        <v>#NUM!</v>
      </c>
      <c r="CFT51" s="959"/>
      <c r="CFU51" s="962" t="e">
        <f t="shared" ref="CFU51" si="1140">(CFS51*$C$51)+(CFS51-CFS49)</f>
        <v>#NUM!</v>
      </c>
      <c r="CFV51" s="959"/>
      <c r="CFW51" s="962" t="e">
        <f t="shared" ref="CFW51" si="1141">(CFU51*$C$51)+(CFU51-CFU49)</f>
        <v>#NUM!</v>
      </c>
      <c r="CFX51" s="959"/>
      <c r="CFY51" s="962" t="e">
        <f t="shared" ref="CFY51" si="1142">(CFW51*$C$51)+(CFW51-CFW49)</f>
        <v>#NUM!</v>
      </c>
      <c r="CFZ51" s="959"/>
      <c r="CGA51" s="962" t="e">
        <f t="shared" ref="CGA51" si="1143">(CFY51*$C$51)+(CFY51-CFY49)</f>
        <v>#NUM!</v>
      </c>
      <c r="CGB51" s="959"/>
      <c r="CGC51" s="962" t="e">
        <f t="shared" ref="CGC51" si="1144">(CGA51*$C$51)+(CGA51-CGA49)</f>
        <v>#NUM!</v>
      </c>
      <c r="CGD51" s="959"/>
      <c r="CGE51" s="962" t="e">
        <f t="shared" ref="CGE51" si="1145">(CGC51*$C$51)+(CGC51-CGC49)</f>
        <v>#NUM!</v>
      </c>
      <c r="CGF51" s="959"/>
      <c r="CGG51" s="962" t="e">
        <f t="shared" ref="CGG51" si="1146">(CGE51*$C$51)+(CGE51-CGE49)</f>
        <v>#NUM!</v>
      </c>
      <c r="CGH51" s="959"/>
      <c r="CGI51" s="962" t="e">
        <f t="shared" ref="CGI51" si="1147">(CGG51*$C$51)+(CGG51-CGG49)</f>
        <v>#NUM!</v>
      </c>
      <c r="CGJ51" s="959"/>
      <c r="CGK51" s="962" t="e">
        <f t="shared" ref="CGK51" si="1148">(CGI51*$C$51)+(CGI51-CGI49)</f>
        <v>#NUM!</v>
      </c>
      <c r="CGL51" s="959"/>
      <c r="CGM51" s="962" t="e">
        <f t="shared" ref="CGM51" si="1149">(CGK51*$C$51)+(CGK51-CGK49)</f>
        <v>#NUM!</v>
      </c>
      <c r="CGN51" s="959"/>
      <c r="CGO51" s="962" t="e">
        <f t="shared" ref="CGO51" si="1150">(CGM51*$C$51)+(CGM51-CGM49)</f>
        <v>#NUM!</v>
      </c>
      <c r="CGP51" s="959"/>
      <c r="CGQ51" s="962" t="e">
        <f t="shared" ref="CGQ51" si="1151">(CGO51*$C$51)+(CGO51-CGO49)</f>
        <v>#NUM!</v>
      </c>
      <c r="CGR51" s="959"/>
      <c r="CGS51" s="962" t="e">
        <f t="shared" ref="CGS51" si="1152">(CGQ51*$C$51)+(CGQ51-CGQ49)</f>
        <v>#NUM!</v>
      </c>
      <c r="CGT51" s="959"/>
      <c r="CGU51" s="962" t="e">
        <f t="shared" ref="CGU51" si="1153">(CGS51*$C$51)+(CGS51-CGS49)</f>
        <v>#NUM!</v>
      </c>
      <c r="CGV51" s="959"/>
      <c r="CGW51" s="962" t="e">
        <f t="shared" ref="CGW51" si="1154">(CGU51*$C$51)+(CGU51-CGU49)</f>
        <v>#NUM!</v>
      </c>
      <c r="CGX51" s="959"/>
      <c r="CGY51" s="962" t="e">
        <f t="shared" ref="CGY51" si="1155">(CGW51*$C$51)+(CGW51-CGW49)</f>
        <v>#NUM!</v>
      </c>
      <c r="CGZ51" s="959"/>
      <c r="CHA51" s="962" t="e">
        <f t="shared" ref="CHA51" si="1156">(CGY51*$C$51)+(CGY51-CGY49)</f>
        <v>#NUM!</v>
      </c>
      <c r="CHB51" s="959"/>
      <c r="CHC51" s="962" t="e">
        <f t="shared" ref="CHC51" si="1157">(CHA51*$C$51)+(CHA51-CHA49)</f>
        <v>#NUM!</v>
      </c>
      <c r="CHD51" s="959"/>
      <c r="CHE51" s="962" t="e">
        <f t="shared" ref="CHE51" si="1158">(CHC51*$C$51)+(CHC51-CHC49)</f>
        <v>#NUM!</v>
      </c>
      <c r="CHF51" s="959"/>
      <c r="CHG51" s="962" t="e">
        <f t="shared" ref="CHG51" si="1159">(CHE51*$C$51)+(CHE51-CHE49)</f>
        <v>#NUM!</v>
      </c>
      <c r="CHH51" s="959"/>
      <c r="CHI51" s="962" t="e">
        <f t="shared" ref="CHI51" si="1160">(CHG51*$C$51)+(CHG51-CHG49)</f>
        <v>#NUM!</v>
      </c>
      <c r="CHJ51" s="959"/>
      <c r="CHK51" s="962" t="e">
        <f t="shared" ref="CHK51" si="1161">(CHI51*$C$51)+(CHI51-CHI49)</f>
        <v>#NUM!</v>
      </c>
      <c r="CHL51" s="959"/>
      <c r="CHM51" s="962" t="e">
        <f t="shared" ref="CHM51" si="1162">(CHK51*$C$51)+(CHK51-CHK49)</f>
        <v>#NUM!</v>
      </c>
      <c r="CHN51" s="959"/>
      <c r="CHO51" s="962" t="e">
        <f t="shared" ref="CHO51" si="1163">(CHM51*$C$51)+(CHM51-CHM49)</f>
        <v>#NUM!</v>
      </c>
      <c r="CHP51" s="959"/>
      <c r="CHQ51" s="962" t="e">
        <f t="shared" ref="CHQ51" si="1164">(CHO51*$C$51)+(CHO51-CHO49)</f>
        <v>#NUM!</v>
      </c>
      <c r="CHR51" s="959"/>
      <c r="CHS51" s="962" t="e">
        <f t="shared" ref="CHS51" si="1165">(CHQ51*$C$51)+(CHQ51-CHQ49)</f>
        <v>#NUM!</v>
      </c>
      <c r="CHT51" s="959"/>
      <c r="CHU51" s="962" t="e">
        <f t="shared" ref="CHU51" si="1166">(CHS51*$C$51)+(CHS51-CHS49)</f>
        <v>#NUM!</v>
      </c>
      <c r="CHV51" s="959"/>
      <c r="CHW51" s="962" t="e">
        <f t="shared" ref="CHW51" si="1167">(CHU51*$C$51)+(CHU51-CHU49)</f>
        <v>#NUM!</v>
      </c>
      <c r="CHX51" s="959"/>
      <c r="CHY51" s="962" t="e">
        <f t="shared" ref="CHY51" si="1168">(CHW51*$C$51)+(CHW51-CHW49)</f>
        <v>#NUM!</v>
      </c>
      <c r="CHZ51" s="959"/>
      <c r="CIA51" s="962" t="e">
        <f t="shared" ref="CIA51" si="1169">(CHY51*$C$51)+(CHY51-CHY49)</f>
        <v>#NUM!</v>
      </c>
      <c r="CIB51" s="959"/>
      <c r="CIC51" s="962" t="e">
        <f t="shared" ref="CIC51" si="1170">(CIA51*$C$51)+(CIA51-CIA49)</f>
        <v>#NUM!</v>
      </c>
      <c r="CID51" s="959"/>
      <c r="CIE51" s="962" t="e">
        <f t="shared" ref="CIE51" si="1171">(CIC51*$C$51)+(CIC51-CIC49)</f>
        <v>#NUM!</v>
      </c>
      <c r="CIF51" s="959"/>
      <c r="CIG51" s="962" t="e">
        <f t="shared" ref="CIG51" si="1172">(CIE51*$C$51)+(CIE51-CIE49)</f>
        <v>#NUM!</v>
      </c>
      <c r="CIH51" s="959"/>
      <c r="CII51" s="962" t="e">
        <f t="shared" ref="CII51" si="1173">(CIG51*$C$51)+(CIG51-CIG49)</f>
        <v>#NUM!</v>
      </c>
      <c r="CIJ51" s="959"/>
      <c r="CIK51" s="962" t="e">
        <f t="shared" ref="CIK51" si="1174">(CII51*$C$51)+(CII51-CII49)</f>
        <v>#NUM!</v>
      </c>
      <c r="CIL51" s="959"/>
      <c r="CIM51" s="962" t="e">
        <f t="shared" ref="CIM51" si="1175">(CIK51*$C$51)+(CIK51-CIK49)</f>
        <v>#NUM!</v>
      </c>
      <c r="CIN51" s="959"/>
      <c r="CIO51" s="962" t="e">
        <f t="shared" ref="CIO51" si="1176">(CIM51*$C$51)+(CIM51-CIM49)</f>
        <v>#NUM!</v>
      </c>
      <c r="CIP51" s="959"/>
      <c r="CIQ51" s="962" t="e">
        <f t="shared" ref="CIQ51" si="1177">(CIO51*$C$51)+(CIO51-CIO49)</f>
        <v>#NUM!</v>
      </c>
      <c r="CIR51" s="959"/>
      <c r="CIS51" s="962" t="e">
        <f t="shared" ref="CIS51" si="1178">(CIQ51*$C$51)+(CIQ51-CIQ49)</f>
        <v>#NUM!</v>
      </c>
      <c r="CIT51" s="959"/>
      <c r="CIU51" s="962" t="e">
        <f t="shared" ref="CIU51" si="1179">(CIS51*$C$51)+(CIS51-CIS49)</f>
        <v>#NUM!</v>
      </c>
      <c r="CIV51" s="959"/>
      <c r="CIW51" s="962" t="e">
        <f t="shared" ref="CIW51" si="1180">(CIU51*$C$51)+(CIU51-CIU49)</f>
        <v>#NUM!</v>
      </c>
      <c r="CIX51" s="959"/>
      <c r="CIY51" s="962" t="e">
        <f t="shared" ref="CIY51" si="1181">(CIW51*$C$51)+(CIW51-CIW49)</f>
        <v>#NUM!</v>
      </c>
      <c r="CIZ51" s="959"/>
      <c r="CJA51" s="962" t="e">
        <f t="shared" ref="CJA51" si="1182">(CIY51*$C$51)+(CIY51-CIY49)</f>
        <v>#NUM!</v>
      </c>
      <c r="CJB51" s="959"/>
      <c r="CJC51" s="962" t="e">
        <f t="shared" ref="CJC51" si="1183">(CJA51*$C$51)+(CJA51-CJA49)</f>
        <v>#NUM!</v>
      </c>
      <c r="CJD51" s="959"/>
      <c r="CJE51" s="962" t="e">
        <f t="shared" ref="CJE51" si="1184">(CJC51*$C$51)+(CJC51-CJC49)</f>
        <v>#NUM!</v>
      </c>
      <c r="CJF51" s="959"/>
      <c r="CJG51" s="962" t="e">
        <f t="shared" ref="CJG51" si="1185">(CJE51*$C$51)+(CJE51-CJE49)</f>
        <v>#NUM!</v>
      </c>
      <c r="CJH51" s="959"/>
      <c r="CJI51" s="962" t="e">
        <f t="shared" ref="CJI51" si="1186">(CJG51*$C$51)+(CJG51-CJG49)</f>
        <v>#NUM!</v>
      </c>
      <c r="CJJ51" s="959"/>
      <c r="CJK51" s="962" t="e">
        <f t="shared" ref="CJK51" si="1187">(CJI51*$C$51)+(CJI51-CJI49)</f>
        <v>#NUM!</v>
      </c>
      <c r="CJL51" s="959"/>
      <c r="CJM51" s="962" t="e">
        <f t="shared" ref="CJM51" si="1188">(CJK51*$C$51)+(CJK51-CJK49)</f>
        <v>#NUM!</v>
      </c>
      <c r="CJN51" s="959"/>
      <c r="CJO51" s="962" t="e">
        <f t="shared" ref="CJO51" si="1189">(CJM51*$C$51)+(CJM51-CJM49)</f>
        <v>#NUM!</v>
      </c>
      <c r="CJP51" s="959"/>
      <c r="CJQ51" s="962" t="e">
        <f t="shared" ref="CJQ51" si="1190">(CJO51*$C$51)+(CJO51-CJO49)</f>
        <v>#NUM!</v>
      </c>
      <c r="CJR51" s="959"/>
      <c r="CJS51" s="962" t="e">
        <f t="shared" ref="CJS51" si="1191">(CJQ51*$C$51)+(CJQ51-CJQ49)</f>
        <v>#NUM!</v>
      </c>
      <c r="CJT51" s="959"/>
      <c r="CJU51" s="962" t="e">
        <f t="shared" ref="CJU51" si="1192">(CJS51*$C$51)+(CJS51-CJS49)</f>
        <v>#NUM!</v>
      </c>
      <c r="CJV51" s="959"/>
      <c r="CJW51" s="962" t="e">
        <f t="shared" ref="CJW51" si="1193">(CJU51*$C$51)+(CJU51-CJU49)</f>
        <v>#NUM!</v>
      </c>
      <c r="CJX51" s="959"/>
      <c r="CJY51" s="962" t="e">
        <f t="shared" ref="CJY51" si="1194">(CJW51*$C$51)+(CJW51-CJW49)</f>
        <v>#NUM!</v>
      </c>
      <c r="CJZ51" s="959"/>
      <c r="CKA51" s="962" t="e">
        <f t="shared" ref="CKA51" si="1195">(CJY51*$C$51)+(CJY51-CJY49)</f>
        <v>#NUM!</v>
      </c>
      <c r="CKB51" s="959"/>
      <c r="CKC51" s="962" t="e">
        <f t="shared" ref="CKC51" si="1196">(CKA51*$C$51)+(CKA51-CKA49)</f>
        <v>#NUM!</v>
      </c>
      <c r="CKD51" s="959"/>
      <c r="CKE51" s="962" t="e">
        <f t="shared" ref="CKE51" si="1197">(CKC51*$C$51)+(CKC51-CKC49)</f>
        <v>#NUM!</v>
      </c>
      <c r="CKF51" s="959"/>
      <c r="CKG51" s="962" t="e">
        <f t="shared" ref="CKG51" si="1198">(CKE51*$C$51)+(CKE51-CKE49)</f>
        <v>#NUM!</v>
      </c>
      <c r="CKH51" s="959"/>
      <c r="CKI51" s="962" t="e">
        <f t="shared" ref="CKI51" si="1199">(CKG51*$C$51)+(CKG51-CKG49)</f>
        <v>#NUM!</v>
      </c>
      <c r="CKJ51" s="959"/>
      <c r="CKK51" s="962" t="e">
        <f t="shared" ref="CKK51" si="1200">(CKI51*$C$51)+(CKI51-CKI49)</f>
        <v>#NUM!</v>
      </c>
      <c r="CKL51" s="959"/>
      <c r="CKM51" s="962" t="e">
        <f t="shared" ref="CKM51" si="1201">(CKK51*$C$51)+(CKK51-CKK49)</f>
        <v>#NUM!</v>
      </c>
      <c r="CKN51" s="959"/>
      <c r="CKO51" s="962" t="e">
        <f t="shared" ref="CKO51" si="1202">(CKM51*$C$51)+(CKM51-CKM49)</f>
        <v>#NUM!</v>
      </c>
      <c r="CKP51" s="959"/>
      <c r="CKQ51" s="962" t="e">
        <f t="shared" ref="CKQ51" si="1203">(CKO51*$C$51)+(CKO51-CKO49)</f>
        <v>#NUM!</v>
      </c>
      <c r="CKR51" s="959"/>
      <c r="CKS51" s="962" t="e">
        <f t="shared" ref="CKS51" si="1204">(CKQ51*$C$51)+(CKQ51-CKQ49)</f>
        <v>#NUM!</v>
      </c>
      <c r="CKT51" s="959"/>
      <c r="CKU51" s="962" t="e">
        <f t="shared" ref="CKU51" si="1205">(CKS51*$C$51)+(CKS51-CKS49)</f>
        <v>#NUM!</v>
      </c>
      <c r="CKV51" s="959"/>
      <c r="CKW51" s="962" t="e">
        <f t="shared" ref="CKW51" si="1206">(CKU51*$C$51)+(CKU51-CKU49)</f>
        <v>#NUM!</v>
      </c>
      <c r="CKX51" s="959"/>
      <c r="CKY51" s="962" t="e">
        <f t="shared" ref="CKY51" si="1207">(CKW51*$C$51)+(CKW51-CKW49)</f>
        <v>#NUM!</v>
      </c>
      <c r="CKZ51" s="959"/>
      <c r="CLA51" s="962" t="e">
        <f t="shared" ref="CLA51" si="1208">(CKY51*$C$51)+(CKY51-CKY49)</f>
        <v>#NUM!</v>
      </c>
      <c r="CLB51" s="959"/>
      <c r="CLC51" s="962" t="e">
        <f t="shared" ref="CLC51" si="1209">(CLA51*$C$51)+(CLA51-CLA49)</f>
        <v>#NUM!</v>
      </c>
      <c r="CLD51" s="959"/>
      <c r="CLE51" s="962" t="e">
        <f t="shared" ref="CLE51" si="1210">(CLC51*$C$51)+(CLC51-CLC49)</f>
        <v>#NUM!</v>
      </c>
      <c r="CLF51" s="959"/>
      <c r="CLG51" s="962" t="e">
        <f t="shared" ref="CLG51" si="1211">(CLE51*$C$51)+(CLE51-CLE49)</f>
        <v>#NUM!</v>
      </c>
      <c r="CLH51" s="959"/>
      <c r="CLI51" s="962" t="e">
        <f t="shared" ref="CLI51" si="1212">(CLG51*$C$51)+(CLG51-CLG49)</f>
        <v>#NUM!</v>
      </c>
      <c r="CLJ51" s="959"/>
      <c r="CLK51" s="962" t="e">
        <f t="shared" ref="CLK51" si="1213">(CLI51*$C$51)+(CLI51-CLI49)</f>
        <v>#NUM!</v>
      </c>
      <c r="CLL51" s="959"/>
      <c r="CLM51" s="962" t="e">
        <f t="shared" ref="CLM51" si="1214">(CLK51*$C$51)+(CLK51-CLK49)</f>
        <v>#NUM!</v>
      </c>
      <c r="CLN51" s="959"/>
      <c r="CLO51" s="962" t="e">
        <f t="shared" ref="CLO51" si="1215">(CLM51*$C$51)+(CLM51-CLM49)</f>
        <v>#NUM!</v>
      </c>
      <c r="CLP51" s="959"/>
      <c r="CLQ51" s="962" t="e">
        <f t="shared" ref="CLQ51" si="1216">(CLO51*$C$51)+(CLO51-CLO49)</f>
        <v>#NUM!</v>
      </c>
      <c r="CLR51" s="959"/>
      <c r="CLS51" s="962" t="e">
        <f t="shared" ref="CLS51" si="1217">(CLQ51*$C$51)+(CLQ51-CLQ49)</f>
        <v>#NUM!</v>
      </c>
      <c r="CLT51" s="959"/>
      <c r="CLU51" s="962" t="e">
        <f t="shared" ref="CLU51" si="1218">(CLS51*$C$51)+(CLS51-CLS49)</f>
        <v>#NUM!</v>
      </c>
      <c r="CLV51" s="959"/>
      <c r="CLW51" s="962" t="e">
        <f t="shared" ref="CLW51" si="1219">(CLU51*$C$51)+(CLU51-CLU49)</f>
        <v>#NUM!</v>
      </c>
      <c r="CLX51" s="959"/>
      <c r="CLY51" s="962" t="e">
        <f t="shared" ref="CLY51" si="1220">(CLW51*$C$51)+(CLW51-CLW49)</f>
        <v>#NUM!</v>
      </c>
      <c r="CLZ51" s="959"/>
      <c r="CMA51" s="962" t="e">
        <f t="shared" ref="CMA51" si="1221">(CLY51*$C$51)+(CLY51-CLY49)</f>
        <v>#NUM!</v>
      </c>
      <c r="CMB51" s="959"/>
      <c r="CMC51" s="962" t="e">
        <f t="shared" ref="CMC51" si="1222">(CMA51*$C$51)+(CMA51-CMA49)</f>
        <v>#NUM!</v>
      </c>
      <c r="CMD51" s="959"/>
      <c r="CME51" s="962" t="e">
        <f t="shared" ref="CME51" si="1223">(CMC51*$C$51)+(CMC51-CMC49)</f>
        <v>#NUM!</v>
      </c>
      <c r="CMF51" s="959"/>
      <c r="CMG51" s="962" t="e">
        <f t="shared" ref="CMG51" si="1224">(CME51*$C$51)+(CME51-CME49)</f>
        <v>#NUM!</v>
      </c>
      <c r="CMH51" s="959"/>
      <c r="CMI51" s="962" t="e">
        <f t="shared" ref="CMI51" si="1225">(CMG51*$C$51)+(CMG51-CMG49)</f>
        <v>#NUM!</v>
      </c>
      <c r="CMJ51" s="959"/>
      <c r="CMK51" s="962" t="e">
        <f t="shared" ref="CMK51" si="1226">(CMI51*$C$51)+(CMI51-CMI49)</f>
        <v>#NUM!</v>
      </c>
      <c r="CML51" s="959"/>
      <c r="CMM51" s="962" t="e">
        <f t="shared" ref="CMM51" si="1227">(CMK51*$C$51)+(CMK51-CMK49)</f>
        <v>#NUM!</v>
      </c>
      <c r="CMN51" s="959"/>
      <c r="CMO51" s="962" t="e">
        <f t="shared" ref="CMO51" si="1228">(CMM51*$C$51)+(CMM51-CMM49)</f>
        <v>#NUM!</v>
      </c>
      <c r="CMP51" s="959"/>
      <c r="CMQ51" s="962" t="e">
        <f t="shared" ref="CMQ51" si="1229">(CMO51*$C$51)+(CMO51-CMO49)</f>
        <v>#NUM!</v>
      </c>
      <c r="CMR51" s="959"/>
      <c r="CMS51" s="962" t="e">
        <f t="shared" ref="CMS51" si="1230">(CMQ51*$C$51)+(CMQ51-CMQ49)</f>
        <v>#NUM!</v>
      </c>
      <c r="CMT51" s="959"/>
      <c r="CMU51" s="962" t="e">
        <f t="shared" ref="CMU51" si="1231">(CMS51*$C$51)+(CMS51-CMS49)</f>
        <v>#NUM!</v>
      </c>
      <c r="CMV51" s="959"/>
      <c r="CMW51" s="962" t="e">
        <f t="shared" ref="CMW51" si="1232">(CMU51*$C$51)+(CMU51-CMU49)</f>
        <v>#NUM!</v>
      </c>
      <c r="CMX51" s="959"/>
      <c r="CMY51" s="962" t="e">
        <f t="shared" ref="CMY51" si="1233">(CMW51*$C$51)+(CMW51-CMW49)</f>
        <v>#NUM!</v>
      </c>
      <c r="CMZ51" s="959"/>
      <c r="CNA51" s="962" t="e">
        <f t="shared" ref="CNA51" si="1234">(CMY51*$C$51)+(CMY51-CMY49)</f>
        <v>#NUM!</v>
      </c>
      <c r="CNB51" s="959"/>
      <c r="CNC51" s="962" t="e">
        <f t="shared" ref="CNC51" si="1235">(CNA51*$C$51)+(CNA51-CNA49)</f>
        <v>#NUM!</v>
      </c>
      <c r="CND51" s="959"/>
      <c r="CNE51" s="962" t="e">
        <f t="shared" ref="CNE51" si="1236">(CNC51*$C$51)+(CNC51-CNC49)</f>
        <v>#NUM!</v>
      </c>
      <c r="CNF51" s="959"/>
      <c r="CNG51" s="962" t="e">
        <f t="shared" ref="CNG51" si="1237">(CNE51*$C$51)+(CNE51-CNE49)</f>
        <v>#NUM!</v>
      </c>
      <c r="CNH51" s="959"/>
      <c r="CNI51" s="962" t="e">
        <f t="shared" ref="CNI51" si="1238">(CNG51*$C$51)+(CNG51-CNG49)</f>
        <v>#NUM!</v>
      </c>
      <c r="CNJ51" s="959"/>
      <c r="CNK51" s="962" t="e">
        <f t="shared" ref="CNK51" si="1239">(CNI51*$C$51)+(CNI51-CNI49)</f>
        <v>#NUM!</v>
      </c>
      <c r="CNL51" s="959"/>
      <c r="CNM51" s="962" t="e">
        <f t="shared" ref="CNM51" si="1240">(CNK51*$C$51)+(CNK51-CNK49)</f>
        <v>#NUM!</v>
      </c>
      <c r="CNN51" s="959"/>
      <c r="CNO51" s="962" t="e">
        <f t="shared" ref="CNO51" si="1241">(CNM51*$C$51)+(CNM51-CNM49)</f>
        <v>#NUM!</v>
      </c>
      <c r="CNP51" s="959"/>
      <c r="CNQ51" s="962" t="e">
        <f t="shared" ref="CNQ51" si="1242">(CNO51*$C$51)+(CNO51-CNO49)</f>
        <v>#NUM!</v>
      </c>
      <c r="CNR51" s="959"/>
      <c r="CNS51" s="962" t="e">
        <f t="shared" ref="CNS51" si="1243">(CNQ51*$C$51)+(CNQ51-CNQ49)</f>
        <v>#NUM!</v>
      </c>
      <c r="CNT51" s="959"/>
      <c r="CNU51" s="962" t="e">
        <f t="shared" ref="CNU51" si="1244">(CNS51*$C$51)+(CNS51-CNS49)</f>
        <v>#NUM!</v>
      </c>
      <c r="CNV51" s="959"/>
      <c r="CNW51" s="962" t="e">
        <f t="shared" ref="CNW51" si="1245">(CNU51*$C$51)+(CNU51-CNU49)</f>
        <v>#NUM!</v>
      </c>
      <c r="CNX51" s="959"/>
      <c r="CNY51" s="962" t="e">
        <f t="shared" ref="CNY51" si="1246">(CNW51*$C$51)+(CNW51-CNW49)</f>
        <v>#NUM!</v>
      </c>
      <c r="CNZ51" s="959"/>
      <c r="COA51" s="962" t="e">
        <f t="shared" ref="COA51" si="1247">(CNY51*$C$51)+(CNY51-CNY49)</f>
        <v>#NUM!</v>
      </c>
      <c r="COB51" s="959"/>
      <c r="COC51" s="962" t="e">
        <f t="shared" ref="COC51" si="1248">(COA51*$C$51)+(COA51-COA49)</f>
        <v>#NUM!</v>
      </c>
      <c r="COD51" s="959"/>
      <c r="COE51" s="962" t="e">
        <f t="shared" ref="COE51" si="1249">(COC51*$C$51)+(COC51-COC49)</f>
        <v>#NUM!</v>
      </c>
      <c r="COF51" s="959"/>
      <c r="COG51" s="962" t="e">
        <f t="shared" ref="COG51" si="1250">(COE51*$C$51)+(COE51-COE49)</f>
        <v>#NUM!</v>
      </c>
      <c r="COH51" s="959"/>
      <c r="COI51" s="962" t="e">
        <f t="shared" ref="COI51" si="1251">(COG51*$C$51)+(COG51-COG49)</f>
        <v>#NUM!</v>
      </c>
      <c r="COJ51" s="959"/>
      <c r="COK51" s="962" t="e">
        <f t="shared" ref="COK51" si="1252">(COI51*$C$51)+(COI51-COI49)</f>
        <v>#NUM!</v>
      </c>
      <c r="COL51" s="959"/>
      <c r="COM51" s="962" t="e">
        <f t="shared" ref="COM51" si="1253">(COK51*$C$51)+(COK51-COK49)</f>
        <v>#NUM!</v>
      </c>
      <c r="CON51" s="959"/>
      <c r="COO51" s="962" t="e">
        <f t="shared" ref="COO51" si="1254">(COM51*$C$51)+(COM51-COM49)</f>
        <v>#NUM!</v>
      </c>
      <c r="COP51" s="959"/>
      <c r="COQ51" s="962" t="e">
        <f t="shared" ref="COQ51" si="1255">(COO51*$C$51)+(COO51-COO49)</f>
        <v>#NUM!</v>
      </c>
      <c r="COR51" s="959"/>
      <c r="COS51" s="962" t="e">
        <f t="shared" ref="COS51" si="1256">(COQ51*$C$51)+(COQ51-COQ49)</f>
        <v>#NUM!</v>
      </c>
      <c r="COT51" s="959"/>
      <c r="COU51" s="962" t="e">
        <f t="shared" ref="COU51" si="1257">(COS51*$C$51)+(COS51-COS49)</f>
        <v>#NUM!</v>
      </c>
      <c r="COV51" s="959"/>
      <c r="COW51" s="962" t="e">
        <f t="shared" ref="COW51" si="1258">(COU51*$C$51)+(COU51-COU49)</f>
        <v>#NUM!</v>
      </c>
      <c r="COX51" s="959"/>
      <c r="COY51" s="962" t="e">
        <f t="shared" ref="COY51" si="1259">(COW51*$C$51)+(COW51-COW49)</f>
        <v>#NUM!</v>
      </c>
      <c r="COZ51" s="959"/>
      <c r="CPA51" s="962" t="e">
        <f t="shared" ref="CPA51" si="1260">(COY51*$C$51)+(COY51-COY49)</f>
        <v>#NUM!</v>
      </c>
      <c r="CPB51" s="959"/>
      <c r="CPC51" s="962" t="e">
        <f t="shared" ref="CPC51" si="1261">(CPA51*$C$51)+(CPA51-CPA49)</f>
        <v>#NUM!</v>
      </c>
      <c r="CPD51" s="959"/>
      <c r="CPE51" s="962" t="e">
        <f t="shared" ref="CPE51" si="1262">(CPC51*$C$51)+(CPC51-CPC49)</f>
        <v>#NUM!</v>
      </c>
      <c r="CPF51" s="959"/>
      <c r="CPG51" s="962" t="e">
        <f t="shared" ref="CPG51" si="1263">(CPE51*$C$51)+(CPE51-CPE49)</f>
        <v>#NUM!</v>
      </c>
      <c r="CPH51" s="959"/>
      <c r="CPI51" s="962" t="e">
        <f t="shared" ref="CPI51" si="1264">(CPG51*$C$51)+(CPG51-CPG49)</f>
        <v>#NUM!</v>
      </c>
      <c r="CPJ51" s="959"/>
      <c r="CPK51" s="962" t="e">
        <f t="shared" ref="CPK51" si="1265">(CPI51*$C$51)+(CPI51-CPI49)</f>
        <v>#NUM!</v>
      </c>
      <c r="CPL51" s="959"/>
      <c r="CPM51" s="962" t="e">
        <f t="shared" ref="CPM51" si="1266">(CPK51*$C$51)+(CPK51-CPK49)</f>
        <v>#NUM!</v>
      </c>
      <c r="CPN51" s="959"/>
      <c r="CPO51" s="962" t="e">
        <f t="shared" ref="CPO51" si="1267">(CPM51*$C$51)+(CPM51-CPM49)</f>
        <v>#NUM!</v>
      </c>
      <c r="CPP51" s="959"/>
      <c r="CPQ51" s="962" t="e">
        <f t="shared" ref="CPQ51" si="1268">(CPO51*$C$51)+(CPO51-CPO49)</f>
        <v>#NUM!</v>
      </c>
      <c r="CPR51" s="959"/>
      <c r="CPS51" s="962" t="e">
        <f t="shared" ref="CPS51" si="1269">(CPQ51*$C$51)+(CPQ51-CPQ49)</f>
        <v>#NUM!</v>
      </c>
      <c r="CPT51" s="959"/>
      <c r="CPU51" s="962" t="e">
        <f t="shared" ref="CPU51" si="1270">(CPS51*$C$51)+(CPS51-CPS49)</f>
        <v>#NUM!</v>
      </c>
      <c r="CPV51" s="959"/>
      <c r="CPW51" s="962" t="e">
        <f t="shared" ref="CPW51" si="1271">(CPU51*$C$51)+(CPU51-CPU49)</f>
        <v>#NUM!</v>
      </c>
      <c r="CPX51" s="959"/>
      <c r="CPY51" s="962" t="e">
        <f t="shared" ref="CPY51" si="1272">(CPW51*$C$51)+(CPW51-CPW49)</f>
        <v>#NUM!</v>
      </c>
      <c r="CPZ51" s="959"/>
      <c r="CQA51" s="962" t="e">
        <f t="shared" ref="CQA51" si="1273">(CPY51*$C$51)+(CPY51-CPY49)</f>
        <v>#NUM!</v>
      </c>
      <c r="CQB51" s="959"/>
      <c r="CQC51" s="962" t="e">
        <f t="shared" ref="CQC51" si="1274">(CQA51*$C$51)+(CQA51-CQA49)</f>
        <v>#NUM!</v>
      </c>
      <c r="CQD51" s="959"/>
      <c r="CQE51" s="962" t="e">
        <f t="shared" ref="CQE51" si="1275">(CQC51*$C$51)+(CQC51-CQC49)</f>
        <v>#NUM!</v>
      </c>
      <c r="CQF51" s="959"/>
      <c r="CQG51" s="962" t="e">
        <f t="shared" ref="CQG51" si="1276">(CQE51*$C$51)+(CQE51-CQE49)</f>
        <v>#NUM!</v>
      </c>
      <c r="CQH51" s="959"/>
      <c r="CQI51" s="962" t="e">
        <f t="shared" ref="CQI51" si="1277">(CQG51*$C$51)+(CQG51-CQG49)</f>
        <v>#NUM!</v>
      </c>
      <c r="CQJ51" s="959"/>
      <c r="CQK51" s="962" t="e">
        <f t="shared" ref="CQK51" si="1278">(CQI51*$C$51)+(CQI51-CQI49)</f>
        <v>#NUM!</v>
      </c>
      <c r="CQL51" s="959"/>
      <c r="CQM51" s="962" t="e">
        <f t="shared" ref="CQM51" si="1279">(CQK51*$C$51)+(CQK51-CQK49)</f>
        <v>#NUM!</v>
      </c>
      <c r="CQN51" s="959"/>
      <c r="CQO51" s="962" t="e">
        <f t="shared" ref="CQO51" si="1280">(CQM51*$C$51)+(CQM51-CQM49)</f>
        <v>#NUM!</v>
      </c>
      <c r="CQP51" s="959"/>
      <c r="CQQ51" s="962" t="e">
        <f t="shared" ref="CQQ51" si="1281">(CQO51*$C$51)+(CQO51-CQO49)</f>
        <v>#NUM!</v>
      </c>
      <c r="CQR51" s="959"/>
      <c r="CQS51" s="962" t="e">
        <f t="shared" ref="CQS51" si="1282">(CQQ51*$C$51)+(CQQ51-CQQ49)</f>
        <v>#NUM!</v>
      </c>
      <c r="CQT51" s="959"/>
      <c r="CQU51" s="962" t="e">
        <f t="shared" ref="CQU51" si="1283">(CQS51*$C$51)+(CQS51-CQS49)</f>
        <v>#NUM!</v>
      </c>
      <c r="CQV51" s="959"/>
      <c r="CQW51" s="962" t="e">
        <f t="shared" ref="CQW51" si="1284">(CQU51*$C$51)+(CQU51-CQU49)</f>
        <v>#NUM!</v>
      </c>
      <c r="CQX51" s="959"/>
      <c r="CQY51" s="962" t="e">
        <f t="shared" ref="CQY51" si="1285">(CQW51*$C$51)+(CQW51-CQW49)</f>
        <v>#NUM!</v>
      </c>
      <c r="CQZ51" s="959"/>
      <c r="CRA51" s="962" t="e">
        <f t="shared" ref="CRA51" si="1286">(CQY51*$C$51)+(CQY51-CQY49)</f>
        <v>#NUM!</v>
      </c>
      <c r="CRB51" s="959"/>
      <c r="CRC51" s="962" t="e">
        <f t="shared" ref="CRC51" si="1287">(CRA51*$C$51)+(CRA51-CRA49)</f>
        <v>#NUM!</v>
      </c>
      <c r="CRD51" s="959"/>
      <c r="CRE51" s="962" t="e">
        <f t="shared" ref="CRE51" si="1288">(CRC51*$C$51)+(CRC51-CRC49)</f>
        <v>#NUM!</v>
      </c>
      <c r="CRF51" s="959"/>
      <c r="CRG51" s="962" t="e">
        <f t="shared" ref="CRG51" si="1289">(CRE51*$C$51)+(CRE51-CRE49)</f>
        <v>#NUM!</v>
      </c>
      <c r="CRH51" s="959"/>
      <c r="CRI51" s="962" t="e">
        <f t="shared" ref="CRI51" si="1290">(CRG51*$C$51)+(CRG51-CRG49)</f>
        <v>#NUM!</v>
      </c>
      <c r="CRJ51" s="959"/>
      <c r="CRK51" s="962" t="e">
        <f t="shared" ref="CRK51" si="1291">(CRI51*$C$51)+(CRI51-CRI49)</f>
        <v>#NUM!</v>
      </c>
      <c r="CRL51" s="959"/>
      <c r="CRM51" s="962" t="e">
        <f t="shared" ref="CRM51" si="1292">(CRK51*$C$51)+(CRK51-CRK49)</f>
        <v>#NUM!</v>
      </c>
      <c r="CRN51" s="959"/>
      <c r="CRO51" s="962" t="e">
        <f t="shared" ref="CRO51" si="1293">(CRM51*$C$51)+(CRM51-CRM49)</f>
        <v>#NUM!</v>
      </c>
      <c r="CRP51" s="959"/>
      <c r="CRQ51" s="962" t="e">
        <f t="shared" ref="CRQ51" si="1294">(CRO51*$C$51)+(CRO51-CRO49)</f>
        <v>#NUM!</v>
      </c>
      <c r="CRR51" s="959"/>
      <c r="CRS51" s="962" t="e">
        <f t="shared" ref="CRS51" si="1295">(CRQ51*$C$51)+(CRQ51-CRQ49)</f>
        <v>#NUM!</v>
      </c>
      <c r="CRT51" s="959"/>
      <c r="CRU51" s="962" t="e">
        <f t="shared" ref="CRU51" si="1296">(CRS51*$C$51)+(CRS51-CRS49)</f>
        <v>#NUM!</v>
      </c>
      <c r="CRV51" s="959"/>
      <c r="CRW51" s="962" t="e">
        <f t="shared" ref="CRW51" si="1297">(CRU51*$C$51)+(CRU51-CRU49)</f>
        <v>#NUM!</v>
      </c>
      <c r="CRX51" s="959"/>
      <c r="CRY51" s="962" t="e">
        <f t="shared" ref="CRY51" si="1298">(CRW51*$C$51)+(CRW51-CRW49)</f>
        <v>#NUM!</v>
      </c>
      <c r="CRZ51" s="959"/>
      <c r="CSA51" s="962" t="e">
        <f t="shared" ref="CSA51" si="1299">(CRY51*$C$51)+(CRY51-CRY49)</f>
        <v>#NUM!</v>
      </c>
      <c r="CSB51" s="959"/>
      <c r="CSC51" s="962" t="e">
        <f t="shared" ref="CSC51" si="1300">(CSA51*$C$51)+(CSA51-CSA49)</f>
        <v>#NUM!</v>
      </c>
      <c r="CSD51" s="959"/>
      <c r="CSE51" s="962" t="e">
        <f t="shared" ref="CSE51" si="1301">(CSC51*$C$51)+(CSC51-CSC49)</f>
        <v>#NUM!</v>
      </c>
      <c r="CSF51" s="959"/>
      <c r="CSG51" s="962" t="e">
        <f t="shared" ref="CSG51" si="1302">(CSE51*$C$51)+(CSE51-CSE49)</f>
        <v>#NUM!</v>
      </c>
      <c r="CSH51" s="959"/>
      <c r="CSI51" s="962" t="e">
        <f t="shared" ref="CSI51" si="1303">(CSG51*$C$51)+(CSG51-CSG49)</f>
        <v>#NUM!</v>
      </c>
      <c r="CSJ51" s="959"/>
      <c r="CSK51" s="962" t="e">
        <f t="shared" ref="CSK51" si="1304">(CSI51*$C$51)+(CSI51-CSI49)</f>
        <v>#NUM!</v>
      </c>
      <c r="CSL51" s="959"/>
      <c r="CSM51" s="962" t="e">
        <f t="shared" ref="CSM51" si="1305">(CSK51*$C$51)+(CSK51-CSK49)</f>
        <v>#NUM!</v>
      </c>
      <c r="CSN51" s="959"/>
      <c r="CSO51" s="962" t="e">
        <f t="shared" ref="CSO51" si="1306">(CSM51*$C$51)+(CSM51-CSM49)</f>
        <v>#NUM!</v>
      </c>
      <c r="CSP51" s="959"/>
      <c r="CSQ51" s="962" t="e">
        <f t="shared" ref="CSQ51" si="1307">(CSO51*$C$51)+(CSO51-CSO49)</f>
        <v>#NUM!</v>
      </c>
      <c r="CSR51" s="959"/>
      <c r="CSS51" s="962" t="e">
        <f t="shared" ref="CSS51" si="1308">(CSQ51*$C$51)+(CSQ51-CSQ49)</f>
        <v>#NUM!</v>
      </c>
      <c r="CST51" s="959"/>
      <c r="CSU51" s="962" t="e">
        <f t="shared" ref="CSU51" si="1309">(CSS51*$C$51)+(CSS51-CSS49)</f>
        <v>#NUM!</v>
      </c>
      <c r="CSV51" s="959"/>
      <c r="CSW51" s="962" t="e">
        <f t="shared" ref="CSW51" si="1310">(CSU51*$C$51)+(CSU51-CSU49)</f>
        <v>#NUM!</v>
      </c>
      <c r="CSX51" s="959"/>
      <c r="CSY51" s="962" t="e">
        <f t="shared" ref="CSY51" si="1311">(CSW51*$C$51)+(CSW51-CSW49)</f>
        <v>#NUM!</v>
      </c>
      <c r="CSZ51" s="959"/>
      <c r="CTA51" s="962" t="e">
        <f t="shared" ref="CTA51" si="1312">(CSY51*$C$51)+(CSY51-CSY49)</f>
        <v>#NUM!</v>
      </c>
      <c r="CTB51" s="959"/>
      <c r="CTC51" s="962" t="e">
        <f t="shared" ref="CTC51" si="1313">(CTA51*$C$51)+(CTA51-CTA49)</f>
        <v>#NUM!</v>
      </c>
      <c r="CTD51" s="959"/>
      <c r="CTE51" s="962" t="e">
        <f t="shared" ref="CTE51" si="1314">(CTC51*$C$51)+(CTC51-CTC49)</f>
        <v>#NUM!</v>
      </c>
      <c r="CTF51" s="959"/>
      <c r="CTG51" s="962" t="e">
        <f t="shared" ref="CTG51" si="1315">(CTE51*$C$51)+(CTE51-CTE49)</f>
        <v>#NUM!</v>
      </c>
      <c r="CTH51" s="959"/>
      <c r="CTI51" s="962" t="e">
        <f t="shared" ref="CTI51" si="1316">(CTG51*$C$51)+(CTG51-CTG49)</f>
        <v>#NUM!</v>
      </c>
      <c r="CTJ51" s="959"/>
      <c r="CTK51" s="962" t="e">
        <f t="shared" ref="CTK51" si="1317">(CTI51*$C$51)+(CTI51-CTI49)</f>
        <v>#NUM!</v>
      </c>
      <c r="CTL51" s="959"/>
      <c r="CTM51" s="962" t="e">
        <f t="shared" ref="CTM51" si="1318">(CTK51*$C$51)+(CTK51-CTK49)</f>
        <v>#NUM!</v>
      </c>
      <c r="CTN51" s="959"/>
      <c r="CTO51" s="962" t="e">
        <f t="shared" ref="CTO51" si="1319">(CTM51*$C$51)+(CTM51-CTM49)</f>
        <v>#NUM!</v>
      </c>
      <c r="CTP51" s="959"/>
      <c r="CTQ51" s="962" t="e">
        <f t="shared" ref="CTQ51" si="1320">(CTO51*$C$51)+(CTO51-CTO49)</f>
        <v>#NUM!</v>
      </c>
      <c r="CTR51" s="959"/>
      <c r="CTS51" s="962" t="e">
        <f t="shared" ref="CTS51" si="1321">(CTQ51*$C$51)+(CTQ51-CTQ49)</f>
        <v>#NUM!</v>
      </c>
      <c r="CTT51" s="959"/>
      <c r="CTU51" s="962" t="e">
        <f t="shared" ref="CTU51" si="1322">(CTS51*$C$51)+(CTS51-CTS49)</f>
        <v>#NUM!</v>
      </c>
      <c r="CTV51" s="959"/>
      <c r="CTW51" s="962" t="e">
        <f t="shared" ref="CTW51" si="1323">(CTU51*$C$51)+(CTU51-CTU49)</f>
        <v>#NUM!</v>
      </c>
      <c r="CTX51" s="959"/>
      <c r="CTY51" s="962" t="e">
        <f t="shared" ref="CTY51" si="1324">(CTW51*$C$51)+(CTW51-CTW49)</f>
        <v>#NUM!</v>
      </c>
      <c r="CTZ51" s="959"/>
      <c r="CUA51" s="962" t="e">
        <f t="shared" ref="CUA51" si="1325">(CTY51*$C$51)+(CTY51-CTY49)</f>
        <v>#NUM!</v>
      </c>
      <c r="CUB51" s="959"/>
      <c r="CUC51" s="962" t="e">
        <f t="shared" ref="CUC51" si="1326">(CUA51*$C$51)+(CUA51-CUA49)</f>
        <v>#NUM!</v>
      </c>
      <c r="CUD51" s="959"/>
      <c r="CUE51" s="962" t="e">
        <f t="shared" ref="CUE51" si="1327">(CUC51*$C$51)+(CUC51-CUC49)</f>
        <v>#NUM!</v>
      </c>
      <c r="CUF51" s="959"/>
      <c r="CUG51" s="962" t="e">
        <f t="shared" ref="CUG51" si="1328">(CUE51*$C$51)+(CUE51-CUE49)</f>
        <v>#NUM!</v>
      </c>
      <c r="CUH51" s="959"/>
      <c r="CUI51" s="962" t="e">
        <f t="shared" ref="CUI51" si="1329">(CUG51*$C$51)+(CUG51-CUG49)</f>
        <v>#NUM!</v>
      </c>
      <c r="CUJ51" s="959"/>
      <c r="CUK51" s="962" t="e">
        <f t="shared" ref="CUK51" si="1330">(CUI51*$C$51)+(CUI51-CUI49)</f>
        <v>#NUM!</v>
      </c>
      <c r="CUL51" s="959"/>
      <c r="CUM51" s="962" t="e">
        <f t="shared" ref="CUM51" si="1331">(CUK51*$C$51)+(CUK51-CUK49)</f>
        <v>#NUM!</v>
      </c>
      <c r="CUN51" s="959"/>
      <c r="CUO51" s="962" t="e">
        <f t="shared" ref="CUO51" si="1332">(CUM51*$C$51)+(CUM51-CUM49)</f>
        <v>#NUM!</v>
      </c>
      <c r="CUP51" s="959"/>
      <c r="CUQ51" s="962" t="e">
        <f t="shared" ref="CUQ51" si="1333">(CUO51*$C$51)+(CUO51-CUO49)</f>
        <v>#NUM!</v>
      </c>
      <c r="CUR51" s="959"/>
      <c r="CUS51" s="962" t="e">
        <f t="shared" ref="CUS51" si="1334">(CUQ51*$C$51)+(CUQ51-CUQ49)</f>
        <v>#NUM!</v>
      </c>
      <c r="CUT51" s="959"/>
      <c r="CUU51" s="962" t="e">
        <f t="shared" ref="CUU51" si="1335">(CUS51*$C$51)+(CUS51-CUS49)</f>
        <v>#NUM!</v>
      </c>
      <c r="CUV51" s="959"/>
      <c r="CUW51" s="962" t="e">
        <f t="shared" ref="CUW51" si="1336">(CUU51*$C$51)+(CUU51-CUU49)</f>
        <v>#NUM!</v>
      </c>
      <c r="CUX51" s="959"/>
      <c r="CUY51" s="962" t="e">
        <f t="shared" ref="CUY51" si="1337">(CUW51*$C$51)+(CUW51-CUW49)</f>
        <v>#NUM!</v>
      </c>
      <c r="CUZ51" s="959"/>
      <c r="CVA51" s="962" t="e">
        <f t="shared" ref="CVA51" si="1338">(CUY51*$C$51)+(CUY51-CUY49)</f>
        <v>#NUM!</v>
      </c>
      <c r="CVB51" s="959"/>
      <c r="CVC51" s="962" t="e">
        <f t="shared" ref="CVC51" si="1339">(CVA51*$C$51)+(CVA51-CVA49)</f>
        <v>#NUM!</v>
      </c>
      <c r="CVD51" s="959"/>
      <c r="CVE51" s="962" t="e">
        <f t="shared" ref="CVE51" si="1340">(CVC51*$C$51)+(CVC51-CVC49)</f>
        <v>#NUM!</v>
      </c>
      <c r="CVF51" s="959"/>
      <c r="CVG51" s="962" t="e">
        <f t="shared" ref="CVG51" si="1341">(CVE51*$C$51)+(CVE51-CVE49)</f>
        <v>#NUM!</v>
      </c>
      <c r="CVH51" s="959"/>
      <c r="CVI51" s="962" t="e">
        <f t="shared" ref="CVI51" si="1342">(CVG51*$C$51)+(CVG51-CVG49)</f>
        <v>#NUM!</v>
      </c>
      <c r="CVJ51" s="959"/>
      <c r="CVK51" s="962" t="e">
        <f t="shared" ref="CVK51" si="1343">(CVI51*$C$51)+(CVI51-CVI49)</f>
        <v>#NUM!</v>
      </c>
      <c r="CVL51" s="959"/>
      <c r="CVM51" s="962" t="e">
        <f t="shared" ref="CVM51" si="1344">(CVK51*$C$51)+(CVK51-CVK49)</f>
        <v>#NUM!</v>
      </c>
      <c r="CVN51" s="959"/>
      <c r="CVO51" s="962" t="e">
        <f t="shared" ref="CVO51" si="1345">(CVM51*$C$51)+(CVM51-CVM49)</f>
        <v>#NUM!</v>
      </c>
      <c r="CVP51" s="959"/>
      <c r="CVQ51" s="962" t="e">
        <f t="shared" ref="CVQ51" si="1346">(CVO51*$C$51)+(CVO51-CVO49)</f>
        <v>#NUM!</v>
      </c>
      <c r="CVR51" s="959"/>
      <c r="CVS51" s="962" t="e">
        <f t="shared" ref="CVS51" si="1347">(CVQ51*$C$51)+(CVQ51-CVQ49)</f>
        <v>#NUM!</v>
      </c>
      <c r="CVT51" s="959"/>
      <c r="CVU51" s="962" t="e">
        <f t="shared" ref="CVU51" si="1348">(CVS51*$C$51)+(CVS51-CVS49)</f>
        <v>#NUM!</v>
      </c>
      <c r="CVV51" s="959"/>
      <c r="CVW51" s="962" t="e">
        <f t="shared" ref="CVW51" si="1349">(CVU51*$C$51)+(CVU51-CVU49)</f>
        <v>#NUM!</v>
      </c>
      <c r="CVX51" s="959"/>
      <c r="CVY51" s="962" t="e">
        <f t="shared" ref="CVY51" si="1350">(CVW51*$C$51)+(CVW51-CVW49)</f>
        <v>#NUM!</v>
      </c>
      <c r="CVZ51" s="959"/>
      <c r="CWA51" s="962" t="e">
        <f t="shared" ref="CWA51" si="1351">(CVY51*$C$51)+(CVY51-CVY49)</f>
        <v>#NUM!</v>
      </c>
      <c r="CWB51" s="959"/>
      <c r="CWC51" s="962" t="e">
        <f t="shared" ref="CWC51" si="1352">(CWA51*$C$51)+(CWA51-CWA49)</f>
        <v>#NUM!</v>
      </c>
      <c r="CWD51" s="959"/>
      <c r="CWE51" s="962" t="e">
        <f t="shared" ref="CWE51" si="1353">(CWC51*$C$51)+(CWC51-CWC49)</f>
        <v>#NUM!</v>
      </c>
      <c r="CWF51" s="959"/>
      <c r="CWG51" s="962" t="e">
        <f t="shared" ref="CWG51" si="1354">(CWE51*$C$51)+(CWE51-CWE49)</f>
        <v>#NUM!</v>
      </c>
      <c r="CWH51" s="959"/>
      <c r="CWI51" s="962" t="e">
        <f t="shared" ref="CWI51" si="1355">(CWG51*$C$51)+(CWG51-CWG49)</f>
        <v>#NUM!</v>
      </c>
      <c r="CWJ51" s="959"/>
      <c r="CWK51" s="962" t="e">
        <f t="shared" ref="CWK51" si="1356">(CWI51*$C$51)+(CWI51-CWI49)</f>
        <v>#NUM!</v>
      </c>
      <c r="CWL51" s="959"/>
      <c r="CWM51" s="962" t="e">
        <f t="shared" ref="CWM51" si="1357">(CWK51*$C$51)+(CWK51-CWK49)</f>
        <v>#NUM!</v>
      </c>
      <c r="CWN51" s="959"/>
      <c r="CWO51" s="962" t="e">
        <f t="shared" ref="CWO51" si="1358">(CWM51*$C$51)+(CWM51-CWM49)</f>
        <v>#NUM!</v>
      </c>
      <c r="CWP51" s="959"/>
      <c r="CWQ51" s="962" t="e">
        <f t="shared" ref="CWQ51" si="1359">(CWO51*$C$51)+(CWO51-CWO49)</f>
        <v>#NUM!</v>
      </c>
      <c r="CWR51" s="959"/>
      <c r="CWS51" s="962" t="e">
        <f t="shared" ref="CWS51" si="1360">(CWQ51*$C$51)+(CWQ51-CWQ49)</f>
        <v>#NUM!</v>
      </c>
      <c r="CWT51" s="959"/>
      <c r="CWU51" s="962" t="e">
        <f t="shared" ref="CWU51" si="1361">(CWS51*$C$51)+(CWS51-CWS49)</f>
        <v>#NUM!</v>
      </c>
      <c r="CWV51" s="959"/>
      <c r="CWW51" s="962" t="e">
        <f t="shared" ref="CWW51" si="1362">(CWU51*$C$51)+(CWU51-CWU49)</f>
        <v>#NUM!</v>
      </c>
      <c r="CWX51" s="959"/>
      <c r="CWY51" s="962" t="e">
        <f t="shared" ref="CWY51" si="1363">(CWW51*$C$51)+(CWW51-CWW49)</f>
        <v>#NUM!</v>
      </c>
      <c r="CWZ51" s="959"/>
      <c r="CXA51" s="962" t="e">
        <f t="shared" ref="CXA51" si="1364">(CWY51*$C$51)+(CWY51-CWY49)</f>
        <v>#NUM!</v>
      </c>
      <c r="CXB51" s="959"/>
      <c r="CXC51" s="962" t="e">
        <f t="shared" ref="CXC51" si="1365">(CXA51*$C$51)+(CXA51-CXA49)</f>
        <v>#NUM!</v>
      </c>
      <c r="CXD51" s="959"/>
      <c r="CXE51" s="962" t="e">
        <f t="shared" ref="CXE51" si="1366">(CXC51*$C$51)+(CXC51-CXC49)</f>
        <v>#NUM!</v>
      </c>
      <c r="CXF51" s="959"/>
      <c r="CXG51" s="962" t="e">
        <f t="shared" ref="CXG51" si="1367">(CXE51*$C$51)+(CXE51-CXE49)</f>
        <v>#NUM!</v>
      </c>
      <c r="CXH51" s="959"/>
      <c r="CXI51" s="962" t="e">
        <f t="shared" ref="CXI51" si="1368">(CXG51*$C$51)+(CXG51-CXG49)</f>
        <v>#NUM!</v>
      </c>
      <c r="CXJ51" s="959"/>
      <c r="CXK51" s="962" t="e">
        <f t="shared" ref="CXK51" si="1369">(CXI51*$C$51)+(CXI51-CXI49)</f>
        <v>#NUM!</v>
      </c>
      <c r="CXL51" s="959"/>
      <c r="CXM51" s="962" t="e">
        <f t="shared" ref="CXM51" si="1370">(CXK51*$C$51)+(CXK51-CXK49)</f>
        <v>#NUM!</v>
      </c>
      <c r="CXN51" s="959"/>
      <c r="CXO51" s="962" t="e">
        <f t="shared" ref="CXO51" si="1371">(CXM51*$C$51)+(CXM51-CXM49)</f>
        <v>#NUM!</v>
      </c>
      <c r="CXP51" s="959"/>
      <c r="CXQ51" s="962" t="e">
        <f t="shared" ref="CXQ51" si="1372">(CXO51*$C$51)+(CXO51-CXO49)</f>
        <v>#NUM!</v>
      </c>
      <c r="CXR51" s="959"/>
      <c r="CXS51" s="962" t="e">
        <f t="shared" ref="CXS51" si="1373">(CXQ51*$C$51)+(CXQ51-CXQ49)</f>
        <v>#NUM!</v>
      </c>
      <c r="CXT51" s="959"/>
      <c r="CXU51" s="962" t="e">
        <f t="shared" ref="CXU51" si="1374">(CXS51*$C$51)+(CXS51-CXS49)</f>
        <v>#NUM!</v>
      </c>
      <c r="CXV51" s="959"/>
      <c r="CXW51" s="962" t="e">
        <f t="shared" ref="CXW51" si="1375">(CXU51*$C$51)+(CXU51-CXU49)</f>
        <v>#NUM!</v>
      </c>
      <c r="CXX51" s="959"/>
      <c r="CXY51" s="962" t="e">
        <f t="shared" ref="CXY51" si="1376">(CXW51*$C$51)+(CXW51-CXW49)</f>
        <v>#NUM!</v>
      </c>
      <c r="CXZ51" s="959"/>
      <c r="CYA51" s="962" t="e">
        <f t="shared" ref="CYA51" si="1377">(CXY51*$C$51)+(CXY51-CXY49)</f>
        <v>#NUM!</v>
      </c>
      <c r="CYB51" s="959"/>
      <c r="CYC51" s="962" t="e">
        <f t="shared" ref="CYC51" si="1378">(CYA51*$C$51)+(CYA51-CYA49)</f>
        <v>#NUM!</v>
      </c>
      <c r="CYD51" s="959"/>
      <c r="CYE51" s="962" t="e">
        <f t="shared" ref="CYE51" si="1379">(CYC51*$C$51)+(CYC51-CYC49)</f>
        <v>#NUM!</v>
      </c>
      <c r="CYF51" s="959"/>
      <c r="CYG51" s="962" t="e">
        <f t="shared" ref="CYG51" si="1380">(CYE51*$C$51)+(CYE51-CYE49)</f>
        <v>#NUM!</v>
      </c>
      <c r="CYH51" s="959"/>
      <c r="CYI51" s="962" t="e">
        <f t="shared" ref="CYI51" si="1381">(CYG51*$C$51)+(CYG51-CYG49)</f>
        <v>#NUM!</v>
      </c>
      <c r="CYJ51" s="959"/>
      <c r="CYK51" s="962" t="e">
        <f t="shared" ref="CYK51" si="1382">(CYI51*$C$51)+(CYI51-CYI49)</f>
        <v>#NUM!</v>
      </c>
      <c r="CYL51" s="959"/>
      <c r="CYM51" s="962" t="e">
        <f t="shared" ref="CYM51" si="1383">(CYK51*$C$51)+(CYK51-CYK49)</f>
        <v>#NUM!</v>
      </c>
      <c r="CYN51" s="959"/>
      <c r="CYO51" s="962" t="e">
        <f t="shared" ref="CYO51" si="1384">(CYM51*$C$51)+(CYM51-CYM49)</f>
        <v>#NUM!</v>
      </c>
      <c r="CYP51" s="959"/>
      <c r="CYQ51" s="962" t="e">
        <f t="shared" ref="CYQ51" si="1385">(CYO51*$C$51)+(CYO51-CYO49)</f>
        <v>#NUM!</v>
      </c>
      <c r="CYR51" s="959"/>
      <c r="CYS51" s="962" t="e">
        <f t="shared" ref="CYS51" si="1386">(CYQ51*$C$51)+(CYQ51-CYQ49)</f>
        <v>#NUM!</v>
      </c>
      <c r="CYT51" s="959"/>
      <c r="CYU51" s="962" t="e">
        <f t="shared" ref="CYU51" si="1387">(CYS51*$C$51)+(CYS51-CYS49)</f>
        <v>#NUM!</v>
      </c>
      <c r="CYV51" s="959"/>
      <c r="CYW51" s="962" t="e">
        <f t="shared" ref="CYW51" si="1388">(CYU51*$C$51)+(CYU51-CYU49)</f>
        <v>#NUM!</v>
      </c>
      <c r="CYX51" s="959"/>
      <c r="CYY51" s="962" t="e">
        <f t="shared" ref="CYY51" si="1389">(CYW51*$C$51)+(CYW51-CYW49)</f>
        <v>#NUM!</v>
      </c>
      <c r="CYZ51" s="959"/>
      <c r="CZA51" s="962" t="e">
        <f t="shared" ref="CZA51" si="1390">(CYY51*$C$51)+(CYY51-CYY49)</f>
        <v>#NUM!</v>
      </c>
      <c r="CZB51" s="959"/>
      <c r="CZC51" s="962" t="e">
        <f t="shared" ref="CZC51" si="1391">(CZA51*$C$51)+(CZA51-CZA49)</f>
        <v>#NUM!</v>
      </c>
      <c r="CZD51" s="959"/>
      <c r="CZE51" s="962" t="e">
        <f t="shared" ref="CZE51" si="1392">(CZC51*$C$51)+(CZC51-CZC49)</f>
        <v>#NUM!</v>
      </c>
      <c r="CZF51" s="959"/>
      <c r="CZG51" s="962" t="e">
        <f t="shared" ref="CZG51" si="1393">(CZE51*$C$51)+(CZE51-CZE49)</f>
        <v>#NUM!</v>
      </c>
      <c r="CZH51" s="959"/>
      <c r="CZI51" s="962" t="e">
        <f t="shared" ref="CZI51" si="1394">(CZG51*$C$51)+(CZG51-CZG49)</f>
        <v>#NUM!</v>
      </c>
      <c r="CZJ51" s="959"/>
      <c r="CZK51" s="962" t="e">
        <f t="shared" ref="CZK51" si="1395">(CZI51*$C$51)+(CZI51-CZI49)</f>
        <v>#NUM!</v>
      </c>
      <c r="CZL51" s="959"/>
      <c r="CZM51" s="962" t="e">
        <f t="shared" ref="CZM51" si="1396">(CZK51*$C$51)+(CZK51-CZK49)</f>
        <v>#NUM!</v>
      </c>
      <c r="CZN51" s="959"/>
      <c r="CZO51" s="962" t="e">
        <f t="shared" ref="CZO51" si="1397">(CZM51*$C$51)+(CZM51-CZM49)</f>
        <v>#NUM!</v>
      </c>
      <c r="CZP51" s="959"/>
      <c r="CZQ51" s="962" t="e">
        <f t="shared" ref="CZQ51" si="1398">(CZO51*$C$51)+(CZO51-CZO49)</f>
        <v>#NUM!</v>
      </c>
      <c r="CZR51" s="959"/>
      <c r="CZS51" s="962" t="e">
        <f t="shared" ref="CZS51" si="1399">(CZQ51*$C$51)+(CZQ51-CZQ49)</f>
        <v>#NUM!</v>
      </c>
      <c r="CZT51" s="959"/>
      <c r="CZU51" s="962" t="e">
        <f t="shared" ref="CZU51" si="1400">(CZS51*$C$51)+(CZS51-CZS49)</f>
        <v>#NUM!</v>
      </c>
      <c r="CZV51" s="959"/>
      <c r="CZW51" s="962" t="e">
        <f t="shared" ref="CZW51" si="1401">(CZU51*$C$51)+(CZU51-CZU49)</f>
        <v>#NUM!</v>
      </c>
      <c r="CZX51" s="959"/>
      <c r="CZY51" s="962" t="e">
        <f t="shared" ref="CZY51" si="1402">(CZW51*$C$51)+(CZW51-CZW49)</f>
        <v>#NUM!</v>
      </c>
      <c r="CZZ51" s="959"/>
      <c r="DAA51" s="962" t="e">
        <f t="shared" ref="DAA51" si="1403">(CZY51*$C$51)+(CZY51-CZY49)</f>
        <v>#NUM!</v>
      </c>
      <c r="DAB51" s="959"/>
      <c r="DAC51" s="962" t="e">
        <f t="shared" ref="DAC51" si="1404">(DAA51*$C$51)+(DAA51-DAA49)</f>
        <v>#NUM!</v>
      </c>
      <c r="DAD51" s="959"/>
      <c r="DAE51" s="962" t="e">
        <f t="shared" ref="DAE51" si="1405">(DAC51*$C$51)+(DAC51-DAC49)</f>
        <v>#NUM!</v>
      </c>
      <c r="DAF51" s="959"/>
      <c r="DAG51" s="962" t="e">
        <f t="shared" ref="DAG51" si="1406">(DAE51*$C$51)+(DAE51-DAE49)</f>
        <v>#NUM!</v>
      </c>
      <c r="DAH51" s="959"/>
      <c r="DAI51" s="962" t="e">
        <f t="shared" ref="DAI51" si="1407">(DAG51*$C$51)+(DAG51-DAG49)</f>
        <v>#NUM!</v>
      </c>
      <c r="DAJ51" s="959"/>
      <c r="DAK51" s="962" t="e">
        <f t="shared" ref="DAK51" si="1408">(DAI51*$C$51)+(DAI51-DAI49)</f>
        <v>#NUM!</v>
      </c>
      <c r="DAL51" s="959"/>
      <c r="DAM51" s="962" t="e">
        <f t="shared" ref="DAM51" si="1409">(DAK51*$C$51)+(DAK51-DAK49)</f>
        <v>#NUM!</v>
      </c>
      <c r="DAN51" s="959"/>
      <c r="DAO51" s="962" t="e">
        <f t="shared" ref="DAO51" si="1410">(DAM51*$C$51)+(DAM51-DAM49)</f>
        <v>#NUM!</v>
      </c>
      <c r="DAP51" s="959"/>
      <c r="DAQ51" s="962" t="e">
        <f t="shared" ref="DAQ51" si="1411">(DAO51*$C$51)+(DAO51-DAO49)</f>
        <v>#NUM!</v>
      </c>
      <c r="DAR51" s="959"/>
      <c r="DAS51" s="962" t="e">
        <f t="shared" ref="DAS51" si="1412">(DAQ51*$C$51)+(DAQ51-DAQ49)</f>
        <v>#NUM!</v>
      </c>
      <c r="DAT51" s="959"/>
      <c r="DAU51" s="962" t="e">
        <f t="shared" ref="DAU51" si="1413">(DAS51*$C$51)+(DAS51-DAS49)</f>
        <v>#NUM!</v>
      </c>
      <c r="DAV51" s="959"/>
      <c r="DAW51" s="962" t="e">
        <f t="shared" ref="DAW51" si="1414">(DAU51*$C$51)+(DAU51-DAU49)</f>
        <v>#NUM!</v>
      </c>
      <c r="DAX51" s="959"/>
      <c r="DAY51" s="962" t="e">
        <f t="shared" ref="DAY51" si="1415">(DAW51*$C$51)+(DAW51-DAW49)</f>
        <v>#NUM!</v>
      </c>
      <c r="DAZ51" s="959"/>
      <c r="DBA51" s="962" t="e">
        <f t="shared" ref="DBA51" si="1416">(DAY51*$C$51)+(DAY51-DAY49)</f>
        <v>#NUM!</v>
      </c>
      <c r="DBB51" s="959"/>
      <c r="DBC51" s="962" t="e">
        <f t="shared" ref="DBC51" si="1417">(DBA51*$C$51)+(DBA51-DBA49)</f>
        <v>#NUM!</v>
      </c>
      <c r="DBD51" s="959"/>
      <c r="DBE51" s="962" t="e">
        <f t="shared" ref="DBE51" si="1418">(DBC51*$C$51)+(DBC51-DBC49)</f>
        <v>#NUM!</v>
      </c>
      <c r="DBF51" s="959"/>
      <c r="DBG51" s="962" t="e">
        <f t="shared" ref="DBG51" si="1419">(DBE51*$C$51)+(DBE51-DBE49)</f>
        <v>#NUM!</v>
      </c>
      <c r="DBH51" s="959"/>
      <c r="DBI51" s="962" t="e">
        <f t="shared" ref="DBI51" si="1420">(DBG51*$C$51)+(DBG51-DBG49)</f>
        <v>#NUM!</v>
      </c>
      <c r="DBJ51" s="959"/>
      <c r="DBK51" s="962" t="e">
        <f t="shared" ref="DBK51" si="1421">(DBI51*$C$51)+(DBI51-DBI49)</f>
        <v>#NUM!</v>
      </c>
      <c r="DBL51" s="959"/>
      <c r="DBM51" s="962" t="e">
        <f t="shared" ref="DBM51" si="1422">(DBK51*$C$51)+(DBK51-DBK49)</f>
        <v>#NUM!</v>
      </c>
      <c r="DBN51" s="959"/>
      <c r="DBO51" s="962" t="e">
        <f t="shared" ref="DBO51" si="1423">(DBM51*$C$51)+(DBM51-DBM49)</f>
        <v>#NUM!</v>
      </c>
      <c r="DBP51" s="959"/>
      <c r="DBQ51" s="962" t="e">
        <f t="shared" ref="DBQ51" si="1424">(DBO51*$C$51)+(DBO51-DBO49)</f>
        <v>#NUM!</v>
      </c>
      <c r="DBR51" s="959"/>
      <c r="DBS51" s="962" t="e">
        <f t="shared" ref="DBS51" si="1425">(DBQ51*$C$51)+(DBQ51-DBQ49)</f>
        <v>#NUM!</v>
      </c>
      <c r="DBT51" s="959"/>
      <c r="DBU51" s="962" t="e">
        <f t="shared" ref="DBU51" si="1426">(DBS51*$C$51)+(DBS51-DBS49)</f>
        <v>#NUM!</v>
      </c>
      <c r="DBV51" s="959"/>
      <c r="DBW51" s="962" t="e">
        <f t="shared" ref="DBW51" si="1427">(DBU51*$C$51)+(DBU51-DBU49)</f>
        <v>#NUM!</v>
      </c>
      <c r="DBX51" s="959"/>
      <c r="DBY51" s="962" t="e">
        <f t="shared" ref="DBY51" si="1428">(DBW51*$C$51)+(DBW51-DBW49)</f>
        <v>#NUM!</v>
      </c>
      <c r="DBZ51" s="959"/>
      <c r="DCA51" s="962" t="e">
        <f t="shared" ref="DCA51" si="1429">(DBY51*$C$51)+(DBY51-DBY49)</f>
        <v>#NUM!</v>
      </c>
      <c r="DCB51" s="959"/>
      <c r="DCC51" s="962" t="e">
        <f t="shared" ref="DCC51" si="1430">(DCA51*$C$51)+(DCA51-DCA49)</f>
        <v>#NUM!</v>
      </c>
      <c r="DCD51" s="959"/>
      <c r="DCE51" s="962" t="e">
        <f t="shared" ref="DCE51" si="1431">(DCC51*$C$51)+(DCC51-DCC49)</f>
        <v>#NUM!</v>
      </c>
      <c r="DCF51" s="959"/>
      <c r="DCG51" s="962" t="e">
        <f t="shared" ref="DCG51" si="1432">(DCE51*$C$51)+(DCE51-DCE49)</f>
        <v>#NUM!</v>
      </c>
      <c r="DCH51" s="959"/>
      <c r="DCI51" s="962" t="e">
        <f t="shared" ref="DCI51" si="1433">(DCG51*$C$51)+(DCG51-DCG49)</f>
        <v>#NUM!</v>
      </c>
      <c r="DCJ51" s="959"/>
      <c r="DCK51" s="962" t="e">
        <f t="shared" ref="DCK51" si="1434">(DCI51*$C$51)+(DCI51-DCI49)</f>
        <v>#NUM!</v>
      </c>
      <c r="DCL51" s="959"/>
      <c r="DCM51" s="962" t="e">
        <f t="shared" ref="DCM51" si="1435">(DCK51*$C$51)+(DCK51-DCK49)</f>
        <v>#NUM!</v>
      </c>
      <c r="DCN51" s="959"/>
      <c r="DCO51" s="962" t="e">
        <f t="shared" ref="DCO51" si="1436">(DCM51*$C$51)+(DCM51-DCM49)</f>
        <v>#NUM!</v>
      </c>
      <c r="DCP51" s="959"/>
      <c r="DCQ51" s="962" t="e">
        <f t="shared" ref="DCQ51" si="1437">(DCO51*$C$51)+(DCO51-DCO49)</f>
        <v>#NUM!</v>
      </c>
      <c r="DCR51" s="959"/>
      <c r="DCS51" s="962" t="e">
        <f t="shared" ref="DCS51" si="1438">(DCQ51*$C$51)+(DCQ51-DCQ49)</f>
        <v>#NUM!</v>
      </c>
      <c r="DCT51" s="959"/>
      <c r="DCU51" s="962" t="e">
        <f t="shared" ref="DCU51" si="1439">(DCS51*$C$51)+(DCS51-DCS49)</f>
        <v>#NUM!</v>
      </c>
      <c r="DCV51" s="959"/>
      <c r="DCW51" s="962" t="e">
        <f t="shared" ref="DCW51" si="1440">(DCU51*$C$51)+(DCU51-DCU49)</f>
        <v>#NUM!</v>
      </c>
      <c r="DCX51" s="959"/>
      <c r="DCY51" s="962" t="e">
        <f t="shared" ref="DCY51" si="1441">(DCW51*$C$51)+(DCW51-DCW49)</f>
        <v>#NUM!</v>
      </c>
      <c r="DCZ51" s="959"/>
      <c r="DDA51" s="962" t="e">
        <f t="shared" ref="DDA51" si="1442">(DCY51*$C$51)+(DCY51-DCY49)</f>
        <v>#NUM!</v>
      </c>
      <c r="DDB51" s="959"/>
      <c r="DDC51" s="962" t="e">
        <f t="shared" ref="DDC51" si="1443">(DDA51*$C$51)+(DDA51-DDA49)</f>
        <v>#NUM!</v>
      </c>
      <c r="DDD51" s="959"/>
      <c r="DDE51" s="962" t="e">
        <f t="shared" ref="DDE51" si="1444">(DDC51*$C$51)+(DDC51-DDC49)</f>
        <v>#NUM!</v>
      </c>
      <c r="DDF51" s="959"/>
      <c r="DDG51" s="962" t="e">
        <f t="shared" ref="DDG51" si="1445">(DDE51*$C$51)+(DDE51-DDE49)</f>
        <v>#NUM!</v>
      </c>
      <c r="DDH51" s="959"/>
      <c r="DDI51" s="962" t="e">
        <f t="shared" ref="DDI51" si="1446">(DDG51*$C$51)+(DDG51-DDG49)</f>
        <v>#NUM!</v>
      </c>
      <c r="DDJ51" s="959"/>
      <c r="DDK51" s="962" t="e">
        <f t="shared" ref="DDK51" si="1447">(DDI51*$C$51)+(DDI51-DDI49)</f>
        <v>#NUM!</v>
      </c>
      <c r="DDL51" s="959"/>
      <c r="DDM51" s="962" t="e">
        <f t="shared" ref="DDM51" si="1448">(DDK51*$C$51)+(DDK51-DDK49)</f>
        <v>#NUM!</v>
      </c>
      <c r="DDN51" s="959"/>
      <c r="DDO51" s="962" t="e">
        <f t="shared" ref="DDO51" si="1449">(DDM51*$C$51)+(DDM51-DDM49)</f>
        <v>#NUM!</v>
      </c>
      <c r="DDP51" s="959"/>
      <c r="DDQ51" s="962" t="e">
        <f t="shared" ref="DDQ51" si="1450">(DDO51*$C$51)+(DDO51-DDO49)</f>
        <v>#NUM!</v>
      </c>
      <c r="DDR51" s="959"/>
      <c r="DDS51" s="962" t="e">
        <f t="shared" ref="DDS51" si="1451">(DDQ51*$C$51)+(DDQ51-DDQ49)</f>
        <v>#NUM!</v>
      </c>
      <c r="DDT51" s="959"/>
      <c r="DDU51" s="962" t="e">
        <f t="shared" ref="DDU51" si="1452">(DDS51*$C$51)+(DDS51-DDS49)</f>
        <v>#NUM!</v>
      </c>
      <c r="DDV51" s="959"/>
      <c r="DDW51" s="962" t="e">
        <f t="shared" ref="DDW51" si="1453">(DDU51*$C$51)+(DDU51-DDU49)</f>
        <v>#NUM!</v>
      </c>
      <c r="DDX51" s="959"/>
      <c r="DDY51" s="962" t="e">
        <f t="shared" ref="DDY51" si="1454">(DDW51*$C$51)+(DDW51-DDW49)</f>
        <v>#NUM!</v>
      </c>
      <c r="DDZ51" s="959"/>
      <c r="DEA51" s="962" t="e">
        <f t="shared" ref="DEA51" si="1455">(DDY51*$C$51)+(DDY51-DDY49)</f>
        <v>#NUM!</v>
      </c>
      <c r="DEB51" s="959"/>
      <c r="DEC51" s="962" t="e">
        <f t="shared" ref="DEC51" si="1456">(DEA51*$C$51)+(DEA51-DEA49)</f>
        <v>#NUM!</v>
      </c>
      <c r="DED51" s="959"/>
      <c r="DEE51" s="962" t="e">
        <f t="shared" ref="DEE51" si="1457">(DEC51*$C$51)+(DEC51-DEC49)</f>
        <v>#NUM!</v>
      </c>
      <c r="DEF51" s="959"/>
      <c r="DEG51" s="962" t="e">
        <f t="shared" ref="DEG51" si="1458">(DEE51*$C$51)+(DEE51-DEE49)</f>
        <v>#NUM!</v>
      </c>
      <c r="DEH51" s="959"/>
      <c r="DEI51" s="962" t="e">
        <f t="shared" ref="DEI51" si="1459">(DEG51*$C$51)+(DEG51-DEG49)</f>
        <v>#NUM!</v>
      </c>
      <c r="DEJ51" s="959"/>
      <c r="DEK51" s="962" t="e">
        <f t="shared" ref="DEK51" si="1460">(DEI51*$C$51)+(DEI51-DEI49)</f>
        <v>#NUM!</v>
      </c>
      <c r="DEL51" s="959"/>
      <c r="DEM51" s="962" t="e">
        <f t="shared" ref="DEM51" si="1461">(DEK51*$C$51)+(DEK51-DEK49)</f>
        <v>#NUM!</v>
      </c>
      <c r="DEN51" s="959"/>
      <c r="DEO51" s="962" t="e">
        <f t="shared" ref="DEO51" si="1462">(DEM51*$C$51)+(DEM51-DEM49)</f>
        <v>#NUM!</v>
      </c>
      <c r="DEP51" s="959"/>
      <c r="DEQ51" s="962" t="e">
        <f t="shared" ref="DEQ51" si="1463">(DEO51*$C$51)+(DEO51-DEO49)</f>
        <v>#NUM!</v>
      </c>
      <c r="DER51" s="959"/>
      <c r="DES51" s="962" t="e">
        <f t="shared" ref="DES51" si="1464">(DEQ51*$C$51)+(DEQ51-DEQ49)</f>
        <v>#NUM!</v>
      </c>
      <c r="DET51" s="959"/>
      <c r="DEU51" s="962" t="e">
        <f t="shared" ref="DEU51" si="1465">(DES51*$C$51)+(DES51-DES49)</f>
        <v>#NUM!</v>
      </c>
      <c r="DEV51" s="959"/>
      <c r="DEW51" s="962" t="e">
        <f t="shared" ref="DEW51" si="1466">(DEU51*$C$51)+(DEU51-DEU49)</f>
        <v>#NUM!</v>
      </c>
      <c r="DEX51" s="959"/>
      <c r="DEY51" s="962" t="e">
        <f t="shared" ref="DEY51" si="1467">(DEW51*$C$51)+(DEW51-DEW49)</f>
        <v>#NUM!</v>
      </c>
      <c r="DEZ51" s="959"/>
      <c r="DFA51" s="962" t="e">
        <f t="shared" ref="DFA51" si="1468">(DEY51*$C$51)+(DEY51-DEY49)</f>
        <v>#NUM!</v>
      </c>
      <c r="DFB51" s="959"/>
      <c r="DFC51" s="962" t="e">
        <f t="shared" ref="DFC51" si="1469">(DFA51*$C$51)+(DFA51-DFA49)</f>
        <v>#NUM!</v>
      </c>
      <c r="DFD51" s="959"/>
      <c r="DFE51" s="962" t="e">
        <f t="shared" ref="DFE51" si="1470">(DFC51*$C$51)+(DFC51-DFC49)</f>
        <v>#NUM!</v>
      </c>
      <c r="DFF51" s="959"/>
      <c r="DFG51" s="962" t="e">
        <f t="shared" ref="DFG51" si="1471">(DFE51*$C$51)+(DFE51-DFE49)</f>
        <v>#NUM!</v>
      </c>
      <c r="DFH51" s="959"/>
      <c r="DFI51" s="962" t="e">
        <f t="shared" ref="DFI51" si="1472">(DFG51*$C$51)+(DFG51-DFG49)</f>
        <v>#NUM!</v>
      </c>
      <c r="DFJ51" s="959"/>
      <c r="DFK51" s="962" t="e">
        <f t="shared" ref="DFK51" si="1473">(DFI51*$C$51)+(DFI51-DFI49)</f>
        <v>#NUM!</v>
      </c>
      <c r="DFL51" s="959"/>
      <c r="DFM51" s="962" t="e">
        <f t="shared" ref="DFM51" si="1474">(DFK51*$C$51)+(DFK51-DFK49)</f>
        <v>#NUM!</v>
      </c>
      <c r="DFN51" s="959"/>
      <c r="DFO51" s="962" t="e">
        <f t="shared" ref="DFO51" si="1475">(DFM51*$C$51)+(DFM51-DFM49)</f>
        <v>#NUM!</v>
      </c>
      <c r="DFP51" s="959"/>
      <c r="DFQ51" s="962" t="e">
        <f t="shared" ref="DFQ51" si="1476">(DFO51*$C$51)+(DFO51-DFO49)</f>
        <v>#NUM!</v>
      </c>
      <c r="DFR51" s="959"/>
      <c r="DFS51" s="962" t="e">
        <f t="shared" ref="DFS51" si="1477">(DFQ51*$C$51)+(DFQ51-DFQ49)</f>
        <v>#NUM!</v>
      </c>
      <c r="DFT51" s="959"/>
      <c r="DFU51" s="962" t="e">
        <f t="shared" ref="DFU51" si="1478">(DFS51*$C$51)+(DFS51-DFS49)</f>
        <v>#NUM!</v>
      </c>
      <c r="DFV51" s="959"/>
      <c r="DFW51" s="962" t="e">
        <f t="shared" ref="DFW51" si="1479">(DFU51*$C$51)+(DFU51-DFU49)</f>
        <v>#NUM!</v>
      </c>
      <c r="DFX51" s="959"/>
      <c r="DFY51" s="962" t="e">
        <f t="shared" ref="DFY51" si="1480">(DFW51*$C$51)+(DFW51-DFW49)</f>
        <v>#NUM!</v>
      </c>
      <c r="DFZ51" s="959"/>
      <c r="DGA51" s="962" t="e">
        <f t="shared" ref="DGA51" si="1481">(DFY51*$C$51)+(DFY51-DFY49)</f>
        <v>#NUM!</v>
      </c>
      <c r="DGB51" s="959"/>
      <c r="DGC51" s="962" t="e">
        <f t="shared" ref="DGC51" si="1482">(DGA51*$C$51)+(DGA51-DGA49)</f>
        <v>#NUM!</v>
      </c>
      <c r="DGD51" s="959"/>
      <c r="DGE51" s="962" t="e">
        <f t="shared" ref="DGE51" si="1483">(DGC51*$C$51)+(DGC51-DGC49)</f>
        <v>#NUM!</v>
      </c>
      <c r="DGF51" s="959"/>
      <c r="DGG51" s="962" t="e">
        <f t="shared" ref="DGG51" si="1484">(DGE51*$C$51)+(DGE51-DGE49)</f>
        <v>#NUM!</v>
      </c>
      <c r="DGH51" s="959"/>
      <c r="DGI51" s="962" t="e">
        <f t="shared" ref="DGI51" si="1485">(DGG51*$C$51)+(DGG51-DGG49)</f>
        <v>#NUM!</v>
      </c>
      <c r="DGJ51" s="959"/>
      <c r="DGK51" s="962" t="e">
        <f t="shared" ref="DGK51" si="1486">(DGI51*$C$51)+(DGI51-DGI49)</f>
        <v>#NUM!</v>
      </c>
      <c r="DGL51" s="959"/>
      <c r="DGM51" s="962" t="e">
        <f t="shared" ref="DGM51" si="1487">(DGK51*$C$51)+(DGK51-DGK49)</f>
        <v>#NUM!</v>
      </c>
      <c r="DGN51" s="959"/>
      <c r="DGO51" s="962" t="e">
        <f t="shared" ref="DGO51" si="1488">(DGM51*$C$51)+(DGM51-DGM49)</f>
        <v>#NUM!</v>
      </c>
      <c r="DGP51" s="959"/>
      <c r="DGQ51" s="962" t="e">
        <f t="shared" ref="DGQ51" si="1489">(DGO51*$C$51)+(DGO51-DGO49)</f>
        <v>#NUM!</v>
      </c>
      <c r="DGR51" s="959"/>
      <c r="DGS51" s="962" t="e">
        <f t="shared" ref="DGS51" si="1490">(DGQ51*$C$51)+(DGQ51-DGQ49)</f>
        <v>#NUM!</v>
      </c>
      <c r="DGT51" s="959"/>
      <c r="DGU51" s="962" t="e">
        <f t="shared" ref="DGU51" si="1491">(DGS51*$C$51)+(DGS51-DGS49)</f>
        <v>#NUM!</v>
      </c>
      <c r="DGV51" s="959"/>
      <c r="DGW51" s="962" t="e">
        <f t="shared" ref="DGW51" si="1492">(DGU51*$C$51)+(DGU51-DGU49)</f>
        <v>#NUM!</v>
      </c>
      <c r="DGX51" s="959"/>
      <c r="DGY51" s="962" t="e">
        <f t="shared" ref="DGY51" si="1493">(DGW51*$C$51)+(DGW51-DGW49)</f>
        <v>#NUM!</v>
      </c>
      <c r="DGZ51" s="959"/>
      <c r="DHA51" s="962" t="e">
        <f t="shared" ref="DHA51" si="1494">(DGY51*$C$51)+(DGY51-DGY49)</f>
        <v>#NUM!</v>
      </c>
      <c r="DHB51" s="959"/>
      <c r="DHC51" s="962" t="e">
        <f t="shared" ref="DHC51" si="1495">(DHA51*$C$51)+(DHA51-DHA49)</f>
        <v>#NUM!</v>
      </c>
      <c r="DHD51" s="959"/>
      <c r="DHE51" s="962" t="e">
        <f t="shared" ref="DHE51" si="1496">(DHC51*$C$51)+(DHC51-DHC49)</f>
        <v>#NUM!</v>
      </c>
      <c r="DHF51" s="959"/>
      <c r="DHG51" s="962" t="e">
        <f t="shared" ref="DHG51" si="1497">(DHE51*$C$51)+(DHE51-DHE49)</f>
        <v>#NUM!</v>
      </c>
      <c r="DHH51" s="959"/>
      <c r="DHI51" s="962" t="e">
        <f t="shared" ref="DHI51" si="1498">(DHG51*$C$51)+(DHG51-DHG49)</f>
        <v>#NUM!</v>
      </c>
      <c r="DHJ51" s="959"/>
      <c r="DHK51" s="962" t="e">
        <f t="shared" ref="DHK51" si="1499">(DHI51*$C$51)+(DHI51-DHI49)</f>
        <v>#NUM!</v>
      </c>
      <c r="DHL51" s="959"/>
      <c r="DHM51" s="962" t="e">
        <f t="shared" ref="DHM51" si="1500">(DHK51*$C$51)+(DHK51-DHK49)</f>
        <v>#NUM!</v>
      </c>
      <c r="DHN51" s="959"/>
      <c r="DHO51" s="962" t="e">
        <f t="shared" ref="DHO51" si="1501">(DHM51*$C$51)+(DHM51-DHM49)</f>
        <v>#NUM!</v>
      </c>
      <c r="DHP51" s="959"/>
      <c r="DHQ51" s="962" t="e">
        <f t="shared" ref="DHQ51" si="1502">(DHO51*$C$51)+(DHO51-DHO49)</f>
        <v>#NUM!</v>
      </c>
      <c r="DHR51" s="959"/>
      <c r="DHS51" s="962" t="e">
        <f t="shared" ref="DHS51" si="1503">(DHQ51*$C$51)+(DHQ51-DHQ49)</f>
        <v>#NUM!</v>
      </c>
      <c r="DHT51" s="959"/>
      <c r="DHU51" s="962" t="e">
        <f t="shared" ref="DHU51" si="1504">(DHS51*$C$51)+(DHS51-DHS49)</f>
        <v>#NUM!</v>
      </c>
      <c r="DHV51" s="959"/>
      <c r="DHW51" s="962" t="e">
        <f t="shared" ref="DHW51" si="1505">(DHU51*$C$51)+(DHU51-DHU49)</f>
        <v>#NUM!</v>
      </c>
      <c r="DHX51" s="959"/>
      <c r="DHY51" s="962" t="e">
        <f t="shared" ref="DHY51" si="1506">(DHW51*$C$51)+(DHW51-DHW49)</f>
        <v>#NUM!</v>
      </c>
      <c r="DHZ51" s="959"/>
      <c r="DIA51" s="962" t="e">
        <f t="shared" ref="DIA51" si="1507">(DHY51*$C$51)+(DHY51-DHY49)</f>
        <v>#NUM!</v>
      </c>
      <c r="DIB51" s="959"/>
      <c r="DIC51" s="962" t="e">
        <f t="shared" ref="DIC51" si="1508">(DIA51*$C$51)+(DIA51-DIA49)</f>
        <v>#NUM!</v>
      </c>
      <c r="DID51" s="959"/>
      <c r="DIE51" s="962" t="e">
        <f t="shared" ref="DIE51" si="1509">(DIC51*$C$51)+(DIC51-DIC49)</f>
        <v>#NUM!</v>
      </c>
      <c r="DIF51" s="959"/>
      <c r="DIG51" s="962" t="e">
        <f t="shared" ref="DIG51" si="1510">(DIE51*$C$51)+(DIE51-DIE49)</f>
        <v>#NUM!</v>
      </c>
      <c r="DIH51" s="959"/>
      <c r="DII51" s="962" t="e">
        <f t="shared" ref="DII51" si="1511">(DIG51*$C$51)+(DIG51-DIG49)</f>
        <v>#NUM!</v>
      </c>
      <c r="DIJ51" s="959"/>
      <c r="DIK51" s="962" t="e">
        <f t="shared" ref="DIK51" si="1512">(DII51*$C$51)+(DII51-DII49)</f>
        <v>#NUM!</v>
      </c>
      <c r="DIL51" s="959"/>
      <c r="DIM51" s="962" t="e">
        <f t="shared" ref="DIM51" si="1513">(DIK51*$C$51)+(DIK51-DIK49)</f>
        <v>#NUM!</v>
      </c>
      <c r="DIN51" s="959"/>
      <c r="DIO51" s="962" t="e">
        <f t="shared" ref="DIO51" si="1514">(DIM51*$C$51)+(DIM51-DIM49)</f>
        <v>#NUM!</v>
      </c>
      <c r="DIP51" s="959"/>
      <c r="DIQ51" s="962" t="e">
        <f t="shared" ref="DIQ51" si="1515">(DIO51*$C$51)+(DIO51-DIO49)</f>
        <v>#NUM!</v>
      </c>
      <c r="DIR51" s="959"/>
      <c r="DIS51" s="962" t="e">
        <f t="shared" ref="DIS51" si="1516">(DIQ51*$C$51)+(DIQ51-DIQ49)</f>
        <v>#NUM!</v>
      </c>
      <c r="DIT51" s="959"/>
      <c r="DIU51" s="962" t="e">
        <f t="shared" ref="DIU51" si="1517">(DIS51*$C$51)+(DIS51-DIS49)</f>
        <v>#NUM!</v>
      </c>
      <c r="DIV51" s="959"/>
      <c r="DIW51" s="962" t="e">
        <f t="shared" ref="DIW51" si="1518">(DIU51*$C$51)+(DIU51-DIU49)</f>
        <v>#NUM!</v>
      </c>
      <c r="DIX51" s="959"/>
      <c r="DIY51" s="962" t="e">
        <f t="shared" ref="DIY51" si="1519">(DIW51*$C$51)+(DIW51-DIW49)</f>
        <v>#NUM!</v>
      </c>
      <c r="DIZ51" s="959"/>
      <c r="DJA51" s="962" t="e">
        <f t="shared" ref="DJA51" si="1520">(DIY51*$C$51)+(DIY51-DIY49)</f>
        <v>#NUM!</v>
      </c>
      <c r="DJB51" s="959"/>
      <c r="DJC51" s="962" t="e">
        <f t="shared" ref="DJC51" si="1521">(DJA51*$C$51)+(DJA51-DJA49)</f>
        <v>#NUM!</v>
      </c>
      <c r="DJD51" s="959"/>
      <c r="DJE51" s="962" t="e">
        <f t="shared" ref="DJE51" si="1522">(DJC51*$C$51)+(DJC51-DJC49)</f>
        <v>#NUM!</v>
      </c>
      <c r="DJF51" s="959"/>
      <c r="DJG51" s="962" t="e">
        <f t="shared" ref="DJG51" si="1523">(DJE51*$C$51)+(DJE51-DJE49)</f>
        <v>#NUM!</v>
      </c>
      <c r="DJH51" s="959"/>
      <c r="DJI51" s="962" t="e">
        <f t="shared" ref="DJI51" si="1524">(DJG51*$C$51)+(DJG51-DJG49)</f>
        <v>#NUM!</v>
      </c>
      <c r="DJJ51" s="959"/>
      <c r="DJK51" s="962" t="e">
        <f t="shared" ref="DJK51" si="1525">(DJI51*$C$51)+(DJI51-DJI49)</f>
        <v>#NUM!</v>
      </c>
      <c r="DJL51" s="959"/>
      <c r="DJM51" s="962" t="e">
        <f t="shared" ref="DJM51" si="1526">(DJK51*$C$51)+(DJK51-DJK49)</f>
        <v>#NUM!</v>
      </c>
      <c r="DJN51" s="959"/>
      <c r="DJO51" s="962" t="e">
        <f t="shared" ref="DJO51" si="1527">(DJM51*$C$51)+(DJM51-DJM49)</f>
        <v>#NUM!</v>
      </c>
      <c r="DJP51" s="959"/>
      <c r="DJQ51" s="962" t="e">
        <f t="shared" ref="DJQ51" si="1528">(DJO51*$C$51)+(DJO51-DJO49)</f>
        <v>#NUM!</v>
      </c>
      <c r="DJR51" s="959"/>
      <c r="DJS51" s="962" t="e">
        <f t="shared" ref="DJS51" si="1529">(DJQ51*$C$51)+(DJQ51-DJQ49)</f>
        <v>#NUM!</v>
      </c>
      <c r="DJT51" s="959"/>
      <c r="DJU51" s="962" t="e">
        <f t="shared" ref="DJU51" si="1530">(DJS51*$C$51)+(DJS51-DJS49)</f>
        <v>#NUM!</v>
      </c>
      <c r="DJV51" s="959"/>
      <c r="DJW51" s="962" t="e">
        <f t="shared" ref="DJW51" si="1531">(DJU51*$C$51)+(DJU51-DJU49)</f>
        <v>#NUM!</v>
      </c>
      <c r="DJX51" s="959"/>
      <c r="DJY51" s="962" t="e">
        <f t="shared" ref="DJY51" si="1532">(DJW51*$C$51)+(DJW51-DJW49)</f>
        <v>#NUM!</v>
      </c>
      <c r="DJZ51" s="959"/>
      <c r="DKA51" s="962" t="e">
        <f t="shared" ref="DKA51" si="1533">(DJY51*$C$51)+(DJY51-DJY49)</f>
        <v>#NUM!</v>
      </c>
      <c r="DKB51" s="959"/>
      <c r="DKC51" s="962" t="e">
        <f t="shared" ref="DKC51" si="1534">(DKA51*$C$51)+(DKA51-DKA49)</f>
        <v>#NUM!</v>
      </c>
      <c r="DKD51" s="959"/>
      <c r="DKE51" s="962" t="e">
        <f t="shared" ref="DKE51" si="1535">(DKC51*$C$51)+(DKC51-DKC49)</f>
        <v>#NUM!</v>
      </c>
      <c r="DKF51" s="959"/>
      <c r="DKG51" s="962" t="e">
        <f t="shared" ref="DKG51" si="1536">(DKE51*$C$51)+(DKE51-DKE49)</f>
        <v>#NUM!</v>
      </c>
      <c r="DKH51" s="959"/>
      <c r="DKI51" s="962" t="e">
        <f t="shared" ref="DKI51" si="1537">(DKG51*$C$51)+(DKG51-DKG49)</f>
        <v>#NUM!</v>
      </c>
      <c r="DKJ51" s="959"/>
      <c r="DKK51" s="962" t="e">
        <f t="shared" ref="DKK51" si="1538">(DKI51*$C$51)+(DKI51-DKI49)</f>
        <v>#NUM!</v>
      </c>
      <c r="DKL51" s="959"/>
      <c r="DKM51" s="962" t="e">
        <f t="shared" ref="DKM51" si="1539">(DKK51*$C$51)+(DKK51-DKK49)</f>
        <v>#NUM!</v>
      </c>
      <c r="DKN51" s="959"/>
      <c r="DKO51" s="962" t="e">
        <f t="shared" ref="DKO51" si="1540">(DKM51*$C$51)+(DKM51-DKM49)</f>
        <v>#NUM!</v>
      </c>
      <c r="DKP51" s="959"/>
      <c r="DKQ51" s="962" t="e">
        <f t="shared" ref="DKQ51" si="1541">(DKO51*$C$51)+(DKO51-DKO49)</f>
        <v>#NUM!</v>
      </c>
      <c r="DKR51" s="959"/>
      <c r="DKS51" s="962" t="e">
        <f t="shared" ref="DKS51" si="1542">(DKQ51*$C$51)+(DKQ51-DKQ49)</f>
        <v>#NUM!</v>
      </c>
      <c r="DKT51" s="959"/>
      <c r="DKU51" s="962" t="e">
        <f t="shared" ref="DKU51" si="1543">(DKS51*$C$51)+(DKS51-DKS49)</f>
        <v>#NUM!</v>
      </c>
      <c r="DKV51" s="959"/>
      <c r="DKW51" s="962" t="e">
        <f t="shared" ref="DKW51" si="1544">(DKU51*$C$51)+(DKU51-DKU49)</f>
        <v>#NUM!</v>
      </c>
      <c r="DKX51" s="959"/>
      <c r="DKY51" s="962" t="e">
        <f t="shared" ref="DKY51" si="1545">(DKW51*$C$51)+(DKW51-DKW49)</f>
        <v>#NUM!</v>
      </c>
      <c r="DKZ51" s="959"/>
      <c r="DLA51" s="962" t="e">
        <f t="shared" ref="DLA51" si="1546">(DKY51*$C$51)+(DKY51-DKY49)</f>
        <v>#NUM!</v>
      </c>
      <c r="DLB51" s="959"/>
      <c r="DLC51" s="962" t="e">
        <f t="shared" ref="DLC51" si="1547">(DLA51*$C$51)+(DLA51-DLA49)</f>
        <v>#NUM!</v>
      </c>
      <c r="DLD51" s="959"/>
      <c r="DLE51" s="962" t="e">
        <f t="shared" ref="DLE51" si="1548">(DLC51*$C$51)+(DLC51-DLC49)</f>
        <v>#NUM!</v>
      </c>
      <c r="DLF51" s="959"/>
      <c r="DLG51" s="962" t="e">
        <f t="shared" ref="DLG51" si="1549">(DLE51*$C$51)+(DLE51-DLE49)</f>
        <v>#NUM!</v>
      </c>
      <c r="DLH51" s="959"/>
      <c r="DLI51" s="962" t="e">
        <f t="shared" ref="DLI51" si="1550">(DLG51*$C$51)+(DLG51-DLG49)</f>
        <v>#NUM!</v>
      </c>
      <c r="DLJ51" s="959"/>
      <c r="DLK51" s="962" t="e">
        <f t="shared" ref="DLK51" si="1551">(DLI51*$C$51)+(DLI51-DLI49)</f>
        <v>#NUM!</v>
      </c>
      <c r="DLL51" s="959"/>
      <c r="DLM51" s="962" t="e">
        <f t="shared" ref="DLM51" si="1552">(DLK51*$C$51)+(DLK51-DLK49)</f>
        <v>#NUM!</v>
      </c>
      <c r="DLN51" s="959"/>
      <c r="DLO51" s="962" t="e">
        <f t="shared" ref="DLO51" si="1553">(DLM51*$C$51)+(DLM51-DLM49)</f>
        <v>#NUM!</v>
      </c>
      <c r="DLP51" s="959"/>
      <c r="DLQ51" s="962" t="e">
        <f t="shared" ref="DLQ51" si="1554">(DLO51*$C$51)+(DLO51-DLO49)</f>
        <v>#NUM!</v>
      </c>
      <c r="DLR51" s="959"/>
      <c r="DLS51" s="962" t="e">
        <f t="shared" ref="DLS51" si="1555">(DLQ51*$C$51)+(DLQ51-DLQ49)</f>
        <v>#NUM!</v>
      </c>
      <c r="DLT51" s="959"/>
      <c r="DLU51" s="962" t="e">
        <f t="shared" ref="DLU51" si="1556">(DLS51*$C$51)+(DLS51-DLS49)</f>
        <v>#NUM!</v>
      </c>
      <c r="DLV51" s="959"/>
      <c r="DLW51" s="962" t="e">
        <f t="shared" ref="DLW51" si="1557">(DLU51*$C$51)+(DLU51-DLU49)</f>
        <v>#NUM!</v>
      </c>
      <c r="DLX51" s="959"/>
      <c r="DLY51" s="962" t="e">
        <f t="shared" ref="DLY51" si="1558">(DLW51*$C$51)+(DLW51-DLW49)</f>
        <v>#NUM!</v>
      </c>
      <c r="DLZ51" s="959"/>
      <c r="DMA51" s="962" t="e">
        <f t="shared" ref="DMA51" si="1559">(DLY51*$C$51)+(DLY51-DLY49)</f>
        <v>#NUM!</v>
      </c>
      <c r="DMB51" s="959"/>
      <c r="DMC51" s="962" t="e">
        <f t="shared" ref="DMC51" si="1560">(DMA51*$C$51)+(DMA51-DMA49)</f>
        <v>#NUM!</v>
      </c>
      <c r="DMD51" s="959"/>
      <c r="DME51" s="962" t="e">
        <f t="shared" ref="DME51" si="1561">(DMC51*$C$51)+(DMC51-DMC49)</f>
        <v>#NUM!</v>
      </c>
      <c r="DMF51" s="959"/>
      <c r="DMG51" s="962" t="e">
        <f t="shared" ref="DMG51" si="1562">(DME51*$C$51)+(DME51-DME49)</f>
        <v>#NUM!</v>
      </c>
      <c r="DMH51" s="959"/>
      <c r="DMI51" s="962" t="e">
        <f t="shared" ref="DMI51" si="1563">(DMG51*$C$51)+(DMG51-DMG49)</f>
        <v>#NUM!</v>
      </c>
      <c r="DMJ51" s="959"/>
      <c r="DMK51" s="962" t="e">
        <f t="shared" ref="DMK51" si="1564">(DMI51*$C$51)+(DMI51-DMI49)</f>
        <v>#NUM!</v>
      </c>
      <c r="DML51" s="959"/>
      <c r="DMM51" s="962" t="e">
        <f t="shared" ref="DMM51" si="1565">(DMK51*$C$51)+(DMK51-DMK49)</f>
        <v>#NUM!</v>
      </c>
      <c r="DMN51" s="959"/>
      <c r="DMO51" s="962" t="e">
        <f t="shared" ref="DMO51" si="1566">(DMM51*$C$51)+(DMM51-DMM49)</f>
        <v>#NUM!</v>
      </c>
      <c r="DMP51" s="959"/>
      <c r="DMQ51" s="962" t="e">
        <f t="shared" ref="DMQ51" si="1567">(DMO51*$C$51)+(DMO51-DMO49)</f>
        <v>#NUM!</v>
      </c>
      <c r="DMR51" s="959"/>
      <c r="DMS51" s="962" t="e">
        <f t="shared" ref="DMS51" si="1568">(DMQ51*$C$51)+(DMQ51-DMQ49)</f>
        <v>#NUM!</v>
      </c>
      <c r="DMT51" s="959"/>
      <c r="DMU51" s="962" t="e">
        <f t="shared" ref="DMU51" si="1569">(DMS51*$C$51)+(DMS51-DMS49)</f>
        <v>#NUM!</v>
      </c>
      <c r="DMV51" s="959"/>
      <c r="DMW51" s="962" t="e">
        <f t="shared" ref="DMW51" si="1570">(DMU51*$C$51)+(DMU51-DMU49)</f>
        <v>#NUM!</v>
      </c>
      <c r="DMX51" s="959"/>
      <c r="DMY51" s="962" t="e">
        <f t="shared" ref="DMY51" si="1571">(DMW51*$C$51)+(DMW51-DMW49)</f>
        <v>#NUM!</v>
      </c>
      <c r="DMZ51" s="959"/>
      <c r="DNA51" s="962" t="e">
        <f t="shared" ref="DNA51" si="1572">(DMY51*$C$51)+(DMY51-DMY49)</f>
        <v>#NUM!</v>
      </c>
      <c r="DNB51" s="959"/>
      <c r="DNC51" s="962" t="e">
        <f t="shared" ref="DNC51" si="1573">(DNA51*$C$51)+(DNA51-DNA49)</f>
        <v>#NUM!</v>
      </c>
      <c r="DND51" s="959"/>
      <c r="DNE51" s="962" t="e">
        <f t="shared" ref="DNE51" si="1574">(DNC51*$C$51)+(DNC51-DNC49)</f>
        <v>#NUM!</v>
      </c>
      <c r="DNF51" s="959"/>
      <c r="DNG51" s="962" t="e">
        <f t="shared" ref="DNG51" si="1575">(DNE51*$C$51)+(DNE51-DNE49)</f>
        <v>#NUM!</v>
      </c>
      <c r="DNH51" s="959"/>
      <c r="DNI51" s="962" t="e">
        <f t="shared" ref="DNI51" si="1576">(DNG51*$C$51)+(DNG51-DNG49)</f>
        <v>#NUM!</v>
      </c>
      <c r="DNJ51" s="959"/>
      <c r="DNK51" s="962" t="e">
        <f t="shared" ref="DNK51" si="1577">(DNI51*$C$51)+(DNI51-DNI49)</f>
        <v>#NUM!</v>
      </c>
      <c r="DNL51" s="959"/>
      <c r="DNM51" s="962" t="e">
        <f t="shared" ref="DNM51" si="1578">(DNK51*$C$51)+(DNK51-DNK49)</f>
        <v>#NUM!</v>
      </c>
      <c r="DNN51" s="959"/>
      <c r="DNO51" s="962" t="e">
        <f t="shared" ref="DNO51" si="1579">(DNM51*$C$51)+(DNM51-DNM49)</f>
        <v>#NUM!</v>
      </c>
      <c r="DNP51" s="959"/>
      <c r="DNQ51" s="962" t="e">
        <f t="shared" ref="DNQ51" si="1580">(DNO51*$C$51)+(DNO51-DNO49)</f>
        <v>#NUM!</v>
      </c>
      <c r="DNR51" s="959"/>
      <c r="DNS51" s="962" t="e">
        <f t="shared" ref="DNS51" si="1581">(DNQ51*$C$51)+(DNQ51-DNQ49)</f>
        <v>#NUM!</v>
      </c>
      <c r="DNT51" s="959"/>
      <c r="DNU51" s="962" t="e">
        <f t="shared" ref="DNU51" si="1582">(DNS51*$C$51)+(DNS51-DNS49)</f>
        <v>#NUM!</v>
      </c>
      <c r="DNV51" s="959"/>
      <c r="DNW51" s="962" t="e">
        <f t="shared" ref="DNW51" si="1583">(DNU51*$C$51)+(DNU51-DNU49)</f>
        <v>#NUM!</v>
      </c>
      <c r="DNX51" s="959"/>
      <c r="DNY51" s="962" t="e">
        <f t="shared" ref="DNY51" si="1584">(DNW51*$C$51)+(DNW51-DNW49)</f>
        <v>#NUM!</v>
      </c>
      <c r="DNZ51" s="959"/>
      <c r="DOA51" s="962" t="e">
        <f t="shared" ref="DOA51" si="1585">(DNY51*$C$51)+(DNY51-DNY49)</f>
        <v>#NUM!</v>
      </c>
      <c r="DOB51" s="959"/>
      <c r="DOC51" s="962" t="e">
        <f t="shared" ref="DOC51" si="1586">(DOA51*$C$51)+(DOA51-DOA49)</f>
        <v>#NUM!</v>
      </c>
      <c r="DOD51" s="959"/>
      <c r="DOE51" s="962" t="e">
        <f t="shared" ref="DOE51" si="1587">(DOC51*$C$51)+(DOC51-DOC49)</f>
        <v>#NUM!</v>
      </c>
      <c r="DOF51" s="959"/>
      <c r="DOG51" s="962" t="e">
        <f t="shared" ref="DOG51" si="1588">(DOE51*$C$51)+(DOE51-DOE49)</f>
        <v>#NUM!</v>
      </c>
      <c r="DOH51" s="959"/>
      <c r="DOI51" s="962" t="e">
        <f t="shared" ref="DOI51" si="1589">(DOG51*$C$51)+(DOG51-DOG49)</f>
        <v>#NUM!</v>
      </c>
      <c r="DOJ51" s="959"/>
      <c r="DOK51" s="962" t="e">
        <f t="shared" ref="DOK51" si="1590">(DOI51*$C$51)+(DOI51-DOI49)</f>
        <v>#NUM!</v>
      </c>
      <c r="DOL51" s="959"/>
      <c r="DOM51" s="962" t="e">
        <f t="shared" ref="DOM51" si="1591">(DOK51*$C$51)+(DOK51-DOK49)</f>
        <v>#NUM!</v>
      </c>
      <c r="DON51" s="959"/>
      <c r="DOO51" s="962" t="e">
        <f t="shared" ref="DOO51" si="1592">(DOM51*$C$51)+(DOM51-DOM49)</f>
        <v>#NUM!</v>
      </c>
      <c r="DOP51" s="959"/>
      <c r="DOQ51" s="962" t="e">
        <f t="shared" ref="DOQ51" si="1593">(DOO51*$C$51)+(DOO51-DOO49)</f>
        <v>#NUM!</v>
      </c>
      <c r="DOR51" s="959"/>
      <c r="DOS51" s="962" t="e">
        <f t="shared" ref="DOS51" si="1594">(DOQ51*$C$51)+(DOQ51-DOQ49)</f>
        <v>#NUM!</v>
      </c>
      <c r="DOT51" s="959"/>
      <c r="DOU51" s="962" t="e">
        <f t="shared" ref="DOU51" si="1595">(DOS51*$C$51)+(DOS51-DOS49)</f>
        <v>#NUM!</v>
      </c>
      <c r="DOV51" s="959"/>
      <c r="DOW51" s="962" t="e">
        <f t="shared" ref="DOW51" si="1596">(DOU51*$C$51)+(DOU51-DOU49)</f>
        <v>#NUM!</v>
      </c>
      <c r="DOX51" s="959"/>
      <c r="DOY51" s="962" t="e">
        <f t="shared" ref="DOY51" si="1597">(DOW51*$C$51)+(DOW51-DOW49)</f>
        <v>#NUM!</v>
      </c>
      <c r="DOZ51" s="959"/>
      <c r="DPA51" s="962" t="e">
        <f t="shared" ref="DPA51" si="1598">(DOY51*$C$51)+(DOY51-DOY49)</f>
        <v>#NUM!</v>
      </c>
      <c r="DPB51" s="959"/>
      <c r="DPC51" s="962" t="e">
        <f t="shared" ref="DPC51" si="1599">(DPA51*$C$51)+(DPA51-DPA49)</f>
        <v>#NUM!</v>
      </c>
      <c r="DPD51" s="959"/>
      <c r="DPE51" s="962" t="e">
        <f t="shared" ref="DPE51" si="1600">(DPC51*$C$51)+(DPC51-DPC49)</f>
        <v>#NUM!</v>
      </c>
      <c r="DPF51" s="959"/>
      <c r="DPG51" s="962" t="e">
        <f t="shared" ref="DPG51" si="1601">(DPE51*$C$51)+(DPE51-DPE49)</f>
        <v>#NUM!</v>
      </c>
      <c r="DPH51" s="959"/>
      <c r="DPI51" s="962" t="e">
        <f t="shared" ref="DPI51" si="1602">(DPG51*$C$51)+(DPG51-DPG49)</f>
        <v>#NUM!</v>
      </c>
      <c r="DPJ51" s="959"/>
      <c r="DPK51" s="962" t="e">
        <f t="shared" ref="DPK51" si="1603">(DPI51*$C$51)+(DPI51-DPI49)</f>
        <v>#NUM!</v>
      </c>
      <c r="DPL51" s="959"/>
      <c r="DPM51" s="962" t="e">
        <f t="shared" ref="DPM51" si="1604">(DPK51*$C$51)+(DPK51-DPK49)</f>
        <v>#NUM!</v>
      </c>
      <c r="DPN51" s="959"/>
      <c r="DPO51" s="962" t="e">
        <f t="shared" ref="DPO51" si="1605">(DPM51*$C$51)+(DPM51-DPM49)</f>
        <v>#NUM!</v>
      </c>
      <c r="DPP51" s="959"/>
      <c r="DPQ51" s="962" t="e">
        <f t="shared" ref="DPQ51" si="1606">(DPO51*$C$51)+(DPO51-DPO49)</f>
        <v>#NUM!</v>
      </c>
      <c r="DPR51" s="959"/>
      <c r="DPS51" s="962" t="e">
        <f t="shared" ref="DPS51" si="1607">(DPQ51*$C$51)+(DPQ51-DPQ49)</f>
        <v>#NUM!</v>
      </c>
      <c r="DPT51" s="959"/>
      <c r="DPU51" s="962" t="e">
        <f t="shared" ref="DPU51" si="1608">(DPS51*$C$51)+(DPS51-DPS49)</f>
        <v>#NUM!</v>
      </c>
      <c r="DPV51" s="959"/>
      <c r="DPW51" s="962" t="e">
        <f t="shared" ref="DPW51" si="1609">(DPU51*$C$51)+(DPU51-DPU49)</f>
        <v>#NUM!</v>
      </c>
      <c r="DPX51" s="959"/>
      <c r="DPY51" s="962" t="e">
        <f t="shared" ref="DPY51" si="1610">(DPW51*$C$51)+(DPW51-DPW49)</f>
        <v>#NUM!</v>
      </c>
      <c r="DPZ51" s="959"/>
      <c r="DQA51" s="962" t="e">
        <f t="shared" ref="DQA51" si="1611">(DPY51*$C$51)+(DPY51-DPY49)</f>
        <v>#NUM!</v>
      </c>
      <c r="DQB51" s="959"/>
      <c r="DQC51" s="962" t="e">
        <f t="shared" ref="DQC51" si="1612">(DQA51*$C$51)+(DQA51-DQA49)</f>
        <v>#NUM!</v>
      </c>
      <c r="DQD51" s="959"/>
      <c r="DQE51" s="962" t="e">
        <f t="shared" ref="DQE51" si="1613">(DQC51*$C$51)+(DQC51-DQC49)</f>
        <v>#NUM!</v>
      </c>
      <c r="DQF51" s="959"/>
      <c r="DQG51" s="962" t="e">
        <f t="shared" ref="DQG51" si="1614">(DQE51*$C$51)+(DQE51-DQE49)</f>
        <v>#NUM!</v>
      </c>
      <c r="DQH51" s="959"/>
      <c r="DQI51" s="962" t="e">
        <f t="shared" ref="DQI51" si="1615">(DQG51*$C$51)+(DQG51-DQG49)</f>
        <v>#NUM!</v>
      </c>
      <c r="DQJ51" s="959"/>
      <c r="DQK51" s="962" t="e">
        <f t="shared" ref="DQK51" si="1616">(DQI51*$C$51)+(DQI51-DQI49)</f>
        <v>#NUM!</v>
      </c>
      <c r="DQL51" s="959"/>
      <c r="DQM51" s="962" t="e">
        <f t="shared" ref="DQM51" si="1617">(DQK51*$C$51)+(DQK51-DQK49)</f>
        <v>#NUM!</v>
      </c>
      <c r="DQN51" s="959"/>
      <c r="DQO51" s="962" t="e">
        <f t="shared" ref="DQO51" si="1618">(DQM51*$C$51)+(DQM51-DQM49)</f>
        <v>#NUM!</v>
      </c>
      <c r="DQP51" s="959"/>
      <c r="DQQ51" s="962" t="e">
        <f t="shared" ref="DQQ51" si="1619">(DQO51*$C$51)+(DQO51-DQO49)</f>
        <v>#NUM!</v>
      </c>
      <c r="DQR51" s="959"/>
      <c r="DQS51" s="962" t="e">
        <f t="shared" ref="DQS51" si="1620">(DQQ51*$C$51)+(DQQ51-DQQ49)</f>
        <v>#NUM!</v>
      </c>
      <c r="DQT51" s="959"/>
      <c r="DQU51" s="962" t="e">
        <f t="shared" ref="DQU51" si="1621">(DQS51*$C$51)+(DQS51-DQS49)</f>
        <v>#NUM!</v>
      </c>
      <c r="DQV51" s="959"/>
      <c r="DQW51" s="962" t="e">
        <f t="shared" ref="DQW51" si="1622">(DQU51*$C$51)+(DQU51-DQU49)</f>
        <v>#NUM!</v>
      </c>
      <c r="DQX51" s="959"/>
      <c r="DQY51" s="962" t="e">
        <f t="shared" ref="DQY51" si="1623">(DQW51*$C$51)+(DQW51-DQW49)</f>
        <v>#NUM!</v>
      </c>
      <c r="DQZ51" s="959"/>
      <c r="DRA51" s="962" t="e">
        <f t="shared" ref="DRA51" si="1624">(DQY51*$C$51)+(DQY51-DQY49)</f>
        <v>#NUM!</v>
      </c>
      <c r="DRB51" s="959"/>
      <c r="DRC51" s="962" t="e">
        <f t="shared" ref="DRC51" si="1625">(DRA51*$C$51)+(DRA51-DRA49)</f>
        <v>#NUM!</v>
      </c>
      <c r="DRD51" s="959"/>
      <c r="DRE51" s="962" t="e">
        <f t="shared" ref="DRE51" si="1626">(DRC51*$C$51)+(DRC51-DRC49)</f>
        <v>#NUM!</v>
      </c>
      <c r="DRF51" s="959"/>
      <c r="DRG51" s="962" t="e">
        <f t="shared" ref="DRG51" si="1627">(DRE51*$C$51)+(DRE51-DRE49)</f>
        <v>#NUM!</v>
      </c>
      <c r="DRH51" s="959"/>
      <c r="DRI51" s="962" t="e">
        <f t="shared" ref="DRI51" si="1628">(DRG51*$C$51)+(DRG51-DRG49)</f>
        <v>#NUM!</v>
      </c>
      <c r="DRJ51" s="959"/>
      <c r="DRK51" s="962" t="e">
        <f t="shared" ref="DRK51" si="1629">(DRI51*$C$51)+(DRI51-DRI49)</f>
        <v>#NUM!</v>
      </c>
      <c r="DRL51" s="959"/>
      <c r="DRM51" s="962" t="e">
        <f t="shared" ref="DRM51" si="1630">(DRK51*$C$51)+(DRK51-DRK49)</f>
        <v>#NUM!</v>
      </c>
      <c r="DRN51" s="959"/>
      <c r="DRO51" s="962" t="e">
        <f t="shared" ref="DRO51" si="1631">(DRM51*$C$51)+(DRM51-DRM49)</f>
        <v>#NUM!</v>
      </c>
      <c r="DRP51" s="959"/>
      <c r="DRQ51" s="962" t="e">
        <f t="shared" ref="DRQ51" si="1632">(DRO51*$C$51)+(DRO51-DRO49)</f>
        <v>#NUM!</v>
      </c>
      <c r="DRR51" s="959"/>
      <c r="DRS51" s="962" t="e">
        <f t="shared" ref="DRS51" si="1633">(DRQ51*$C$51)+(DRQ51-DRQ49)</f>
        <v>#NUM!</v>
      </c>
      <c r="DRT51" s="959"/>
      <c r="DRU51" s="962" t="e">
        <f t="shared" ref="DRU51" si="1634">(DRS51*$C$51)+(DRS51-DRS49)</f>
        <v>#NUM!</v>
      </c>
      <c r="DRV51" s="959"/>
      <c r="DRW51" s="962" t="e">
        <f t="shared" ref="DRW51" si="1635">(DRU51*$C$51)+(DRU51-DRU49)</f>
        <v>#NUM!</v>
      </c>
      <c r="DRX51" s="959"/>
      <c r="DRY51" s="962" t="e">
        <f t="shared" ref="DRY51" si="1636">(DRW51*$C$51)+(DRW51-DRW49)</f>
        <v>#NUM!</v>
      </c>
      <c r="DRZ51" s="959"/>
      <c r="DSA51" s="962" t="e">
        <f t="shared" ref="DSA51" si="1637">(DRY51*$C$51)+(DRY51-DRY49)</f>
        <v>#NUM!</v>
      </c>
      <c r="DSB51" s="959"/>
      <c r="DSC51" s="962" t="e">
        <f t="shared" ref="DSC51" si="1638">(DSA51*$C$51)+(DSA51-DSA49)</f>
        <v>#NUM!</v>
      </c>
      <c r="DSD51" s="959"/>
      <c r="DSE51" s="962" t="e">
        <f t="shared" ref="DSE51" si="1639">(DSC51*$C$51)+(DSC51-DSC49)</f>
        <v>#NUM!</v>
      </c>
      <c r="DSF51" s="959"/>
      <c r="DSG51" s="962" t="e">
        <f t="shared" ref="DSG51" si="1640">(DSE51*$C$51)+(DSE51-DSE49)</f>
        <v>#NUM!</v>
      </c>
      <c r="DSH51" s="959"/>
      <c r="DSI51" s="962" t="e">
        <f t="shared" ref="DSI51" si="1641">(DSG51*$C$51)+(DSG51-DSG49)</f>
        <v>#NUM!</v>
      </c>
      <c r="DSJ51" s="959"/>
      <c r="DSK51" s="962" t="e">
        <f t="shared" ref="DSK51" si="1642">(DSI51*$C$51)+(DSI51-DSI49)</f>
        <v>#NUM!</v>
      </c>
      <c r="DSL51" s="959"/>
      <c r="DSM51" s="962" t="e">
        <f t="shared" ref="DSM51" si="1643">(DSK51*$C$51)+(DSK51-DSK49)</f>
        <v>#NUM!</v>
      </c>
      <c r="DSN51" s="959"/>
      <c r="DSO51" s="962" t="e">
        <f t="shared" ref="DSO51" si="1644">(DSM51*$C$51)+(DSM51-DSM49)</f>
        <v>#NUM!</v>
      </c>
      <c r="DSP51" s="959"/>
      <c r="DSQ51" s="962" t="e">
        <f t="shared" ref="DSQ51" si="1645">(DSO51*$C$51)+(DSO51-DSO49)</f>
        <v>#NUM!</v>
      </c>
      <c r="DSR51" s="959"/>
      <c r="DSS51" s="962" t="e">
        <f t="shared" ref="DSS51" si="1646">(DSQ51*$C$51)+(DSQ51-DSQ49)</f>
        <v>#NUM!</v>
      </c>
      <c r="DST51" s="959"/>
      <c r="DSU51" s="962" t="e">
        <f t="shared" ref="DSU51" si="1647">(DSS51*$C$51)+(DSS51-DSS49)</f>
        <v>#NUM!</v>
      </c>
      <c r="DSV51" s="959"/>
      <c r="DSW51" s="962" t="e">
        <f t="shared" ref="DSW51" si="1648">(DSU51*$C$51)+(DSU51-DSU49)</f>
        <v>#NUM!</v>
      </c>
      <c r="DSX51" s="959"/>
      <c r="DSY51" s="962" t="e">
        <f t="shared" ref="DSY51" si="1649">(DSW51*$C$51)+(DSW51-DSW49)</f>
        <v>#NUM!</v>
      </c>
      <c r="DSZ51" s="959"/>
      <c r="DTA51" s="962" t="e">
        <f t="shared" ref="DTA51" si="1650">(DSY51*$C$51)+(DSY51-DSY49)</f>
        <v>#NUM!</v>
      </c>
      <c r="DTB51" s="959"/>
      <c r="DTC51" s="962" t="e">
        <f t="shared" ref="DTC51" si="1651">(DTA51*$C$51)+(DTA51-DTA49)</f>
        <v>#NUM!</v>
      </c>
      <c r="DTD51" s="959"/>
      <c r="DTE51" s="962" t="e">
        <f t="shared" ref="DTE51" si="1652">(DTC51*$C$51)+(DTC51-DTC49)</f>
        <v>#NUM!</v>
      </c>
      <c r="DTF51" s="959"/>
      <c r="DTG51" s="962" t="e">
        <f t="shared" ref="DTG51" si="1653">(DTE51*$C$51)+(DTE51-DTE49)</f>
        <v>#NUM!</v>
      </c>
      <c r="DTH51" s="959"/>
      <c r="DTI51" s="962" t="e">
        <f t="shared" ref="DTI51" si="1654">(DTG51*$C$51)+(DTG51-DTG49)</f>
        <v>#NUM!</v>
      </c>
      <c r="DTJ51" s="959"/>
      <c r="DTK51" s="962" t="e">
        <f t="shared" ref="DTK51" si="1655">(DTI51*$C$51)+(DTI51-DTI49)</f>
        <v>#NUM!</v>
      </c>
      <c r="DTL51" s="959"/>
      <c r="DTM51" s="962" t="e">
        <f t="shared" ref="DTM51" si="1656">(DTK51*$C$51)+(DTK51-DTK49)</f>
        <v>#NUM!</v>
      </c>
      <c r="DTN51" s="959"/>
      <c r="DTO51" s="962" t="e">
        <f t="shared" ref="DTO51" si="1657">(DTM51*$C$51)+(DTM51-DTM49)</f>
        <v>#NUM!</v>
      </c>
      <c r="DTP51" s="959"/>
      <c r="DTQ51" s="962" t="e">
        <f t="shared" ref="DTQ51" si="1658">(DTO51*$C$51)+(DTO51-DTO49)</f>
        <v>#NUM!</v>
      </c>
      <c r="DTR51" s="959"/>
      <c r="DTS51" s="962" t="e">
        <f t="shared" ref="DTS51" si="1659">(DTQ51*$C$51)+(DTQ51-DTQ49)</f>
        <v>#NUM!</v>
      </c>
      <c r="DTT51" s="959"/>
      <c r="DTU51" s="962" t="e">
        <f t="shared" ref="DTU51" si="1660">(DTS51*$C$51)+(DTS51-DTS49)</f>
        <v>#NUM!</v>
      </c>
      <c r="DTV51" s="959"/>
      <c r="DTW51" s="962" t="e">
        <f t="shared" ref="DTW51" si="1661">(DTU51*$C$51)+(DTU51-DTU49)</f>
        <v>#NUM!</v>
      </c>
      <c r="DTX51" s="959"/>
      <c r="DTY51" s="962" t="e">
        <f t="shared" ref="DTY51" si="1662">(DTW51*$C$51)+(DTW51-DTW49)</f>
        <v>#NUM!</v>
      </c>
      <c r="DTZ51" s="959"/>
      <c r="DUA51" s="962" t="e">
        <f t="shared" ref="DUA51" si="1663">(DTY51*$C$51)+(DTY51-DTY49)</f>
        <v>#NUM!</v>
      </c>
      <c r="DUB51" s="959"/>
      <c r="DUC51" s="962" t="e">
        <f t="shared" ref="DUC51" si="1664">(DUA51*$C$51)+(DUA51-DUA49)</f>
        <v>#NUM!</v>
      </c>
      <c r="DUD51" s="959"/>
      <c r="DUE51" s="962" t="e">
        <f t="shared" ref="DUE51" si="1665">(DUC51*$C$51)+(DUC51-DUC49)</f>
        <v>#NUM!</v>
      </c>
      <c r="DUF51" s="959"/>
      <c r="DUG51" s="962" t="e">
        <f t="shared" ref="DUG51" si="1666">(DUE51*$C$51)+(DUE51-DUE49)</f>
        <v>#NUM!</v>
      </c>
      <c r="DUH51" s="959"/>
      <c r="DUI51" s="962" t="e">
        <f t="shared" ref="DUI51" si="1667">(DUG51*$C$51)+(DUG51-DUG49)</f>
        <v>#NUM!</v>
      </c>
      <c r="DUJ51" s="959"/>
      <c r="DUK51" s="962" t="e">
        <f t="shared" ref="DUK51" si="1668">(DUI51*$C$51)+(DUI51-DUI49)</f>
        <v>#NUM!</v>
      </c>
      <c r="DUL51" s="959"/>
      <c r="DUM51" s="962" t="e">
        <f t="shared" ref="DUM51" si="1669">(DUK51*$C$51)+(DUK51-DUK49)</f>
        <v>#NUM!</v>
      </c>
      <c r="DUN51" s="959"/>
      <c r="DUO51" s="962" t="e">
        <f t="shared" ref="DUO51" si="1670">(DUM51*$C$51)+(DUM51-DUM49)</f>
        <v>#NUM!</v>
      </c>
      <c r="DUP51" s="959"/>
      <c r="DUQ51" s="962" t="e">
        <f t="shared" ref="DUQ51" si="1671">(DUO51*$C$51)+(DUO51-DUO49)</f>
        <v>#NUM!</v>
      </c>
      <c r="DUR51" s="959"/>
      <c r="DUS51" s="962" t="e">
        <f t="shared" ref="DUS51" si="1672">(DUQ51*$C$51)+(DUQ51-DUQ49)</f>
        <v>#NUM!</v>
      </c>
      <c r="DUT51" s="959"/>
      <c r="DUU51" s="962" t="e">
        <f t="shared" ref="DUU51" si="1673">(DUS51*$C$51)+(DUS51-DUS49)</f>
        <v>#NUM!</v>
      </c>
      <c r="DUV51" s="959"/>
      <c r="DUW51" s="962" t="e">
        <f t="shared" ref="DUW51" si="1674">(DUU51*$C$51)+(DUU51-DUU49)</f>
        <v>#NUM!</v>
      </c>
      <c r="DUX51" s="959"/>
      <c r="DUY51" s="962" t="e">
        <f t="shared" ref="DUY51" si="1675">(DUW51*$C$51)+(DUW51-DUW49)</f>
        <v>#NUM!</v>
      </c>
      <c r="DUZ51" s="959"/>
      <c r="DVA51" s="962" t="e">
        <f t="shared" ref="DVA51" si="1676">(DUY51*$C$51)+(DUY51-DUY49)</f>
        <v>#NUM!</v>
      </c>
      <c r="DVB51" s="959"/>
      <c r="DVC51" s="962" t="e">
        <f t="shared" ref="DVC51" si="1677">(DVA51*$C$51)+(DVA51-DVA49)</f>
        <v>#NUM!</v>
      </c>
      <c r="DVD51" s="959"/>
      <c r="DVE51" s="962" t="e">
        <f t="shared" ref="DVE51" si="1678">(DVC51*$C$51)+(DVC51-DVC49)</f>
        <v>#NUM!</v>
      </c>
      <c r="DVF51" s="959"/>
      <c r="DVG51" s="962" t="e">
        <f t="shared" ref="DVG51" si="1679">(DVE51*$C$51)+(DVE51-DVE49)</f>
        <v>#NUM!</v>
      </c>
      <c r="DVH51" s="959"/>
      <c r="DVI51" s="962" t="e">
        <f t="shared" ref="DVI51" si="1680">(DVG51*$C$51)+(DVG51-DVG49)</f>
        <v>#NUM!</v>
      </c>
      <c r="DVJ51" s="959"/>
      <c r="DVK51" s="962" t="e">
        <f t="shared" ref="DVK51" si="1681">(DVI51*$C$51)+(DVI51-DVI49)</f>
        <v>#NUM!</v>
      </c>
      <c r="DVL51" s="959"/>
      <c r="DVM51" s="962" t="e">
        <f t="shared" ref="DVM51" si="1682">(DVK51*$C$51)+(DVK51-DVK49)</f>
        <v>#NUM!</v>
      </c>
      <c r="DVN51" s="959"/>
      <c r="DVO51" s="962" t="e">
        <f t="shared" ref="DVO51" si="1683">(DVM51*$C$51)+(DVM51-DVM49)</f>
        <v>#NUM!</v>
      </c>
      <c r="DVP51" s="959"/>
      <c r="DVQ51" s="962" t="e">
        <f t="shared" ref="DVQ51" si="1684">(DVO51*$C$51)+(DVO51-DVO49)</f>
        <v>#NUM!</v>
      </c>
      <c r="DVR51" s="959"/>
      <c r="DVS51" s="962" t="e">
        <f t="shared" ref="DVS51" si="1685">(DVQ51*$C$51)+(DVQ51-DVQ49)</f>
        <v>#NUM!</v>
      </c>
      <c r="DVT51" s="959"/>
      <c r="DVU51" s="962" t="e">
        <f t="shared" ref="DVU51" si="1686">(DVS51*$C$51)+(DVS51-DVS49)</f>
        <v>#NUM!</v>
      </c>
      <c r="DVV51" s="959"/>
      <c r="DVW51" s="962" t="e">
        <f t="shared" ref="DVW51" si="1687">(DVU51*$C$51)+(DVU51-DVU49)</f>
        <v>#NUM!</v>
      </c>
      <c r="DVX51" s="959"/>
      <c r="DVY51" s="962" t="e">
        <f t="shared" ref="DVY51" si="1688">(DVW51*$C$51)+(DVW51-DVW49)</f>
        <v>#NUM!</v>
      </c>
      <c r="DVZ51" s="959"/>
      <c r="DWA51" s="962" t="e">
        <f t="shared" ref="DWA51" si="1689">(DVY51*$C$51)+(DVY51-DVY49)</f>
        <v>#NUM!</v>
      </c>
      <c r="DWB51" s="959"/>
      <c r="DWC51" s="962" t="e">
        <f t="shared" ref="DWC51" si="1690">(DWA51*$C$51)+(DWA51-DWA49)</f>
        <v>#NUM!</v>
      </c>
      <c r="DWD51" s="959"/>
      <c r="DWE51" s="962" t="e">
        <f t="shared" ref="DWE51" si="1691">(DWC51*$C$51)+(DWC51-DWC49)</f>
        <v>#NUM!</v>
      </c>
      <c r="DWF51" s="959"/>
      <c r="DWG51" s="962" t="e">
        <f t="shared" ref="DWG51" si="1692">(DWE51*$C$51)+(DWE51-DWE49)</f>
        <v>#NUM!</v>
      </c>
      <c r="DWH51" s="959"/>
      <c r="DWI51" s="962" t="e">
        <f t="shared" ref="DWI51" si="1693">(DWG51*$C$51)+(DWG51-DWG49)</f>
        <v>#NUM!</v>
      </c>
      <c r="DWJ51" s="959"/>
      <c r="DWK51" s="962" t="e">
        <f t="shared" ref="DWK51" si="1694">(DWI51*$C$51)+(DWI51-DWI49)</f>
        <v>#NUM!</v>
      </c>
      <c r="DWL51" s="959"/>
      <c r="DWM51" s="962" t="e">
        <f t="shared" ref="DWM51" si="1695">(DWK51*$C$51)+(DWK51-DWK49)</f>
        <v>#NUM!</v>
      </c>
      <c r="DWN51" s="959"/>
      <c r="DWO51" s="962" t="e">
        <f t="shared" ref="DWO51" si="1696">(DWM51*$C$51)+(DWM51-DWM49)</f>
        <v>#NUM!</v>
      </c>
      <c r="DWP51" s="959"/>
      <c r="DWQ51" s="962" t="e">
        <f t="shared" ref="DWQ51" si="1697">(DWO51*$C$51)+(DWO51-DWO49)</f>
        <v>#NUM!</v>
      </c>
      <c r="DWR51" s="959"/>
      <c r="DWS51" s="962" t="e">
        <f t="shared" ref="DWS51" si="1698">(DWQ51*$C$51)+(DWQ51-DWQ49)</f>
        <v>#NUM!</v>
      </c>
      <c r="DWT51" s="959"/>
      <c r="DWU51" s="962" t="e">
        <f t="shared" ref="DWU51" si="1699">(DWS51*$C$51)+(DWS51-DWS49)</f>
        <v>#NUM!</v>
      </c>
      <c r="DWV51" s="959"/>
      <c r="DWW51" s="962" t="e">
        <f t="shared" ref="DWW51" si="1700">(DWU51*$C$51)+(DWU51-DWU49)</f>
        <v>#NUM!</v>
      </c>
      <c r="DWX51" s="959"/>
      <c r="DWY51" s="962" t="e">
        <f t="shared" ref="DWY51" si="1701">(DWW51*$C$51)+(DWW51-DWW49)</f>
        <v>#NUM!</v>
      </c>
      <c r="DWZ51" s="959"/>
      <c r="DXA51" s="962" t="e">
        <f t="shared" ref="DXA51" si="1702">(DWY51*$C$51)+(DWY51-DWY49)</f>
        <v>#NUM!</v>
      </c>
      <c r="DXB51" s="959"/>
      <c r="DXC51" s="962" t="e">
        <f t="shared" ref="DXC51" si="1703">(DXA51*$C$51)+(DXA51-DXA49)</f>
        <v>#NUM!</v>
      </c>
      <c r="DXD51" s="959"/>
      <c r="DXE51" s="962" t="e">
        <f t="shared" ref="DXE51" si="1704">(DXC51*$C$51)+(DXC51-DXC49)</f>
        <v>#NUM!</v>
      </c>
      <c r="DXF51" s="959"/>
      <c r="DXG51" s="962" t="e">
        <f t="shared" ref="DXG51" si="1705">(DXE51*$C$51)+(DXE51-DXE49)</f>
        <v>#NUM!</v>
      </c>
      <c r="DXH51" s="959"/>
      <c r="DXI51" s="962" t="e">
        <f t="shared" ref="DXI51" si="1706">(DXG51*$C$51)+(DXG51-DXG49)</f>
        <v>#NUM!</v>
      </c>
      <c r="DXJ51" s="959"/>
      <c r="DXK51" s="962" t="e">
        <f t="shared" ref="DXK51" si="1707">(DXI51*$C$51)+(DXI51-DXI49)</f>
        <v>#NUM!</v>
      </c>
      <c r="DXL51" s="959"/>
      <c r="DXM51" s="962" t="e">
        <f t="shared" ref="DXM51" si="1708">(DXK51*$C$51)+(DXK51-DXK49)</f>
        <v>#NUM!</v>
      </c>
      <c r="DXN51" s="959"/>
      <c r="DXO51" s="962" t="e">
        <f t="shared" ref="DXO51" si="1709">(DXM51*$C$51)+(DXM51-DXM49)</f>
        <v>#NUM!</v>
      </c>
      <c r="DXP51" s="959"/>
      <c r="DXQ51" s="962" t="e">
        <f t="shared" ref="DXQ51" si="1710">(DXO51*$C$51)+(DXO51-DXO49)</f>
        <v>#NUM!</v>
      </c>
      <c r="DXR51" s="959"/>
      <c r="DXS51" s="962" t="e">
        <f t="shared" ref="DXS51" si="1711">(DXQ51*$C$51)+(DXQ51-DXQ49)</f>
        <v>#NUM!</v>
      </c>
      <c r="DXT51" s="959"/>
      <c r="DXU51" s="962" t="e">
        <f t="shared" ref="DXU51" si="1712">(DXS51*$C$51)+(DXS51-DXS49)</f>
        <v>#NUM!</v>
      </c>
      <c r="DXV51" s="959"/>
      <c r="DXW51" s="962" t="e">
        <f t="shared" ref="DXW51" si="1713">(DXU51*$C$51)+(DXU51-DXU49)</f>
        <v>#NUM!</v>
      </c>
      <c r="DXX51" s="959"/>
      <c r="DXY51" s="962" t="e">
        <f t="shared" ref="DXY51" si="1714">(DXW51*$C$51)+(DXW51-DXW49)</f>
        <v>#NUM!</v>
      </c>
      <c r="DXZ51" s="959"/>
      <c r="DYA51" s="962" t="e">
        <f t="shared" ref="DYA51" si="1715">(DXY51*$C$51)+(DXY51-DXY49)</f>
        <v>#NUM!</v>
      </c>
      <c r="DYB51" s="959"/>
      <c r="DYC51" s="962" t="e">
        <f t="shared" ref="DYC51" si="1716">(DYA51*$C$51)+(DYA51-DYA49)</f>
        <v>#NUM!</v>
      </c>
      <c r="DYD51" s="959"/>
      <c r="DYE51" s="962" t="e">
        <f t="shared" ref="DYE51" si="1717">(DYC51*$C$51)+(DYC51-DYC49)</f>
        <v>#NUM!</v>
      </c>
      <c r="DYF51" s="959"/>
      <c r="DYG51" s="962" t="e">
        <f t="shared" ref="DYG51" si="1718">(DYE51*$C$51)+(DYE51-DYE49)</f>
        <v>#NUM!</v>
      </c>
      <c r="DYH51" s="959"/>
      <c r="DYI51" s="962" t="e">
        <f t="shared" ref="DYI51" si="1719">(DYG51*$C$51)+(DYG51-DYG49)</f>
        <v>#NUM!</v>
      </c>
      <c r="DYJ51" s="959"/>
      <c r="DYK51" s="962" t="e">
        <f t="shared" ref="DYK51" si="1720">(DYI51*$C$51)+(DYI51-DYI49)</f>
        <v>#NUM!</v>
      </c>
      <c r="DYL51" s="959"/>
      <c r="DYM51" s="962" t="e">
        <f t="shared" ref="DYM51" si="1721">(DYK51*$C$51)+(DYK51-DYK49)</f>
        <v>#NUM!</v>
      </c>
      <c r="DYN51" s="959"/>
      <c r="DYO51" s="962" t="e">
        <f t="shared" ref="DYO51" si="1722">(DYM51*$C$51)+(DYM51-DYM49)</f>
        <v>#NUM!</v>
      </c>
      <c r="DYP51" s="959"/>
      <c r="DYQ51" s="962" t="e">
        <f t="shared" ref="DYQ51" si="1723">(DYO51*$C$51)+(DYO51-DYO49)</f>
        <v>#NUM!</v>
      </c>
      <c r="DYR51" s="959"/>
      <c r="DYS51" s="962" t="e">
        <f t="shared" ref="DYS51" si="1724">(DYQ51*$C$51)+(DYQ51-DYQ49)</f>
        <v>#NUM!</v>
      </c>
      <c r="DYT51" s="959"/>
      <c r="DYU51" s="962" t="e">
        <f t="shared" ref="DYU51" si="1725">(DYS51*$C$51)+(DYS51-DYS49)</f>
        <v>#NUM!</v>
      </c>
      <c r="DYV51" s="959"/>
      <c r="DYW51" s="962" t="e">
        <f t="shared" ref="DYW51" si="1726">(DYU51*$C$51)+(DYU51-DYU49)</f>
        <v>#NUM!</v>
      </c>
      <c r="DYX51" s="959"/>
      <c r="DYY51" s="962" t="e">
        <f t="shared" ref="DYY51" si="1727">(DYW51*$C$51)+(DYW51-DYW49)</f>
        <v>#NUM!</v>
      </c>
      <c r="DYZ51" s="959"/>
      <c r="DZA51" s="962" t="e">
        <f t="shared" ref="DZA51" si="1728">(DYY51*$C$51)+(DYY51-DYY49)</f>
        <v>#NUM!</v>
      </c>
      <c r="DZB51" s="959"/>
      <c r="DZC51" s="962" t="e">
        <f t="shared" ref="DZC51" si="1729">(DZA51*$C$51)+(DZA51-DZA49)</f>
        <v>#NUM!</v>
      </c>
      <c r="DZD51" s="959"/>
      <c r="DZE51" s="962" t="e">
        <f t="shared" ref="DZE51" si="1730">(DZC51*$C$51)+(DZC51-DZC49)</f>
        <v>#NUM!</v>
      </c>
      <c r="DZF51" s="959"/>
      <c r="DZG51" s="962" t="e">
        <f t="shared" ref="DZG51" si="1731">(DZE51*$C$51)+(DZE51-DZE49)</f>
        <v>#NUM!</v>
      </c>
      <c r="DZH51" s="959"/>
      <c r="DZI51" s="962" t="e">
        <f t="shared" ref="DZI51" si="1732">(DZG51*$C$51)+(DZG51-DZG49)</f>
        <v>#NUM!</v>
      </c>
      <c r="DZJ51" s="959"/>
      <c r="DZK51" s="962" t="e">
        <f t="shared" ref="DZK51" si="1733">(DZI51*$C$51)+(DZI51-DZI49)</f>
        <v>#NUM!</v>
      </c>
      <c r="DZL51" s="959"/>
      <c r="DZM51" s="962" t="e">
        <f t="shared" ref="DZM51" si="1734">(DZK51*$C$51)+(DZK51-DZK49)</f>
        <v>#NUM!</v>
      </c>
      <c r="DZN51" s="959"/>
      <c r="DZO51" s="962" t="e">
        <f t="shared" ref="DZO51" si="1735">(DZM51*$C$51)+(DZM51-DZM49)</f>
        <v>#NUM!</v>
      </c>
      <c r="DZP51" s="959"/>
      <c r="DZQ51" s="962" t="e">
        <f t="shared" ref="DZQ51" si="1736">(DZO51*$C$51)+(DZO51-DZO49)</f>
        <v>#NUM!</v>
      </c>
      <c r="DZR51" s="959"/>
      <c r="DZS51" s="962" t="e">
        <f t="shared" ref="DZS51" si="1737">(DZQ51*$C$51)+(DZQ51-DZQ49)</f>
        <v>#NUM!</v>
      </c>
      <c r="DZT51" s="959"/>
      <c r="DZU51" s="962" t="e">
        <f t="shared" ref="DZU51" si="1738">(DZS51*$C$51)+(DZS51-DZS49)</f>
        <v>#NUM!</v>
      </c>
      <c r="DZV51" s="959"/>
      <c r="DZW51" s="962" t="e">
        <f t="shared" ref="DZW51" si="1739">(DZU51*$C$51)+(DZU51-DZU49)</f>
        <v>#NUM!</v>
      </c>
      <c r="DZX51" s="959"/>
      <c r="DZY51" s="962" t="e">
        <f t="shared" ref="DZY51" si="1740">(DZW51*$C$51)+(DZW51-DZW49)</f>
        <v>#NUM!</v>
      </c>
      <c r="DZZ51" s="959"/>
      <c r="EAA51" s="962" t="e">
        <f t="shared" ref="EAA51" si="1741">(DZY51*$C$51)+(DZY51-DZY49)</f>
        <v>#NUM!</v>
      </c>
      <c r="EAB51" s="959"/>
      <c r="EAC51" s="962" t="e">
        <f t="shared" ref="EAC51" si="1742">(EAA51*$C$51)+(EAA51-EAA49)</f>
        <v>#NUM!</v>
      </c>
      <c r="EAD51" s="959"/>
      <c r="EAE51" s="962" t="e">
        <f t="shared" ref="EAE51" si="1743">(EAC51*$C$51)+(EAC51-EAC49)</f>
        <v>#NUM!</v>
      </c>
      <c r="EAF51" s="959"/>
      <c r="EAG51" s="962" t="e">
        <f t="shared" ref="EAG51" si="1744">(EAE51*$C$51)+(EAE51-EAE49)</f>
        <v>#NUM!</v>
      </c>
      <c r="EAH51" s="959"/>
      <c r="EAI51" s="962" t="e">
        <f t="shared" ref="EAI51" si="1745">(EAG51*$C$51)+(EAG51-EAG49)</f>
        <v>#NUM!</v>
      </c>
      <c r="EAJ51" s="959"/>
      <c r="EAK51" s="962" t="e">
        <f t="shared" ref="EAK51" si="1746">(EAI51*$C$51)+(EAI51-EAI49)</f>
        <v>#NUM!</v>
      </c>
      <c r="EAL51" s="959"/>
      <c r="EAM51" s="962" t="e">
        <f t="shared" ref="EAM51" si="1747">(EAK51*$C$51)+(EAK51-EAK49)</f>
        <v>#NUM!</v>
      </c>
      <c r="EAN51" s="959"/>
      <c r="EAO51" s="962" t="e">
        <f t="shared" ref="EAO51" si="1748">(EAM51*$C$51)+(EAM51-EAM49)</f>
        <v>#NUM!</v>
      </c>
      <c r="EAP51" s="959"/>
      <c r="EAQ51" s="962" t="e">
        <f t="shared" ref="EAQ51" si="1749">(EAO51*$C$51)+(EAO51-EAO49)</f>
        <v>#NUM!</v>
      </c>
      <c r="EAR51" s="959"/>
      <c r="EAS51" s="962" t="e">
        <f t="shared" ref="EAS51" si="1750">(EAQ51*$C$51)+(EAQ51-EAQ49)</f>
        <v>#NUM!</v>
      </c>
      <c r="EAT51" s="959"/>
      <c r="EAU51" s="962" t="e">
        <f t="shared" ref="EAU51" si="1751">(EAS51*$C$51)+(EAS51-EAS49)</f>
        <v>#NUM!</v>
      </c>
      <c r="EAV51" s="959"/>
      <c r="EAW51" s="962" t="e">
        <f t="shared" ref="EAW51" si="1752">(EAU51*$C$51)+(EAU51-EAU49)</f>
        <v>#NUM!</v>
      </c>
      <c r="EAX51" s="959"/>
      <c r="EAY51" s="962" t="e">
        <f t="shared" ref="EAY51" si="1753">(EAW51*$C$51)+(EAW51-EAW49)</f>
        <v>#NUM!</v>
      </c>
      <c r="EAZ51" s="959"/>
      <c r="EBA51" s="962" t="e">
        <f t="shared" ref="EBA51" si="1754">(EAY51*$C$51)+(EAY51-EAY49)</f>
        <v>#NUM!</v>
      </c>
      <c r="EBB51" s="959"/>
      <c r="EBC51" s="962" t="e">
        <f t="shared" ref="EBC51" si="1755">(EBA51*$C$51)+(EBA51-EBA49)</f>
        <v>#NUM!</v>
      </c>
      <c r="EBD51" s="959"/>
      <c r="EBE51" s="962" t="e">
        <f t="shared" ref="EBE51" si="1756">(EBC51*$C$51)+(EBC51-EBC49)</f>
        <v>#NUM!</v>
      </c>
      <c r="EBF51" s="959"/>
      <c r="EBG51" s="962" t="e">
        <f t="shared" ref="EBG51" si="1757">(EBE51*$C$51)+(EBE51-EBE49)</f>
        <v>#NUM!</v>
      </c>
      <c r="EBH51" s="959"/>
      <c r="EBI51" s="962" t="e">
        <f t="shared" ref="EBI51" si="1758">(EBG51*$C$51)+(EBG51-EBG49)</f>
        <v>#NUM!</v>
      </c>
      <c r="EBJ51" s="959"/>
      <c r="EBK51" s="962" t="e">
        <f t="shared" ref="EBK51" si="1759">(EBI51*$C$51)+(EBI51-EBI49)</f>
        <v>#NUM!</v>
      </c>
      <c r="EBL51" s="959"/>
      <c r="EBM51" s="962" t="e">
        <f t="shared" ref="EBM51" si="1760">(EBK51*$C$51)+(EBK51-EBK49)</f>
        <v>#NUM!</v>
      </c>
      <c r="EBN51" s="959"/>
      <c r="EBO51" s="962" t="e">
        <f t="shared" ref="EBO51" si="1761">(EBM51*$C$51)+(EBM51-EBM49)</f>
        <v>#NUM!</v>
      </c>
      <c r="EBP51" s="959"/>
      <c r="EBQ51" s="962" t="e">
        <f t="shared" ref="EBQ51" si="1762">(EBO51*$C$51)+(EBO51-EBO49)</f>
        <v>#NUM!</v>
      </c>
      <c r="EBR51" s="959"/>
      <c r="EBS51" s="962" t="e">
        <f t="shared" ref="EBS51" si="1763">(EBQ51*$C$51)+(EBQ51-EBQ49)</f>
        <v>#NUM!</v>
      </c>
      <c r="EBT51" s="959"/>
      <c r="EBU51" s="962" t="e">
        <f t="shared" ref="EBU51" si="1764">(EBS51*$C$51)+(EBS51-EBS49)</f>
        <v>#NUM!</v>
      </c>
      <c r="EBV51" s="959"/>
      <c r="EBW51" s="962" t="e">
        <f t="shared" ref="EBW51" si="1765">(EBU51*$C$51)+(EBU51-EBU49)</f>
        <v>#NUM!</v>
      </c>
      <c r="EBX51" s="959"/>
      <c r="EBY51" s="962" t="e">
        <f t="shared" ref="EBY51" si="1766">(EBW51*$C$51)+(EBW51-EBW49)</f>
        <v>#NUM!</v>
      </c>
      <c r="EBZ51" s="959"/>
      <c r="ECA51" s="962" t="e">
        <f t="shared" ref="ECA51" si="1767">(EBY51*$C$51)+(EBY51-EBY49)</f>
        <v>#NUM!</v>
      </c>
      <c r="ECB51" s="959"/>
      <c r="ECC51" s="962" t="e">
        <f t="shared" ref="ECC51" si="1768">(ECA51*$C$51)+(ECA51-ECA49)</f>
        <v>#NUM!</v>
      </c>
      <c r="ECD51" s="959"/>
      <c r="ECE51" s="962" t="e">
        <f t="shared" ref="ECE51" si="1769">(ECC51*$C$51)+(ECC51-ECC49)</f>
        <v>#NUM!</v>
      </c>
      <c r="ECF51" s="959"/>
      <c r="ECG51" s="962" t="e">
        <f t="shared" ref="ECG51" si="1770">(ECE51*$C$51)+(ECE51-ECE49)</f>
        <v>#NUM!</v>
      </c>
      <c r="ECH51" s="959"/>
      <c r="ECI51" s="962" t="e">
        <f t="shared" ref="ECI51" si="1771">(ECG51*$C$51)+(ECG51-ECG49)</f>
        <v>#NUM!</v>
      </c>
      <c r="ECJ51" s="959"/>
      <c r="ECK51" s="962" t="e">
        <f t="shared" ref="ECK51" si="1772">(ECI51*$C$51)+(ECI51-ECI49)</f>
        <v>#NUM!</v>
      </c>
      <c r="ECL51" s="959"/>
      <c r="ECM51" s="962" t="e">
        <f t="shared" ref="ECM51" si="1773">(ECK51*$C$51)+(ECK51-ECK49)</f>
        <v>#NUM!</v>
      </c>
      <c r="ECN51" s="959"/>
      <c r="ECO51" s="962" t="e">
        <f t="shared" ref="ECO51" si="1774">(ECM51*$C$51)+(ECM51-ECM49)</f>
        <v>#NUM!</v>
      </c>
      <c r="ECP51" s="959"/>
      <c r="ECQ51" s="962" t="e">
        <f t="shared" ref="ECQ51" si="1775">(ECO51*$C$51)+(ECO51-ECO49)</f>
        <v>#NUM!</v>
      </c>
      <c r="ECR51" s="959"/>
      <c r="ECS51" s="962" t="e">
        <f t="shared" ref="ECS51" si="1776">(ECQ51*$C$51)+(ECQ51-ECQ49)</f>
        <v>#NUM!</v>
      </c>
      <c r="ECT51" s="959"/>
      <c r="ECU51" s="962" t="e">
        <f t="shared" ref="ECU51" si="1777">(ECS51*$C$51)+(ECS51-ECS49)</f>
        <v>#NUM!</v>
      </c>
      <c r="ECV51" s="959"/>
      <c r="ECW51" s="962" t="e">
        <f t="shared" ref="ECW51" si="1778">(ECU51*$C$51)+(ECU51-ECU49)</f>
        <v>#NUM!</v>
      </c>
      <c r="ECX51" s="959"/>
      <c r="ECY51" s="962" t="e">
        <f t="shared" ref="ECY51" si="1779">(ECW51*$C$51)+(ECW51-ECW49)</f>
        <v>#NUM!</v>
      </c>
      <c r="ECZ51" s="959"/>
      <c r="EDA51" s="962" t="e">
        <f t="shared" ref="EDA51" si="1780">(ECY51*$C$51)+(ECY51-ECY49)</f>
        <v>#NUM!</v>
      </c>
      <c r="EDB51" s="959"/>
      <c r="EDC51" s="962" t="e">
        <f t="shared" ref="EDC51" si="1781">(EDA51*$C$51)+(EDA51-EDA49)</f>
        <v>#NUM!</v>
      </c>
      <c r="EDD51" s="959"/>
      <c r="EDE51" s="962" t="e">
        <f t="shared" ref="EDE51" si="1782">(EDC51*$C$51)+(EDC51-EDC49)</f>
        <v>#NUM!</v>
      </c>
      <c r="EDF51" s="959"/>
      <c r="EDG51" s="962" t="e">
        <f t="shared" ref="EDG51" si="1783">(EDE51*$C$51)+(EDE51-EDE49)</f>
        <v>#NUM!</v>
      </c>
      <c r="EDH51" s="959"/>
      <c r="EDI51" s="962" t="e">
        <f t="shared" ref="EDI51" si="1784">(EDG51*$C$51)+(EDG51-EDG49)</f>
        <v>#NUM!</v>
      </c>
      <c r="EDJ51" s="959"/>
      <c r="EDK51" s="962" t="e">
        <f t="shared" ref="EDK51" si="1785">(EDI51*$C$51)+(EDI51-EDI49)</f>
        <v>#NUM!</v>
      </c>
      <c r="EDL51" s="959"/>
      <c r="EDM51" s="962" t="e">
        <f t="shared" ref="EDM51" si="1786">(EDK51*$C$51)+(EDK51-EDK49)</f>
        <v>#NUM!</v>
      </c>
      <c r="EDN51" s="959"/>
      <c r="EDO51" s="962" t="e">
        <f t="shared" ref="EDO51" si="1787">(EDM51*$C$51)+(EDM51-EDM49)</f>
        <v>#NUM!</v>
      </c>
      <c r="EDP51" s="959"/>
      <c r="EDQ51" s="962" t="e">
        <f t="shared" ref="EDQ51" si="1788">(EDO51*$C$51)+(EDO51-EDO49)</f>
        <v>#NUM!</v>
      </c>
      <c r="EDR51" s="959"/>
      <c r="EDS51" s="962" t="e">
        <f t="shared" ref="EDS51" si="1789">(EDQ51*$C$51)+(EDQ51-EDQ49)</f>
        <v>#NUM!</v>
      </c>
      <c r="EDT51" s="959"/>
      <c r="EDU51" s="962" t="e">
        <f t="shared" ref="EDU51" si="1790">(EDS51*$C$51)+(EDS51-EDS49)</f>
        <v>#NUM!</v>
      </c>
      <c r="EDV51" s="959"/>
      <c r="EDW51" s="962" t="e">
        <f t="shared" ref="EDW51" si="1791">(EDU51*$C$51)+(EDU51-EDU49)</f>
        <v>#NUM!</v>
      </c>
      <c r="EDX51" s="959"/>
      <c r="EDY51" s="962" t="e">
        <f t="shared" ref="EDY51" si="1792">(EDW51*$C$51)+(EDW51-EDW49)</f>
        <v>#NUM!</v>
      </c>
      <c r="EDZ51" s="959"/>
      <c r="EEA51" s="962" t="e">
        <f t="shared" ref="EEA51" si="1793">(EDY51*$C$51)+(EDY51-EDY49)</f>
        <v>#NUM!</v>
      </c>
      <c r="EEB51" s="959"/>
      <c r="EEC51" s="962" t="e">
        <f t="shared" ref="EEC51" si="1794">(EEA51*$C$51)+(EEA51-EEA49)</f>
        <v>#NUM!</v>
      </c>
      <c r="EED51" s="959"/>
      <c r="EEE51" s="962" t="e">
        <f t="shared" ref="EEE51" si="1795">(EEC51*$C$51)+(EEC51-EEC49)</f>
        <v>#NUM!</v>
      </c>
      <c r="EEF51" s="959"/>
      <c r="EEG51" s="962" t="e">
        <f t="shared" ref="EEG51" si="1796">(EEE51*$C$51)+(EEE51-EEE49)</f>
        <v>#NUM!</v>
      </c>
      <c r="EEH51" s="959"/>
      <c r="EEI51" s="962" t="e">
        <f t="shared" ref="EEI51" si="1797">(EEG51*$C$51)+(EEG51-EEG49)</f>
        <v>#NUM!</v>
      </c>
      <c r="EEJ51" s="959"/>
      <c r="EEK51" s="962" t="e">
        <f t="shared" ref="EEK51" si="1798">(EEI51*$C$51)+(EEI51-EEI49)</f>
        <v>#NUM!</v>
      </c>
      <c r="EEL51" s="959"/>
      <c r="EEM51" s="962" t="e">
        <f t="shared" ref="EEM51" si="1799">(EEK51*$C$51)+(EEK51-EEK49)</f>
        <v>#NUM!</v>
      </c>
      <c r="EEN51" s="959"/>
      <c r="EEO51" s="962" t="e">
        <f t="shared" ref="EEO51" si="1800">(EEM51*$C$51)+(EEM51-EEM49)</f>
        <v>#NUM!</v>
      </c>
      <c r="EEP51" s="959"/>
      <c r="EEQ51" s="962" t="e">
        <f t="shared" ref="EEQ51" si="1801">(EEO51*$C$51)+(EEO51-EEO49)</f>
        <v>#NUM!</v>
      </c>
      <c r="EER51" s="959"/>
      <c r="EES51" s="962" t="e">
        <f t="shared" ref="EES51" si="1802">(EEQ51*$C$51)+(EEQ51-EEQ49)</f>
        <v>#NUM!</v>
      </c>
      <c r="EET51" s="959"/>
      <c r="EEU51" s="962" t="e">
        <f t="shared" ref="EEU51" si="1803">(EES51*$C$51)+(EES51-EES49)</f>
        <v>#NUM!</v>
      </c>
      <c r="EEV51" s="959"/>
      <c r="EEW51" s="962" t="e">
        <f t="shared" ref="EEW51" si="1804">(EEU51*$C$51)+(EEU51-EEU49)</f>
        <v>#NUM!</v>
      </c>
      <c r="EEX51" s="959"/>
      <c r="EEY51" s="962" t="e">
        <f t="shared" ref="EEY51" si="1805">(EEW51*$C$51)+(EEW51-EEW49)</f>
        <v>#NUM!</v>
      </c>
      <c r="EEZ51" s="959"/>
      <c r="EFA51" s="962" t="e">
        <f t="shared" ref="EFA51" si="1806">(EEY51*$C$51)+(EEY51-EEY49)</f>
        <v>#NUM!</v>
      </c>
      <c r="EFB51" s="959"/>
      <c r="EFC51" s="962" t="e">
        <f t="shared" ref="EFC51" si="1807">(EFA51*$C$51)+(EFA51-EFA49)</f>
        <v>#NUM!</v>
      </c>
      <c r="EFD51" s="959"/>
      <c r="EFE51" s="962" t="e">
        <f t="shared" ref="EFE51" si="1808">(EFC51*$C$51)+(EFC51-EFC49)</f>
        <v>#NUM!</v>
      </c>
      <c r="EFF51" s="959"/>
      <c r="EFG51" s="962" t="e">
        <f t="shared" ref="EFG51" si="1809">(EFE51*$C$51)+(EFE51-EFE49)</f>
        <v>#NUM!</v>
      </c>
      <c r="EFH51" s="959"/>
      <c r="EFI51" s="962" t="e">
        <f t="shared" ref="EFI51" si="1810">(EFG51*$C$51)+(EFG51-EFG49)</f>
        <v>#NUM!</v>
      </c>
      <c r="EFJ51" s="959"/>
      <c r="EFK51" s="962" t="e">
        <f t="shared" ref="EFK51" si="1811">(EFI51*$C$51)+(EFI51-EFI49)</f>
        <v>#NUM!</v>
      </c>
      <c r="EFL51" s="959"/>
      <c r="EFM51" s="962" t="e">
        <f t="shared" ref="EFM51" si="1812">(EFK51*$C$51)+(EFK51-EFK49)</f>
        <v>#NUM!</v>
      </c>
      <c r="EFN51" s="959"/>
      <c r="EFO51" s="962" t="e">
        <f t="shared" ref="EFO51" si="1813">(EFM51*$C$51)+(EFM51-EFM49)</f>
        <v>#NUM!</v>
      </c>
      <c r="EFP51" s="959"/>
      <c r="EFQ51" s="962" t="e">
        <f t="shared" ref="EFQ51" si="1814">(EFO51*$C$51)+(EFO51-EFO49)</f>
        <v>#NUM!</v>
      </c>
      <c r="EFR51" s="959"/>
      <c r="EFS51" s="962" t="e">
        <f t="shared" ref="EFS51" si="1815">(EFQ51*$C$51)+(EFQ51-EFQ49)</f>
        <v>#NUM!</v>
      </c>
      <c r="EFT51" s="959"/>
      <c r="EFU51" s="962" t="e">
        <f t="shared" ref="EFU51" si="1816">(EFS51*$C$51)+(EFS51-EFS49)</f>
        <v>#NUM!</v>
      </c>
      <c r="EFV51" s="959"/>
      <c r="EFW51" s="962" t="e">
        <f t="shared" ref="EFW51" si="1817">(EFU51*$C$51)+(EFU51-EFU49)</f>
        <v>#NUM!</v>
      </c>
      <c r="EFX51" s="959"/>
      <c r="EFY51" s="962" t="e">
        <f t="shared" ref="EFY51" si="1818">(EFW51*$C$51)+(EFW51-EFW49)</f>
        <v>#NUM!</v>
      </c>
      <c r="EFZ51" s="959"/>
      <c r="EGA51" s="962" t="e">
        <f t="shared" ref="EGA51" si="1819">(EFY51*$C$51)+(EFY51-EFY49)</f>
        <v>#NUM!</v>
      </c>
      <c r="EGB51" s="959"/>
      <c r="EGC51" s="962" t="e">
        <f t="shared" ref="EGC51" si="1820">(EGA51*$C$51)+(EGA51-EGA49)</f>
        <v>#NUM!</v>
      </c>
      <c r="EGD51" s="959"/>
      <c r="EGE51" s="962" t="e">
        <f t="shared" ref="EGE51" si="1821">(EGC51*$C$51)+(EGC51-EGC49)</f>
        <v>#NUM!</v>
      </c>
      <c r="EGF51" s="959"/>
      <c r="EGG51" s="962" t="e">
        <f t="shared" ref="EGG51" si="1822">(EGE51*$C$51)+(EGE51-EGE49)</f>
        <v>#NUM!</v>
      </c>
      <c r="EGH51" s="959"/>
      <c r="EGI51" s="962" t="e">
        <f t="shared" ref="EGI51" si="1823">(EGG51*$C$51)+(EGG51-EGG49)</f>
        <v>#NUM!</v>
      </c>
      <c r="EGJ51" s="959"/>
      <c r="EGK51" s="962" t="e">
        <f t="shared" ref="EGK51" si="1824">(EGI51*$C$51)+(EGI51-EGI49)</f>
        <v>#NUM!</v>
      </c>
      <c r="EGL51" s="959"/>
      <c r="EGM51" s="962" t="e">
        <f t="shared" ref="EGM51" si="1825">(EGK51*$C$51)+(EGK51-EGK49)</f>
        <v>#NUM!</v>
      </c>
      <c r="EGN51" s="959"/>
      <c r="EGO51" s="962" t="e">
        <f t="shared" ref="EGO51" si="1826">(EGM51*$C$51)+(EGM51-EGM49)</f>
        <v>#NUM!</v>
      </c>
      <c r="EGP51" s="959"/>
      <c r="EGQ51" s="962" t="e">
        <f t="shared" ref="EGQ51" si="1827">(EGO51*$C$51)+(EGO51-EGO49)</f>
        <v>#NUM!</v>
      </c>
      <c r="EGR51" s="959"/>
      <c r="EGS51" s="962" t="e">
        <f t="shared" ref="EGS51" si="1828">(EGQ51*$C$51)+(EGQ51-EGQ49)</f>
        <v>#NUM!</v>
      </c>
      <c r="EGT51" s="959"/>
      <c r="EGU51" s="962" t="e">
        <f t="shared" ref="EGU51" si="1829">(EGS51*$C$51)+(EGS51-EGS49)</f>
        <v>#NUM!</v>
      </c>
      <c r="EGV51" s="959"/>
      <c r="EGW51" s="962" t="e">
        <f t="shared" ref="EGW51" si="1830">(EGU51*$C$51)+(EGU51-EGU49)</f>
        <v>#NUM!</v>
      </c>
      <c r="EGX51" s="959"/>
      <c r="EGY51" s="962" t="e">
        <f t="shared" ref="EGY51" si="1831">(EGW51*$C$51)+(EGW51-EGW49)</f>
        <v>#NUM!</v>
      </c>
      <c r="EGZ51" s="959"/>
      <c r="EHA51" s="962" t="e">
        <f t="shared" ref="EHA51" si="1832">(EGY51*$C$51)+(EGY51-EGY49)</f>
        <v>#NUM!</v>
      </c>
      <c r="EHB51" s="959"/>
      <c r="EHC51" s="962" t="e">
        <f t="shared" ref="EHC51" si="1833">(EHA51*$C$51)+(EHA51-EHA49)</f>
        <v>#NUM!</v>
      </c>
      <c r="EHD51" s="959"/>
      <c r="EHE51" s="962" t="e">
        <f t="shared" ref="EHE51" si="1834">(EHC51*$C$51)+(EHC51-EHC49)</f>
        <v>#NUM!</v>
      </c>
      <c r="EHF51" s="959"/>
      <c r="EHG51" s="962" t="e">
        <f t="shared" ref="EHG51" si="1835">(EHE51*$C$51)+(EHE51-EHE49)</f>
        <v>#NUM!</v>
      </c>
      <c r="EHH51" s="959"/>
      <c r="EHI51" s="962" t="e">
        <f t="shared" ref="EHI51" si="1836">(EHG51*$C$51)+(EHG51-EHG49)</f>
        <v>#NUM!</v>
      </c>
      <c r="EHJ51" s="959"/>
      <c r="EHK51" s="962" t="e">
        <f t="shared" ref="EHK51" si="1837">(EHI51*$C$51)+(EHI51-EHI49)</f>
        <v>#NUM!</v>
      </c>
      <c r="EHL51" s="959"/>
      <c r="EHM51" s="962" t="e">
        <f t="shared" ref="EHM51" si="1838">(EHK51*$C$51)+(EHK51-EHK49)</f>
        <v>#NUM!</v>
      </c>
      <c r="EHN51" s="959"/>
      <c r="EHO51" s="962" t="e">
        <f t="shared" ref="EHO51" si="1839">(EHM51*$C$51)+(EHM51-EHM49)</f>
        <v>#NUM!</v>
      </c>
      <c r="EHP51" s="959"/>
      <c r="EHQ51" s="962" t="e">
        <f t="shared" ref="EHQ51" si="1840">(EHO51*$C$51)+(EHO51-EHO49)</f>
        <v>#NUM!</v>
      </c>
      <c r="EHR51" s="959"/>
      <c r="EHS51" s="962" t="e">
        <f t="shared" ref="EHS51" si="1841">(EHQ51*$C$51)+(EHQ51-EHQ49)</f>
        <v>#NUM!</v>
      </c>
      <c r="EHT51" s="959"/>
      <c r="EHU51" s="962" t="e">
        <f t="shared" ref="EHU51" si="1842">(EHS51*$C$51)+(EHS51-EHS49)</f>
        <v>#NUM!</v>
      </c>
      <c r="EHV51" s="959"/>
      <c r="EHW51" s="962" t="e">
        <f t="shared" ref="EHW51" si="1843">(EHU51*$C$51)+(EHU51-EHU49)</f>
        <v>#NUM!</v>
      </c>
      <c r="EHX51" s="959"/>
      <c r="EHY51" s="962" t="e">
        <f t="shared" ref="EHY51" si="1844">(EHW51*$C$51)+(EHW51-EHW49)</f>
        <v>#NUM!</v>
      </c>
      <c r="EHZ51" s="959"/>
      <c r="EIA51" s="962" t="e">
        <f t="shared" ref="EIA51" si="1845">(EHY51*$C$51)+(EHY51-EHY49)</f>
        <v>#NUM!</v>
      </c>
      <c r="EIB51" s="959"/>
      <c r="EIC51" s="962" t="e">
        <f t="shared" ref="EIC51" si="1846">(EIA51*$C$51)+(EIA51-EIA49)</f>
        <v>#NUM!</v>
      </c>
      <c r="EID51" s="959"/>
      <c r="EIE51" s="962" t="e">
        <f t="shared" ref="EIE51" si="1847">(EIC51*$C$51)+(EIC51-EIC49)</f>
        <v>#NUM!</v>
      </c>
      <c r="EIF51" s="959"/>
      <c r="EIG51" s="962" t="e">
        <f t="shared" ref="EIG51" si="1848">(EIE51*$C$51)+(EIE51-EIE49)</f>
        <v>#NUM!</v>
      </c>
      <c r="EIH51" s="959"/>
      <c r="EII51" s="962" t="e">
        <f t="shared" ref="EII51" si="1849">(EIG51*$C$51)+(EIG51-EIG49)</f>
        <v>#NUM!</v>
      </c>
      <c r="EIJ51" s="959"/>
      <c r="EIK51" s="962" t="e">
        <f t="shared" ref="EIK51" si="1850">(EII51*$C$51)+(EII51-EII49)</f>
        <v>#NUM!</v>
      </c>
      <c r="EIL51" s="959"/>
      <c r="EIM51" s="962" t="e">
        <f t="shared" ref="EIM51" si="1851">(EIK51*$C$51)+(EIK51-EIK49)</f>
        <v>#NUM!</v>
      </c>
      <c r="EIN51" s="959"/>
      <c r="EIO51" s="962" t="e">
        <f t="shared" ref="EIO51" si="1852">(EIM51*$C$51)+(EIM51-EIM49)</f>
        <v>#NUM!</v>
      </c>
      <c r="EIP51" s="959"/>
      <c r="EIQ51" s="962" t="e">
        <f t="shared" ref="EIQ51" si="1853">(EIO51*$C$51)+(EIO51-EIO49)</f>
        <v>#NUM!</v>
      </c>
      <c r="EIR51" s="959"/>
      <c r="EIS51" s="962" t="e">
        <f t="shared" ref="EIS51" si="1854">(EIQ51*$C$51)+(EIQ51-EIQ49)</f>
        <v>#NUM!</v>
      </c>
      <c r="EIT51" s="959"/>
      <c r="EIU51" s="962" t="e">
        <f t="shared" ref="EIU51" si="1855">(EIS51*$C$51)+(EIS51-EIS49)</f>
        <v>#NUM!</v>
      </c>
      <c r="EIV51" s="959"/>
      <c r="EIW51" s="962" t="e">
        <f t="shared" ref="EIW51" si="1856">(EIU51*$C$51)+(EIU51-EIU49)</f>
        <v>#NUM!</v>
      </c>
      <c r="EIX51" s="959"/>
      <c r="EIY51" s="962" t="e">
        <f t="shared" ref="EIY51" si="1857">(EIW51*$C$51)+(EIW51-EIW49)</f>
        <v>#NUM!</v>
      </c>
      <c r="EIZ51" s="959"/>
      <c r="EJA51" s="962" t="e">
        <f t="shared" ref="EJA51" si="1858">(EIY51*$C$51)+(EIY51-EIY49)</f>
        <v>#NUM!</v>
      </c>
      <c r="EJB51" s="959"/>
      <c r="EJC51" s="962" t="e">
        <f t="shared" ref="EJC51" si="1859">(EJA51*$C$51)+(EJA51-EJA49)</f>
        <v>#NUM!</v>
      </c>
      <c r="EJD51" s="959"/>
      <c r="EJE51" s="962" t="e">
        <f t="shared" ref="EJE51" si="1860">(EJC51*$C$51)+(EJC51-EJC49)</f>
        <v>#NUM!</v>
      </c>
      <c r="EJF51" s="959"/>
      <c r="EJG51" s="962" t="e">
        <f t="shared" ref="EJG51" si="1861">(EJE51*$C$51)+(EJE51-EJE49)</f>
        <v>#NUM!</v>
      </c>
      <c r="EJH51" s="959"/>
      <c r="EJI51" s="962" t="e">
        <f t="shared" ref="EJI51" si="1862">(EJG51*$C$51)+(EJG51-EJG49)</f>
        <v>#NUM!</v>
      </c>
      <c r="EJJ51" s="959"/>
      <c r="EJK51" s="962" t="e">
        <f t="shared" ref="EJK51" si="1863">(EJI51*$C$51)+(EJI51-EJI49)</f>
        <v>#NUM!</v>
      </c>
      <c r="EJL51" s="959"/>
      <c r="EJM51" s="962" t="e">
        <f t="shared" ref="EJM51" si="1864">(EJK51*$C$51)+(EJK51-EJK49)</f>
        <v>#NUM!</v>
      </c>
      <c r="EJN51" s="959"/>
      <c r="EJO51" s="962" t="e">
        <f t="shared" ref="EJO51" si="1865">(EJM51*$C$51)+(EJM51-EJM49)</f>
        <v>#NUM!</v>
      </c>
      <c r="EJP51" s="959"/>
      <c r="EJQ51" s="962" t="e">
        <f t="shared" ref="EJQ51" si="1866">(EJO51*$C$51)+(EJO51-EJO49)</f>
        <v>#NUM!</v>
      </c>
      <c r="EJR51" s="959"/>
      <c r="EJS51" s="962" t="e">
        <f t="shared" ref="EJS51" si="1867">(EJQ51*$C$51)+(EJQ51-EJQ49)</f>
        <v>#NUM!</v>
      </c>
      <c r="EJT51" s="959"/>
      <c r="EJU51" s="962" t="e">
        <f t="shared" ref="EJU51" si="1868">(EJS51*$C$51)+(EJS51-EJS49)</f>
        <v>#NUM!</v>
      </c>
      <c r="EJV51" s="959"/>
      <c r="EJW51" s="962" t="e">
        <f t="shared" ref="EJW51" si="1869">(EJU51*$C$51)+(EJU51-EJU49)</f>
        <v>#NUM!</v>
      </c>
      <c r="EJX51" s="959"/>
      <c r="EJY51" s="962" t="e">
        <f t="shared" ref="EJY51" si="1870">(EJW51*$C$51)+(EJW51-EJW49)</f>
        <v>#NUM!</v>
      </c>
      <c r="EJZ51" s="959"/>
      <c r="EKA51" s="962" t="e">
        <f t="shared" ref="EKA51" si="1871">(EJY51*$C$51)+(EJY51-EJY49)</f>
        <v>#NUM!</v>
      </c>
      <c r="EKB51" s="959"/>
      <c r="EKC51" s="962" t="e">
        <f t="shared" ref="EKC51" si="1872">(EKA51*$C$51)+(EKA51-EKA49)</f>
        <v>#NUM!</v>
      </c>
      <c r="EKD51" s="959"/>
      <c r="EKE51" s="962" t="e">
        <f t="shared" ref="EKE51" si="1873">(EKC51*$C$51)+(EKC51-EKC49)</f>
        <v>#NUM!</v>
      </c>
      <c r="EKF51" s="959"/>
      <c r="EKG51" s="962" t="e">
        <f t="shared" ref="EKG51" si="1874">(EKE51*$C$51)+(EKE51-EKE49)</f>
        <v>#NUM!</v>
      </c>
      <c r="EKH51" s="959"/>
      <c r="EKI51" s="962" t="e">
        <f t="shared" ref="EKI51" si="1875">(EKG51*$C$51)+(EKG51-EKG49)</f>
        <v>#NUM!</v>
      </c>
      <c r="EKJ51" s="959"/>
      <c r="EKK51" s="962" t="e">
        <f t="shared" ref="EKK51" si="1876">(EKI51*$C$51)+(EKI51-EKI49)</f>
        <v>#NUM!</v>
      </c>
      <c r="EKL51" s="959"/>
      <c r="EKM51" s="962" t="e">
        <f t="shared" ref="EKM51" si="1877">(EKK51*$C$51)+(EKK51-EKK49)</f>
        <v>#NUM!</v>
      </c>
      <c r="EKN51" s="959"/>
      <c r="EKO51" s="962" t="e">
        <f t="shared" ref="EKO51" si="1878">(EKM51*$C$51)+(EKM51-EKM49)</f>
        <v>#NUM!</v>
      </c>
      <c r="EKP51" s="959"/>
      <c r="EKQ51" s="962" t="e">
        <f t="shared" ref="EKQ51" si="1879">(EKO51*$C$51)+(EKO51-EKO49)</f>
        <v>#NUM!</v>
      </c>
      <c r="EKR51" s="959"/>
      <c r="EKS51" s="962" t="e">
        <f t="shared" ref="EKS51" si="1880">(EKQ51*$C$51)+(EKQ51-EKQ49)</f>
        <v>#NUM!</v>
      </c>
      <c r="EKT51" s="959"/>
      <c r="EKU51" s="962" t="e">
        <f t="shared" ref="EKU51" si="1881">(EKS51*$C$51)+(EKS51-EKS49)</f>
        <v>#NUM!</v>
      </c>
      <c r="EKV51" s="959"/>
      <c r="EKW51" s="962" t="e">
        <f t="shared" ref="EKW51" si="1882">(EKU51*$C$51)+(EKU51-EKU49)</f>
        <v>#NUM!</v>
      </c>
      <c r="EKX51" s="959"/>
      <c r="EKY51" s="962" t="e">
        <f t="shared" ref="EKY51" si="1883">(EKW51*$C$51)+(EKW51-EKW49)</f>
        <v>#NUM!</v>
      </c>
      <c r="EKZ51" s="959"/>
      <c r="ELA51" s="962" t="e">
        <f t="shared" ref="ELA51" si="1884">(EKY51*$C$51)+(EKY51-EKY49)</f>
        <v>#NUM!</v>
      </c>
      <c r="ELB51" s="959"/>
      <c r="ELC51" s="962" t="e">
        <f t="shared" ref="ELC51" si="1885">(ELA51*$C$51)+(ELA51-ELA49)</f>
        <v>#NUM!</v>
      </c>
      <c r="ELD51" s="959"/>
      <c r="ELE51" s="962" t="e">
        <f t="shared" ref="ELE51" si="1886">(ELC51*$C$51)+(ELC51-ELC49)</f>
        <v>#NUM!</v>
      </c>
      <c r="ELF51" s="959"/>
      <c r="ELG51" s="962" t="e">
        <f t="shared" ref="ELG51" si="1887">(ELE51*$C$51)+(ELE51-ELE49)</f>
        <v>#NUM!</v>
      </c>
      <c r="ELH51" s="959"/>
      <c r="ELI51" s="962" t="e">
        <f t="shared" ref="ELI51" si="1888">(ELG51*$C$51)+(ELG51-ELG49)</f>
        <v>#NUM!</v>
      </c>
      <c r="ELJ51" s="959"/>
      <c r="ELK51" s="962" t="e">
        <f t="shared" ref="ELK51" si="1889">(ELI51*$C$51)+(ELI51-ELI49)</f>
        <v>#NUM!</v>
      </c>
      <c r="ELL51" s="959"/>
      <c r="ELM51" s="962" t="e">
        <f t="shared" ref="ELM51" si="1890">(ELK51*$C$51)+(ELK51-ELK49)</f>
        <v>#NUM!</v>
      </c>
      <c r="ELN51" s="959"/>
      <c r="ELO51" s="962" t="e">
        <f t="shared" ref="ELO51" si="1891">(ELM51*$C$51)+(ELM51-ELM49)</f>
        <v>#NUM!</v>
      </c>
      <c r="ELP51" s="959"/>
      <c r="ELQ51" s="962" t="e">
        <f t="shared" ref="ELQ51" si="1892">(ELO51*$C$51)+(ELO51-ELO49)</f>
        <v>#NUM!</v>
      </c>
      <c r="ELR51" s="959"/>
      <c r="ELS51" s="962" t="e">
        <f t="shared" ref="ELS51" si="1893">(ELQ51*$C$51)+(ELQ51-ELQ49)</f>
        <v>#NUM!</v>
      </c>
      <c r="ELT51" s="959"/>
      <c r="ELU51" s="962" t="e">
        <f t="shared" ref="ELU51" si="1894">(ELS51*$C$51)+(ELS51-ELS49)</f>
        <v>#NUM!</v>
      </c>
      <c r="ELV51" s="959"/>
      <c r="ELW51" s="962" t="e">
        <f t="shared" ref="ELW51" si="1895">(ELU51*$C$51)+(ELU51-ELU49)</f>
        <v>#NUM!</v>
      </c>
      <c r="ELX51" s="959"/>
      <c r="ELY51" s="962" t="e">
        <f t="shared" ref="ELY51" si="1896">(ELW51*$C$51)+(ELW51-ELW49)</f>
        <v>#NUM!</v>
      </c>
      <c r="ELZ51" s="959"/>
      <c r="EMA51" s="962" t="e">
        <f t="shared" ref="EMA51" si="1897">(ELY51*$C$51)+(ELY51-ELY49)</f>
        <v>#NUM!</v>
      </c>
      <c r="EMB51" s="959"/>
      <c r="EMC51" s="962" t="e">
        <f t="shared" ref="EMC51" si="1898">(EMA51*$C$51)+(EMA51-EMA49)</f>
        <v>#NUM!</v>
      </c>
      <c r="EMD51" s="959"/>
      <c r="EME51" s="962" t="e">
        <f t="shared" ref="EME51" si="1899">(EMC51*$C$51)+(EMC51-EMC49)</f>
        <v>#NUM!</v>
      </c>
      <c r="EMF51" s="959"/>
      <c r="EMG51" s="962" t="e">
        <f t="shared" ref="EMG51" si="1900">(EME51*$C$51)+(EME51-EME49)</f>
        <v>#NUM!</v>
      </c>
      <c r="EMH51" s="959"/>
      <c r="EMI51" s="962" t="e">
        <f t="shared" ref="EMI51" si="1901">(EMG51*$C$51)+(EMG51-EMG49)</f>
        <v>#NUM!</v>
      </c>
      <c r="EMJ51" s="959"/>
      <c r="EMK51" s="962" t="e">
        <f t="shared" ref="EMK51" si="1902">(EMI51*$C$51)+(EMI51-EMI49)</f>
        <v>#NUM!</v>
      </c>
      <c r="EML51" s="959"/>
      <c r="EMM51" s="962" t="e">
        <f t="shared" ref="EMM51" si="1903">(EMK51*$C$51)+(EMK51-EMK49)</f>
        <v>#NUM!</v>
      </c>
      <c r="EMN51" s="959"/>
      <c r="EMO51" s="962" t="e">
        <f t="shared" ref="EMO51" si="1904">(EMM51*$C$51)+(EMM51-EMM49)</f>
        <v>#NUM!</v>
      </c>
      <c r="EMP51" s="959"/>
      <c r="EMQ51" s="962" t="e">
        <f t="shared" ref="EMQ51" si="1905">(EMO51*$C$51)+(EMO51-EMO49)</f>
        <v>#NUM!</v>
      </c>
      <c r="EMR51" s="959"/>
      <c r="EMS51" s="962" t="e">
        <f t="shared" ref="EMS51" si="1906">(EMQ51*$C$51)+(EMQ51-EMQ49)</f>
        <v>#NUM!</v>
      </c>
      <c r="EMT51" s="959"/>
      <c r="EMU51" s="962" t="e">
        <f t="shared" ref="EMU51" si="1907">(EMS51*$C$51)+(EMS51-EMS49)</f>
        <v>#NUM!</v>
      </c>
      <c r="EMV51" s="959"/>
      <c r="EMW51" s="962" t="e">
        <f t="shared" ref="EMW51" si="1908">(EMU51*$C$51)+(EMU51-EMU49)</f>
        <v>#NUM!</v>
      </c>
      <c r="EMX51" s="959"/>
      <c r="EMY51" s="962" t="e">
        <f t="shared" ref="EMY51" si="1909">(EMW51*$C$51)+(EMW51-EMW49)</f>
        <v>#NUM!</v>
      </c>
      <c r="EMZ51" s="959"/>
      <c r="ENA51" s="962" t="e">
        <f t="shared" ref="ENA51" si="1910">(EMY51*$C$51)+(EMY51-EMY49)</f>
        <v>#NUM!</v>
      </c>
      <c r="ENB51" s="959"/>
      <c r="ENC51" s="962" t="e">
        <f t="shared" ref="ENC51" si="1911">(ENA51*$C$51)+(ENA51-ENA49)</f>
        <v>#NUM!</v>
      </c>
      <c r="END51" s="959"/>
      <c r="ENE51" s="962" t="e">
        <f t="shared" ref="ENE51" si="1912">(ENC51*$C$51)+(ENC51-ENC49)</f>
        <v>#NUM!</v>
      </c>
      <c r="ENF51" s="959"/>
      <c r="ENG51" s="962" t="e">
        <f t="shared" ref="ENG51" si="1913">(ENE51*$C$51)+(ENE51-ENE49)</f>
        <v>#NUM!</v>
      </c>
      <c r="ENH51" s="959"/>
      <c r="ENI51" s="962" t="e">
        <f t="shared" ref="ENI51" si="1914">(ENG51*$C$51)+(ENG51-ENG49)</f>
        <v>#NUM!</v>
      </c>
      <c r="ENJ51" s="959"/>
      <c r="ENK51" s="962" t="e">
        <f t="shared" ref="ENK51" si="1915">(ENI51*$C$51)+(ENI51-ENI49)</f>
        <v>#NUM!</v>
      </c>
      <c r="ENL51" s="959"/>
      <c r="ENM51" s="962" t="e">
        <f t="shared" ref="ENM51" si="1916">(ENK51*$C$51)+(ENK51-ENK49)</f>
        <v>#NUM!</v>
      </c>
      <c r="ENN51" s="959"/>
      <c r="ENO51" s="962" t="e">
        <f t="shared" ref="ENO51" si="1917">(ENM51*$C$51)+(ENM51-ENM49)</f>
        <v>#NUM!</v>
      </c>
      <c r="ENP51" s="959"/>
      <c r="ENQ51" s="962" t="e">
        <f t="shared" ref="ENQ51" si="1918">(ENO51*$C$51)+(ENO51-ENO49)</f>
        <v>#NUM!</v>
      </c>
      <c r="ENR51" s="959"/>
      <c r="ENS51" s="962" t="e">
        <f t="shared" ref="ENS51" si="1919">(ENQ51*$C$51)+(ENQ51-ENQ49)</f>
        <v>#NUM!</v>
      </c>
      <c r="ENT51" s="959"/>
      <c r="ENU51" s="962" t="e">
        <f t="shared" ref="ENU51" si="1920">(ENS51*$C$51)+(ENS51-ENS49)</f>
        <v>#NUM!</v>
      </c>
      <c r="ENV51" s="959"/>
      <c r="ENW51" s="962" t="e">
        <f t="shared" ref="ENW51" si="1921">(ENU51*$C$51)+(ENU51-ENU49)</f>
        <v>#NUM!</v>
      </c>
      <c r="ENX51" s="959"/>
      <c r="ENY51" s="962" t="e">
        <f t="shared" ref="ENY51" si="1922">(ENW51*$C$51)+(ENW51-ENW49)</f>
        <v>#NUM!</v>
      </c>
      <c r="ENZ51" s="959"/>
      <c r="EOA51" s="962" t="e">
        <f t="shared" ref="EOA51" si="1923">(ENY51*$C$51)+(ENY51-ENY49)</f>
        <v>#NUM!</v>
      </c>
      <c r="EOB51" s="959"/>
      <c r="EOC51" s="962" t="e">
        <f t="shared" ref="EOC51" si="1924">(EOA51*$C$51)+(EOA51-EOA49)</f>
        <v>#NUM!</v>
      </c>
      <c r="EOD51" s="959"/>
      <c r="EOE51" s="962" t="e">
        <f t="shared" ref="EOE51" si="1925">(EOC51*$C$51)+(EOC51-EOC49)</f>
        <v>#NUM!</v>
      </c>
      <c r="EOF51" s="959"/>
      <c r="EOG51" s="962" t="e">
        <f t="shared" ref="EOG51" si="1926">(EOE51*$C$51)+(EOE51-EOE49)</f>
        <v>#NUM!</v>
      </c>
      <c r="EOH51" s="959"/>
      <c r="EOI51" s="962" t="e">
        <f t="shared" ref="EOI51" si="1927">(EOG51*$C$51)+(EOG51-EOG49)</f>
        <v>#NUM!</v>
      </c>
      <c r="EOJ51" s="959"/>
      <c r="EOK51" s="962" t="e">
        <f t="shared" ref="EOK51" si="1928">(EOI51*$C$51)+(EOI51-EOI49)</f>
        <v>#NUM!</v>
      </c>
      <c r="EOL51" s="959"/>
      <c r="EOM51" s="962" t="e">
        <f t="shared" ref="EOM51" si="1929">(EOK51*$C$51)+(EOK51-EOK49)</f>
        <v>#NUM!</v>
      </c>
      <c r="EON51" s="959"/>
      <c r="EOO51" s="962" t="e">
        <f t="shared" ref="EOO51" si="1930">(EOM51*$C$51)+(EOM51-EOM49)</f>
        <v>#NUM!</v>
      </c>
      <c r="EOP51" s="959"/>
      <c r="EOQ51" s="962" t="e">
        <f t="shared" ref="EOQ51" si="1931">(EOO51*$C$51)+(EOO51-EOO49)</f>
        <v>#NUM!</v>
      </c>
      <c r="EOR51" s="959"/>
      <c r="EOS51" s="962" t="e">
        <f t="shared" ref="EOS51" si="1932">(EOQ51*$C$51)+(EOQ51-EOQ49)</f>
        <v>#NUM!</v>
      </c>
      <c r="EOT51" s="959"/>
      <c r="EOU51" s="962" t="e">
        <f t="shared" ref="EOU51" si="1933">(EOS51*$C$51)+(EOS51-EOS49)</f>
        <v>#NUM!</v>
      </c>
      <c r="EOV51" s="959"/>
      <c r="EOW51" s="962" t="e">
        <f t="shared" ref="EOW51" si="1934">(EOU51*$C$51)+(EOU51-EOU49)</f>
        <v>#NUM!</v>
      </c>
      <c r="EOX51" s="959"/>
      <c r="EOY51" s="962" t="e">
        <f t="shared" ref="EOY51" si="1935">(EOW51*$C$51)+(EOW51-EOW49)</f>
        <v>#NUM!</v>
      </c>
      <c r="EOZ51" s="959"/>
      <c r="EPA51" s="962" t="e">
        <f t="shared" ref="EPA51" si="1936">(EOY51*$C$51)+(EOY51-EOY49)</f>
        <v>#NUM!</v>
      </c>
      <c r="EPB51" s="959"/>
      <c r="EPC51" s="962" t="e">
        <f t="shared" ref="EPC51" si="1937">(EPA51*$C$51)+(EPA51-EPA49)</f>
        <v>#NUM!</v>
      </c>
      <c r="EPD51" s="959"/>
      <c r="EPE51" s="962" t="e">
        <f t="shared" ref="EPE51" si="1938">(EPC51*$C$51)+(EPC51-EPC49)</f>
        <v>#NUM!</v>
      </c>
      <c r="EPF51" s="959"/>
      <c r="EPG51" s="962" t="e">
        <f t="shared" ref="EPG51" si="1939">(EPE51*$C$51)+(EPE51-EPE49)</f>
        <v>#NUM!</v>
      </c>
      <c r="EPH51" s="959"/>
      <c r="EPI51" s="962" t="e">
        <f t="shared" ref="EPI51" si="1940">(EPG51*$C$51)+(EPG51-EPG49)</f>
        <v>#NUM!</v>
      </c>
      <c r="EPJ51" s="959"/>
      <c r="EPK51" s="962" t="e">
        <f t="shared" ref="EPK51" si="1941">(EPI51*$C$51)+(EPI51-EPI49)</f>
        <v>#NUM!</v>
      </c>
      <c r="EPL51" s="959"/>
      <c r="EPM51" s="962" t="e">
        <f t="shared" ref="EPM51" si="1942">(EPK51*$C$51)+(EPK51-EPK49)</f>
        <v>#NUM!</v>
      </c>
      <c r="EPN51" s="959"/>
      <c r="EPO51" s="962" t="e">
        <f t="shared" ref="EPO51" si="1943">(EPM51*$C$51)+(EPM51-EPM49)</f>
        <v>#NUM!</v>
      </c>
      <c r="EPP51" s="959"/>
      <c r="EPQ51" s="962" t="e">
        <f t="shared" ref="EPQ51" si="1944">(EPO51*$C$51)+(EPO51-EPO49)</f>
        <v>#NUM!</v>
      </c>
      <c r="EPR51" s="959"/>
      <c r="EPS51" s="962" t="e">
        <f t="shared" ref="EPS51" si="1945">(EPQ51*$C$51)+(EPQ51-EPQ49)</f>
        <v>#NUM!</v>
      </c>
      <c r="EPT51" s="959"/>
      <c r="EPU51" s="962" t="e">
        <f t="shared" ref="EPU51" si="1946">(EPS51*$C$51)+(EPS51-EPS49)</f>
        <v>#NUM!</v>
      </c>
      <c r="EPV51" s="959"/>
      <c r="EPW51" s="962" t="e">
        <f t="shared" ref="EPW51" si="1947">(EPU51*$C$51)+(EPU51-EPU49)</f>
        <v>#NUM!</v>
      </c>
      <c r="EPX51" s="959"/>
      <c r="EPY51" s="962" t="e">
        <f t="shared" ref="EPY51" si="1948">(EPW51*$C$51)+(EPW51-EPW49)</f>
        <v>#NUM!</v>
      </c>
      <c r="EPZ51" s="959"/>
      <c r="EQA51" s="962" t="e">
        <f t="shared" ref="EQA51" si="1949">(EPY51*$C$51)+(EPY51-EPY49)</f>
        <v>#NUM!</v>
      </c>
      <c r="EQB51" s="959"/>
      <c r="EQC51" s="962" t="e">
        <f t="shared" ref="EQC51" si="1950">(EQA51*$C$51)+(EQA51-EQA49)</f>
        <v>#NUM!</v>
      </c>
      <c r="EQD51" s="959"/>
      <c r="EQE51" s="962" t="e">
        <f t="shared" ref="EQE51" si="1951">(EQC51*$C$51)+(EQC51-EQC49)</f>
        <v>#NUM!</v>
      </c>
      <c r="EQF51" s="959"/>
      <c r="EQG51" s="962" t="e">
        <f t="shared" ref="EQG51" si="1952">(EQE51*$C$51)+(EQE51-EQE49)</f>
        <v>#NUM!</v>
      </c>
      <c r="EQH51" s="959"/>
      <c r="EQI51" s="962" t="e">
        <f t="shared" ref="EQI51" si="1953">(EQG51*$C$51)+(EQG51-EQG49)</f>
        <v>#NUM!</v>
      </c>
      <c r="EQJ51" s="959"/>
      <c r="EQK51" s="962" t="e">
        <f t="shared" ref="EQK51" si="1954">(EQI51*$C$51)+(EQI51-EQI49)</f>
        <v>#NUM!</v>
      </c>
      <c r="EQL51" s="959"/>
      <c r="EQM51" s="962" t="e">
        <f t="shared" ref="EQM51" si="1955">(EQK51*$C$51)+(EQK51-EQK49)</f>
        <v>#NUM!</v>
      </c>
      <c r="EQN51" s="959"/>
      <c r="EQO51" s="962" t="e">
        <f t="shared" ref="EQO51" si="1956">(EQM51*$C$51)+(EQM51-EQM49)</f>
        <v>#NUM!</v>
      </c>
      <c r="EQP51" s="959"/>
      <c r="EQQ51" s="962" t="e">
        <f t="shared" ref="EQQ51" si="1957">(EQO51*$C$51)+(EQO51-EQO49)</f>
        <v>#NUM!</v>
      </c>
      <c r="EQR51" s="959"/>
      <c r="EQS51" s="962" t="e">
        <f t="shared" ref="EQS51" si="1958">(EQQ51*$C$51)+(EQQ51-EQQ49)</f>
        <v>#NUM!</v>
      </c>
      <c r="EQT51" s="959"/>
      <c r="EQU51" s="962" t="e">
        <f t="shared" ref="EQU51" si="1959">(EQS51*$C$51)+(EQS51-EQS49)</f>
        <v>#NUM!</v>
      </c>
      <c r="EQV51" s="959"/>
      <c r="EQW51" s="962" t="e">
        <f t="shared" ref="EQW51" si="1960">(EQU51*$C$51)+(EQU51-EQU49)</f>
        <v>#NUM!</v>
      </c>
      <c r="EQX51" s="959"/>
      <c r="EQY51" s="962" t="e">
        <f t="shared" ref="EQY51" si="1961">(EQW51*$C$51)+(EQW51-EQW49)</f>
        <v>#NUM!</v>
      </c>
      <c r="EQZ51" s="959"/>
      <c r="ERA51" s="962" t="e">
        <f t="shared" ref="ERA51" si="1962">(EQY51*$C$51)+(EQY51-EQY49)</f>
        <v>#NUM!</v>
      </c>
      <c r="ERB51" s="959"/>
      <c r="ERC51" s="962" t="e">
        <f t="shared" ref="ERC51" si="1963">(ERA51*$C$51)+(ERA51-ERA49)</f>
        <v>#NUM!</v>
      </c>
      <c r="ERD51" s="959"/>
      <c r="ERE51" s="962" t="e">
        <f t="shared" ref="ERE51" si="1964">(ERC51*$C$51)+(ERC51-ERC49)</f>
        <v>#NUM!</v>
      </c>
      <c r="ERF51" s="959"/>
      <c r="ERG51" s="962" t="e">
        <f t="shared" ref="ERG51" si="1965">(ERE51*$C$51)+(ERE51-ERE49)</f>
        <v>#NUM!</v>
      </c>
      <c r="ERH51" s="959"/>
      <c r="ERI51" s="962" t="e">
        <f t="shared" ref="ERI51" si="1966">(ERG51*$C$51)+(ERG51-ERG49)</f>
        <v>#NUM!</v>
      </c>
      <c r="ERJ51" s="959"/>
      <c r="ERK51" s="962" t="e">
        <f t="shared" ref="ERK51" si="1967">(ERI51*$C$51)+(ERI51-ERI49)</f>
        <v>#NUM!</v>
      </c>
      <c r="ERL51" s="959"/>
      <c r="ERM51" s="962" t="e">
        <f t="shared" ref="ERM51" si="1968">(ERK51*$C$51)+(ERK51-ERK49)</f>
        <v>#NUM!</v>
      </c>
      <c r="ERN51" s="959"/>
      <c r="ERO51" s="962" t="e">
        <f t="shared" ref="ERO51" si="1969">(ERM51*$C$51)+(ERM51-ERM49)</f>
        <v>#NUM!</v>
      </c>
      <c r="ERP51" s="959"/>
      <c r="ERQ51" s="962" t="e">
        <f t="shared" ref="ERQ51" si="1970">(ERO51*$C$51)+(ERO51-ERO49)</f>
        <v>#NUM!</v>
      </c>
      <c r="ERR51" s="959"/>
      <c r="ERS51" s="962" t="e">
        <f t="shared" ref="ERS51" si="1971">(ERQ51*$C$51)+(ERQ51-ERQ49)</f>
        <v>#NUM!</v>
      </c>
      <c r="ERT51" s="959"/>
      <c r="ERU51" s="962" t="e">
        <f t="shared" ref="ERU51" si="1972">(ERS51*$C$51)+(ERS51-ERS49)</f>
        <v>#NUM!</v>
      </c>
      <c r="ERV51" s="959"/>
      <c r="ERW51" s="962" t="e">
        <f t="shared" ref="ERW51" si="1973">(ERU51*$C$51)+(ERU51-ERU49)</f>
        <v>#NUM!</v>
      </c>
      <c r="ERX51" s="959"/>
      <c r="ERY51" s="962" t="e">
        <f t="shared" ref="ERY51" si="1974">(ERW51*$C$51)+(ERW51-ERW49)</f>
        <v>#NUM!</v>
      </c>
      <c r="ERZ51" s="959"/>
      <c r="ESA51" s="962" t="e">
        <f t="shared" ref="ESA51" si="1975">(ERY51*$C$51)+(ERY51-ERY49)</f>
        <v>#NUM!</v>
      </c>
      <c r="ESB51" s="959"/>
      <c r="ESC51" s="962" t="e">
        <f t="shared" ref="ESC51" si="1976">(ESA51*$C$51)+(ESA51-ESA49)</f>
        <v>#NUM!</v>
      </c>
      <c r="ESD51" s="959"/>
      <c r="ESE51" s="962" t="e">
        <f t="shared" ref="ESE51" si="1977">(ESC51*$C$51)+(ESC51-ESC49)</f>
        <v>#NUM!</v>
      </c>
      <c r="ESF51" s="959"/>
      <c r="ESG51" s="962" t="e">
        <f t="shared" ref="ESG51" si="1978">(ESE51*$C$51)+(ESE51-ESE49)</f>
        <v>#NUM!</v>
      </c>
      <c r="ESH51" s="959"/>
      <c r="ESI51" s="962" t="e">
        <f t="shared" ref="ESI51" si="1979">(ESG51*$C$51)+(ESG51-ESG49)</f>
        <v>#NUM!</v>
      </c>
      <c r="ESJ51" s="959"/>
      <c r="ESK51" s="962" t="e">
        <f t="shared" ref="ESK51" si="1980">(ESI51*$C$51)+(ESI51-ESI49)</f>
        <v>#NUM!</v>
      </c>
      <c r="ESL51" s="959"/>
      <c r="ESM51" s="962" t="e">
        <f t="shared" ref="ESM51" si="1981">(ESK51*$C$51)+(ESK51-ESK49)</f>
        <v>#NUM!</v>
      </c>
      <c r="ESN51" s="959"/>
      <c r="ESO51" s="962" t="e">
        <f t="shared" ref="ESO51" si="1982">(ESM51*$C$51)+(ESM51-ESM49)</f>
        <v>#NUM!</v>
      </c>
      <c r="ESP51" s="959"/>
      <c r="ESQ51" s="962" t="e">
        <f t="shared" ref="ESQ51" si="1983">(ESO51*$C$51)+(ESO51-ESO49)</f>
        <v>#NUM!</v>
      </c>
      <c r="ESR51" s="959"/>
      <c r="ESS51" s="962" t="e">
        <f t="shared" ref="ESS51" si="1984">(ESQ51*$C$51)+(ESQ51-ESQ49)</f>
        <v>#NUM!</v>
      </c>
      <c r="EST51" s="959"/>
      <c r="ESU51" s="962" t="e">
        <f t="shared" ref="ESU51" si="1985">(ESS51*$C$51)+(ESS51-ESS49)</f>
        <v>#NUM!</v>
      </c>
      <c r="ESV51" s="959"/>
      <c r="ESW51" s="962" t="e">
        <f t="shared" ref="ESW51" si="1986">(ESU51*$C$51)+(ESU51-ESU49)</f>
        <v>#NUM!</v>
      </c>
      <c r="ESX51" s="959"/>
      <c r="ESY51" s="962" t="e">
        <f t="shared" ref="ESY51" si="1987">(ESW51*$C$51)+(ESW51-ESW49)</f>
        <v>#NUM!</v>
      </c>
      <c r="ESZ51" s="959"/>
      <c r="ETA51" s="962" t="e">
        <f t="shared" ref="ETA51" si="1988">(ESY51*$C$51)+(ESY51-ESY49)</f>
        <v>#NUM!</v>
      </c>
      <c r="ETB51" s="959"/>
      <c r="ETC51" s="962" t="e">
        <f t="shared" ref="ETC51" si="1989">(ETA51*$C$51)+(ETA51-ETA49)</f>
        <v>#NUM!</v>
      </c>
      <c r="ETD51" s="959"/>
      <c r="ETE51" s="962" t="e">
        <f t="shared" ref="ETE51" si="1990">(ETC51*$C$51)+(ETC51-ETC49)</f>
        <v>#NUM!</v>
      </c>
      <c r="ETF51" s="959"/>
      <c r="ETG51" s="962" t="e">
        <f t="shared" ref="ETG51" si="1991">(ETE51*$C$51)+(ETE51-ETE49)</f>
        <v>#NUM!</v>
      </c>
      <c r="ETH51" s="959"/>
      <c r="ETI51" s="962" t="e">
        <f t="shared" ref="ETI51" si="1992">(ETG51*$C$51)+(ETG51-ETG49)</f>
        <v>#NUM!</v>
      </c>
      <c r="ETJ51" s="959"/>
      <c r="ETK51" s="962" t="e">
        <f t="shared" ref="ETK51" si="1993">(ETI51*$C$51)+(ETI51-ETI49)</f>
        <v>#NUM!</v>
      </c>
      <c r="ETL51" s="959"/>
      <c r="ETM51" s="962" t="e">
        <f t="shared" ref="ETM51" si="1994">(ETK51*$C$51)+(ETK51-ETK49)</f>
        <v>#NUM!</v>
      </c>
      <c r="ETN51" s="959"/>
      <c r="ETO51" s="962" t="e">
        <f t="shared" ref="ETO51" si="1995">(ETM51*$C$51)+(ETM51-ETM49)</f>
        <v>#NUM!</v>
      </c>
      <c r="ETP51" s="959"/>
      <c r="ETQ51" s="962" t="e">
        <f t="shared" ref="ETQ51" si="1996">(ETO51*$C$51)+(ETO51-ETO49)</f>
        <v>#NUM!</v>
      </c>
      <c r="ETR51" s="959"/>
      <c r="ETS51" s="962" t="e">
        <f t="shared" ref="ETS51" si="1997">(ETQ51*$C$51)+(ETQ51-ETQ49)</f>
        <v>#NUM!</v>
      </c>
      <c r="ETT51" s="959"/>
      <c r="ETU51" s="962" t="e">
        <f t="shared" ref="ETU51" si="1998">(ETS51*$C$51)+(ETS51-ETS49)</f>
        <v>#NUM!</v>
      </c>
      <c r="ETV51" s="959"/>
      <c r="ETW51" s="962" t="e">
        <f t="shared" ref="ETW51" si="1999">(ETU51*$C$51)+(ETU51-ETU49)</f>
        <v>#NUM!</v>
      </c>
      <c r="ETX51" s="959"/>
      <c r="ETY51" s="962" t="e">
        <f t="shared" ref="ETY51" si="2000">(ETW51*$C$51)+(ETW51-ETW49)</f>
        <v>#NUM!</v>
      </c>
      <c r="ETZ51" s="959"/>
      <c r="EUA51" s="962" t="e">
        <f t="shared" ref="EUA51" si="2001">(ETY51*$C$51)+(ETY51-ETY49)</f>
        <v>#NUM!</v>
      </c>
      <c r="EUB51" s="959"/>
      <c r="EUC51" s="962" t="e">
        <f t="shared" ref="EUC51" si="2002">(EUA51*$C$51)+(EUA51-EUA49)</f>
        <v>#NUM!</v>
      </c>
      <c r="EUD51" s="959"/>
      <c r="EUE51" s="962" t="e">
        <f t="shared" ref="EUE51" si="2003">(EUC51*$C$51)+(EUC51-EUC49)</f>
        <v>#NUM!</v>
      </c>
      <c r="EUF51" s="959"/>
      <c r="EUG51" s="962" t="e">
        <f t="shared" ref="EUG51" si="2004">(EUE51*$C$51)+(EUE51-EUE49)</f>
        <v>#NUM!</v>
      </c>
      <c r="EUH51" s="959"/>
      <c r="EUI51" s="962" t="e">
        <f t="shared" ref="EUI51" si="2005">(EUG51*$C$51)+(EUG51-EUG49)</f>
        <v>#NUM!</v>
      </c>
      <c r="EUJ51" s="959"/>
      <c r="EUK51" s="962" t="e">
        <f t="shared" ref="EUK51" si="2006">(EUI51*$C$51)+(EUI51-EUI49)</f>
        <v>#NUM!</v>
      </c>
      <c r="EUL51" s="959"/>
      <c r="EUM51" s="962" t="e">
        <f t="shared" ref="EUM51" si="2007">(EUK51*$C$51)+(EUK51-EUK49)</f>
        <v>#NUM!</v>
      </c>
      <c r="EUN51" s="959"/>
      <c r="EUO51" s="962" t="e">
        <f t="shared" ref="EUO51" si="2008">(EUM51*$C$51)+(EUM51-EUM49)</f>
        <v>#NUM!</v>
      </c>
      <c r="EUP51" s="959"/>
      <c r="EUQ51" s="962" t="e">
        <f t="shared" ref="EUQ51" si="2009">(EUO51*$C$51)+(EUO51-EUO49)</f>
        <v>#NUM!</v>
      </c>
      <c r="EUR51" s="959"/>
      <c r="EUS51" s="962" t="e">
        <f t="shared" ref="EUS51" si="2010">(EUQ51*$C$51)+(EUQ51-EUQ49)</f>
        <v>#NUM!</v>
      </c>
      <c r="EUT51" s="959"/>
      <c r="EUU51" s="962" t="e">
        <f t="shared" ref="EUU51" si="2011">(EUS51*$C$51)+(EUS51-EUS49)</f>
        <v>#NUM!</v>
      </c>
      <c r="EUV51" s="959"/>
      <c r="EUW51" s="962" t="e">
        <f t="shared" ref="EUW51" si="2012">(EUU51*$C$51)+(EUU51-EUU49)</f>
        <v>#NUM!</v>
      </c>
      <c r="EUX51" s="959"/>
      <c r="EUY51" s="962" t="e">
        <f t="shared" ref="EUY51" si="2013">(EUW51*$C$51)+(EUW51-EUW49)</f>
        <v>#NUM!</v>
      </c>
      <c r="EUZ51" s="959"/>
      <c r="EVA51" s="962" t="e">
        <f t="shared" ref="EVA51" si="2014">(EUY51*$C$51)+(EUY51-EUY49)</f>
        <v>#NUM!</v>
      </c>
      <c r="EVB51" s="959"/>
      <c r="EVC51" s="962" t="e">
        <f t="shared" ref="EVC51" si="2015">(EVA51*$C$51)+(EVA51-EVA49)</f>
        <v>#NUM!</v>
      </c>
      <c r="EVD51" s="959"/>
      <c r="EVE51" s="962" t="e">
        <f t="shared" ref="EVE51" si="2016">(EVC51*$C$51)+(EVC51-EVC49)</f>
        <v>#NUM!</v>
      </c>
      <c r="EVF51" s="959"/>
      <c r="EVG51" s="962" t="e">
        <f t="shared" ref="EVG51" si="2017">(EVE51*$C$51)+(EVE51-EVE49)</f>
        <v>#NUM!</v>
      </c>
      <c r="EVH51" s="959"/>
      <c r="EVI51" s="962" t="e">
        <f t="shared" ref="EVI51" si="2018">(EVG51*$C$51)+(EVG51-EVG49)</f>
        <v>#NUM!</v>
      </c>
      <c r="EVJ51" s="959"/>
      <c r="EVK51" s="962" t="e">
        <f t="shared" ref="EVK51" si="2019">(EVI51*$C$51)+(EVI51-EVI49)</f>
        <v>#NUM!</v>
      </c>
      <c r="EVL51" s="959"/>
      <c r="EVM51" s="962" t="e">
        <f t="shared" ref="EVM51" si="2020">(EVK51*$C$51)+(EVK51-EVK49)</f>
        <v>#NUM!</v>
      </c>
      <c r="EVN51" s="959"/>
      <c r="EVO51" s="962" t="e">
        <f t="shared" ref="EVO51" si="2021">(EVM51*$C$51)+(EVM51-EVM49)</f>
        <v>#NUM!</v>
      </c>
      <c r="EVP51" s="959"/>
      <c r="EVQ51" s="962" t="e">
        <f t="shared" ref="EVQ51" si="2022">(EVO51*$C$51)+(EVO51-EVO49)</f>
        <v>#NUM!</v>
      </c>
      <c r="EVR51" s="959"/>
      <c r="EVS51" s="962" t="e">
        <f t="shared" ref="EVS51" si="2023">(EVQ51*$C$51)+(EVQ51-EVQ49)</f>
        <v>#NUM!</v>
      </c>
      <c r="EVT51" s="959"/>
      <c r="EVU51" s="962" t="e">
        <f t="shared" ref="EVU51" si="2024">(EVS51*$C$51)+(EVS51-EVS49)</f>
        <v>#NUM!</v>
      </c>
      <c r="EVV51" s="959"/>
      <c r="EVW51" s="962" t="e">
        <f t="shared" ref="EVW51" si="2025">(EVU51*$C$51)+(EVU51-EVU49)</f>
        <v>#NUM!</v>
      </c>
      <c r="EVX51" s="959"/>
      <c r="EVY51" s="962" t="e">
        <f t="shared" ref="EVY51" si="2026">(EVW51*$C$51)+(EVW51-EVW49)</f>
        <v>#NUM!</v>
      </c>
      <c r="EVZ51" s="959"/>
      <c r="EWA51" s="962" t="e">
        <f t="shared" ref="EWA51" si="2027">(EVY51*$C$51)+(EVY51-EVY49)</f>
        <v>#NUM!</v>
      </c>
      <c r="EWB51" s="959"/>
      <c r="EWC51" s="962" t="e">
        <f t="shared" ref="EWC51" si="2028">(EWA51*$C$51)+(EWA51-EWA49)</f>
        <v>#NUM!</v>
      </c>
      <c r="EWD51" s="959"/>
      <c r="EWE51" s="962" t="e">
        <f t="shared" ref="EWE51" si="2029">(EWC51*$C$51)+(EWC51-EWC49)</f>
        <v>#NUM!</v>
      </c>
      <c r="EWF51" s="959"/>
      <c r="EWG51" s="962" t="e">
        <f t="shared" ref="EWG51" si="2030">(EWE51*$C$51)+(EWE51-EWE49)</f>
        <v>#NUM!</v>
      </c>
      <c r="EWH51" s="959"/>
      <c r="EWI51" s="962" t="e">
        <f t="shared" ref="EWI51" si="2031">(EWG51*$C$51)+(EWG51-EWG49)</f>
        <v>#NUM!</v>
      </c>
      <c r="EWJ51" s="959"/>
      <c r="EWK51" s="962" t="e">
        <f t="shared" ref="EWK51" si="2032">(EWI51*$C$51)+(EWI51-EWI49)</f>
        <v>#NUM!</v>
      </c>
      <c r="EWL51" s="959"/>
      <c r="EWM51" s="962" t="e">
        <f t="shared" ref="EWM51" si="2033">(EWK51*$C$51)+(EWK51-EWK49)</f>
        <v>#NUM!</v>
      </c>
      <c r="EWN51" s="959"/>
      <c r="EWO51" s="962" t="e">
        <f t="shared" ref="EWO51" si="2034">(EWM51*$C$51)+(EWM51-EWM49)</f>
        <v>#NUM!</v>
      </c>
      <c r="EWP51" s="959"/>
      <c r="EWQ51" s="962" t="e">
        <f t="shared" ref="EWQ51" si="2035">(EWO51*$C$51)+(EWO51-EWO49)</f>
        <v>#NUM!</v>
      </c>
      <c r="EWR51" s="959"/>
      <c r="EWS51" s="962" t="e">
        <f t="shared" ref="EWS51" si="2036">(EWQ51*$C$51)+(EWQ51-EWQ49)</f>
        <v>#NUM!</v>
      </c>
      <c r="EWT51" s="959"/>
      <c r="EWU51" s="962" t="e">
        <f t="shared" ref="EWU51" si="2037">(EWS51*$C$51)+(EWS51-EWS49)</f>
        <v>#NUM!</v>
      </c>
      <c r="EWV51" s="959"/>
      <c r="EWW51" s="962" t="e">
        <f t="shared" ref="EWW51" si="2038">(EWU51*$C$51)+(EWU51-EWU49)</f>
        <v>#NUM!</v>
      </c>
      <c r="EWX51" s="959"/>
      <c r="EWY51" s="962" t="e">
        <f t="shared" ref="EWY51" si="2039">(EWW51*$C$51)+(EWW51-EWW49)</f>
        <v>#NUM!</v>
      </c>
      <c r="EWZ51" s="959"/>
      <c r="EXA51" s="962" t="e">
        <f t="shared" ref="EXA51" si="2040">(EWY51*$C$51)+(EWY51-EWY49)</f>
        <v>#NUM!</v>
      </c>
      <c r="EXB51" s="959"/>
      <c r="EXC51" s="962" t="e">
        <f t="shared" ref="EXC51" si="2041">(EXA51*$C$51)+(EXA51-EXA49)</f>
        <v>#NUM!</v>
      </c>
      <c r="EXD51" s="959"/>
      <c r="EXE51" s="962" t="e">
        <f t="shared" ref="EXE51" si="2042">(EXC51*$C$51)+(EXC51-EXC49)</f>
        <v>#NUM!</v>
      </c>
      <c r="EXF51" s="959"/>
      <c r="EXG51" s="962" t="e">
        <f t="shared" ref="EXG51" si="2043">(EXE51*$C$51)+(EXE51-EXE49)</f>
        <v>#NUM!</v>
      </c>
      <c r="EXH51" s="959"/>
      <c r="EXI51" s="962" t="e">
        <f t="shared" ref="EXI51" si="2044">(EXG51*$C$51)+(EXG51-EXG49)</f>
        <v>#NUM!</v>
      </c>
      <c r="EXJ51" s="959"/>
      <c r="EXK51" s="962" t="e">
        <f t="shared" ref="EXK51" si="2045">(EXI51*$C$51)+(EXI51-EXI49)</f>
        <v>#NUM!</v>
      </c>
      <c r="EXL51" s="959"/>
      <c r="EXM51" s="962" t="e">
        <f t="shared" ref="EXM51" si="2046">(EXK51*$C$51)+(EXK51-EXK49)</f>
        <v>#NUM!</v>
      </c>
      <c r="EXN51" s="959"/>
      <c r="EXO51" s="962" t="e">
        <f t="shared" ref="EXO51" si="2047">(EXM51*$C$51)+(EXM51-EXM49)</f>
        <v>#NUM!</v>
      </c>
      <c r="EXP51" s="959"/>
      <c r="EXQ51" s="962" t="e">
        <f t="shared" ref="EXQ51" si="2048">(EXO51*$C$51)+(EXO51-EXO49)</f>
        <v>#NUM!</v>
      </c>
      <c r="EXR51" s="959"/>
      <c r="EXS51" s="962" t="e">
        <f t="shared" ref="EXS51" si="2049">(EXQ51*$C$51)+(EXQ51-EXQ49)</f>
        <v>#NUM!</v>
      </c>
      <c r="EXT51" s="959"/>
      <c r="EXU51" s="962" t="e">
        <f t="shared" ref="EXU51" si="2050">(EXS51*$C$51)+(EXS51-EXS49)</f>
        <v>#NUM!</v>
      </c>
      <c r="EXV51" s="959"/>
      <c r="EXW51" s="962" t="e">
        <f t="shared" ref="EXW51" si="2051">(EXU51*$C$51)+(EXU51-EXU49)</f>
        <v>#NUM!</v>
      </c>
      <c r="EXX51" s="959"/>
      <c r="EXY51" s="962" t="e">
        <f t="shared" ref="EXY51" si="2052">(EXW51*$C$51)+(EXW51-EXW49)</f>
        <v>#NUM!</v>
      </c>
      <c r="EXZ51" s="959"/>
      <c r="EYA51" s="962" t="e">
        <f t="shared" ref="EYA51" si="2053">(EXY51*$C$51)+(EXY51-EXY49)</f>
        <v>#NUM!</v>
      </c>
      <c r="EYB51" s="959"/>
      <c r="EYC51" s="962" t="e">
        <f t="shared" ref="EYC51" si="2054">(EYA51*$C$51)+(EYA51-EYA49)</f>
        <v>#NUM!</v>
      </c>
      <c r="EYD51" s="959"/>
      <c r="EYE51" s="962" t="e">
        <f t="shared" ref="EYE51" si="2055">(EYC51*$C$51)+(EYC51-EYC49)</f>
        <v>#NUM!</v>
      </c>
      <c r="EYF51" s="959"/>
      <c r="EYG51" s="962" t="e">
        <f t="shared" ref="EYG51" si="2056">(EYE51*$C$51)+(EYE51-EYE49)</f>
        <v>#NUM!</v>
      </c>
      <c r="EYH51" s="959"/>
      <c r="EYI51" s="962" t="e">
        <f t="shared" ref="EYI51" si="2057">(EYG51*$C$51)+(EYG51-EYG49)</f>
        <v>#NUM!</v>
      </c>
      <c r="EYJ51" s="959"/>
      <c r="EYK51" s="962" t="e">
        <f t="shared" ref="EYK51" si="2058">(EYI51*$C$51)+(EYI51-EYI49)</f>
        <v>#NUM!</v>
      </c>
      <c r="EYL51" s="959"/>
      <c r="EYM51" s="962" t="e">
        <f t="shared" ref="EYM51" si="2059">(EYK51*$C$51)+(EYK51-EYK49)</f>
        <v>#NUM!</v>
      </c>
      <c r="EYN51" s="959"/>
      <c r="EYO51" s="962" t="e">
        <f t="shared" ref="EYO51" si="2060">(EYM51*$C$51)+(EYM51-EYM49)</f>
        <v>#NUM!</v>
      </c>
      <c r="EYP51" s="959"/>
      <c r="EYQ51" s="962" t="e">
        <f t="shared" ref="EYQ51" si="2061">(EYO51*$C$51)+(EYO51-EYO49)</f>
        <v>#NUM!</v>
      </c>
      <c r="EYR51" s="959"/>
      <c r="EYS51" s="962" t="e">
        <f t="shared" ref="EYS51" si="2062">(EYQ51*$C$51)+(EYQ51-EYQ49)</f>
        <v>#NUM!</v>
      </c>
      <c r="EYT51" s="959"/>
      <c r="EYU51" s="962" t="e">
        <f t="shared" ref="EYU51" si="2063">(EYS51*$C$51)+(EYS51-EYS49)</f>
        <v>#NUM!</v>
      </c>
      <c r="EYV51" s="959"/>
      <c r="EYW51" s="962" t="e">
        <f t="shared" ref="EYW51" si="2064">(EYU51*$C$51)+(EYU51-EYU49)</f>
        <v>#NUM!</v>
      </c>
      <c r="EYX51" s="959"/>
      <c r="EYY51" s="962" t="e">
        <f t="shared" ref="EYY51" si="2065">(EYW51*$C$51)+(EYW51-EYW49)</f>
        <v>#NUM!</v>
      </c>
      <c r="EYZ51" s="959"/>
      <c r="EZA51" s="962" t="e">
        <f t="shared" ref="EZA51" si="2066">(EYY51*$C$51)+(EYY51-EYY49)</f>
        <v>#NUM!</v>
      </c>
      <c r="EZB51" s="959"/>
      <c r="EZC51" s="962" t="e">
        <f t="shared" ref="EZC51" si="2067">(EZA51*$C$51)+(EZA51-EZA49)</f>
        <v>#NUM!</v>
      </c>
      <c r="EZD51" s="959"/>
      <c r="EZE51" s="962" t="e">
        <f t="shared" ref="EZE51" si="2068">(EZC51*$C$51)+(EZC51-EZC49)</f>
        <v>#NUM!</v>
      </c>
      <c r="EZF51" s="959"/>
      <c r="EZG51" s="962" t="e">
        <f t="shared" ref="EZG51" si="2069">(EZE51*$C$51)+(EZE51-EZE49)</f>
        <v>#NUM!</v>
      </c>
      <c r="EZH51" s="959"/>
      <c r="EZI51" s="962" t="e">
        <f t="shared" ref="EZI51" si="2070">(EZG51*$C$51)+(EZG51-EZG49)</f>
        <v>#NUM!</v>
      </c>
      <c r="EZJ51" s="959"/>
      <c r="EZK51" s="962" t="e">
        <f t="shared" ref="EZK51" si="2071">(EZI51*$C$51)+(EZI51-EZI49)</f>
        <v>#NUM!</v>
      </c>
      <c r="EZL51" s="959"/>
      <c r="EZM51" s="962" t="e">
        <f t="shared" ref="EZM51" si="2072">(EZK51*$C$51)+(EZK51-EZK49)</f>
        <v>#NUM!</v>
      </c>
      <c r="EZN51" s="959"/>
      <c r="EZO51" s="962" t="e">
        <f t="shared" ref="EZO51" si="2073">(EZM51*$C$51)+(EZM51-EZM49)</f>
        <v>#NUM!</v>
      </c>
      <c r="EZP51" s="959"/>
      <c r="EZQ51" s="962" t="e">
        <f t="shared" ref="EZQ51" si="2074">(EZO51*$C$51)+(EZO51-EZO49)</f>
        <v>#NUM!</v>
      </c>
      <c r="EZR51" s="959"/>
      <c r="EZS51" s="962" t="e">
        <f t="shared" ref="EZS51" si="2075">(EZQ51*$C$51)+(EZQ51-EZQ49)</f>
        <v>#NUM!</v>
      </c>
      <c r="EZT51" s="959"/>
      <c r="EZU51" s="962" t="e">
        <f t="shared" ref="EZU51" si="2076">(EZS51*$C$51)+(EZS51-EZS49)</f>
        <v>#NUM!</v>
      </c>
      <c r="EZV51" s="959"/>
      <c r="EZW51" s="962" t="e">
        <f t="shared" ref="EZW51" si="2077">(EZU51*$C$51)+(EZU51-EZU49)</f>
        <v>#NUM!</v>
      </c>
      <c r="EZX51" s="959"/>
      <c r="EZY51" s="962" t="e">
        <f t="shared" ref="EZY51" si="2078">(EZW51*$C$51)+(EZW51-EZW49)</f>
        <v>#NUM!</v>
      </c>
      <c r="EZZ51" s="959"/>
      <c r="FAA51" s="962" t="e">
        <f t="shared" ref="FAA51" si="2079">(EZY51*$C$51)+(EZY51-EZY49)</f>
        <v>#NUM!</v>
      </c>
      <c r="FAB51" s="959"/>
      <c r="FAC51" s="962" t="e">
        <f t="shared" ref="FAC51" si="2080">(FAA51*$C$51)+(FAA51-FAA49)</f>
        <v>#NUM!</v>
      </c>
      <c r="FAD51" s="959"/>
      <c r="FAE51" s="962" t="e">
        <f t="shared" ref="FAE51" si="2081">(FAC51*$C$51)+(FAC51-FAC49)</f>
        <v>#NUM!</v>
      </c>
      <c r="FAF51" s="959"/>
      <c r="FAG51" s="962" t="e">
        <f t="shared" ref="FAG51" si="2082">(FAE51*$C$51)+(FAE51-FAE49)</f>
        <v>#NUM!</v>
      </c>
      <c r="FAH51" s="959"/>
      <c r="FAI51" s="962" t="e">
        <f t="shared" ref="FAI51" si="2083">(FAG51*$C$51)+(FAG51-FAG49)</f>
        <v>#NUM!</v>
      </c>
      <c r="FAJ51" s="959"/>
      <c r="FAK51" s="962" t="e">
        <f t="shared" ref="FAK51" si="2084">(FAI51*$C$51)+(FAI51-FAI49)</f>
        <v>#NUM!</v>
      </c>
      <c r="FAL51" s="959"/>
      <c r="FAM51" s="962" t="e">
        <f t="shared" ref="FAM51" si="2085">(FAK51*$C$51)+(FAK51-FAK49)</f>
        <v>#NUM!</v>
      </c>
      <c r="FAN51" s="959"/>
      <c r="FAO51" s="962" t="e">
        <f t="shared" ref="FAO51" si="2086">(FAM51*$C$51)+(FAM51-FAM49)</f>
        <v>#NUM!</v>
      </c>
      <c r="FAP51" s="959"/>
      <c r="FAQ51" s="962" t="e">
        <f t="shared" ref="FAQ51" si="2087">(FAO51*$C$51)+(FAO51-FAO49)</f>
        <v>#NUM!</v>
      </c>
      <c r="FAR51" s="959"/>
      <c r="FAS51" s="962" t="e">
        <f t="shared" ref="FAS51" si="2088">(FAQ51*$C$51)+(FAQ51-FAQ49)</f>
        <v>#NUM!</v>
      </c>
      <c r="FAT51" s="959"/>
      <c r="FAU51" s="962" t="e">
        <f t="shared" ref="FAU51" si="2089">(FAS51*$C$51)+(FAS51-FAS49)</f>
        <v>#NUM!</v>
      </c>
      <c r="FAV51" s="959"/>
      <c r="FAW51" s="962" t="e">
        <f t="shared" ref="FAW51" si="2090">(FAU51*$C$51)+(FAU51-FAU49)</f>
        <v>#NUM!</v>
      </c>
      <c r="FAX51" s="959"/>
      <c r="FAY51" s="962" t="e">
        <f t="shared" ref="FAY51" si="2091">(FAW51*$C$51)+(FAW51-FAW49)</f>
        <v>#NUM!</v>
      </c>
      <c r="FAZ51" s="959"/>
      <c r="FBA51" s="962" t="e">
        <f t="shared" ref="FBA51" si="2092">(FAY51*$C$51)+(FAY51-FAY49)</f>
        <v>#NUM!</v>
      </c>
      <c r="FBB51" s="959"/>
      <c r="FBC51" s="962" t="e">
        <f t="shared" ref="FBC51" si="2093">(FBA51*$C$51)+(FBA51-FBA49)</f>
        <v>#NUM!</v>
      </c>
      <c r="FBD51" s="959"/>
      <c r="FBE51" s="962" t="e">
        <f t="shared" ref="FBE51" si="2094">(FBC51*$C$51)+(FBC51-FBC49)</f>
        <v>#NUM!</v>
      </c>
      <c r="FBF51" s="959"/>
      <c r="FBG51" s="962" t="e">
        <f t="shared" ref="FBG51" si="2095">(FBE51*$C$51)+(FBE51-FBE49)</f>
        <v>#NUM!</v>
      </c>
      <c r="FBH51" s="959"/>
      <c r="FBI51" s="962" t="e">
        <f t="shared" ref="FBI51" si="2096">(FBG51*$C$51)+(FBG51-FBG49)</f>
        <v>#NUM!</v>
      </c>
      <c r="FBJ51" s="959"/>
      <c r="FBK51" s="962" t="e">
        <f t="shared" ref="FBK51" si="2097">(FBI51*$C$51)+(FBI51-FBI49)</f>
        <v>#NUM!</v>
      </c>
      <c r="FBL51" s="959"/>
      <c r="FBM51" s="962" t="e">
        <f t="shared" ref="FBM51" si="2098">(FBK51*$C$51)+(FBK51-FBK49)</f>
        <v>#NUM!</v>
      </c>
      <c r="FBN51" s="959"/>
      <c r="FBO51" s="962" t="e">
        <f t="shared" ref="FBO51" si="2099">(FBM51*$C$51)+(FBM51-FBM49)</f>
        <v>#NUM!</v>
      </c>
      <c r="FBP51" s="959"/>
      <c r="FBQ51" s="962" t="e">
        <f t="shared" ref="FBQ51" si="2100">(FBO51*$C$51)+(FBO51-FBO49)</f>
        <v>#NUM!</v>
      </c>
      <c r="FBR51" s="959"/>
      <c r="FBS51" s="962" t="e">
        <f t="shared" ref="FBS51" si="2101">(FBQ51*$C$51)+(FBQ51-FBQ49)</f>
        <v>#NUM!</v>
      </c>
      <c r="FBT51" s="959"/>
      <c r="FBU51" s="962" t="e">
        <f t="shared" ref="FBU51" si="2102">(FBS51*$C$51)+(FBS51-FBS49)</f>
        <v>#NUM!</v>
      </c>
      <c r="FBV51" s="959"/>
      <c r="FBW51" s="962" t="e">
        <f t="shared" ref="FBW51" si="2103">(FBU51*$C$51)+(FBU51-FBU49)</f>
        <v>#NUM!</v>
      </c>
      <c r="FBX51" s="959"/>
      <c r="FBY51" s="962" t="e">
        <f t="shared" ref="FBY51" si="2104">(FBW51*$C$51)+(FBW51-FBW49)</f>
        <v>#NUM!</v>
      </c>
      <c r="FBZ51" s="959"/>
      <c r="FCA51" s="962" t="e">
        <f t="shared" ref="FCA51" si="2105">(FBY51*$C$51)+(FBY51-FBY49)</f>
        <v>#NUM!</v>
      </c>
      <c r="FCB51" s="959"/>
      <c r="FCC51" s="962" t="e">
        <f t="shared" ref="FCC51" si="2106">(FCA51*$C$51)+(FCA51-FCA49)</f>
        <v>#NUM!</v>
      </c>
      <c r="FCD51" s="959"/>
      <c r="FCE51" s="962" t="e">
        <f t="shared" ref="FCE51" si="2107">(FCC51*$C$51)+(FCC51-FCC49)</f>
        <v>#NUM!</v>
      </c>
      <c r="FCF51" s="959"/>
      <c r="FCG51" s="962" t="e">
        <f t="shared" ref="FCG51" si="2108">(FCE51*$C$51)+(FCE51-FCE49)</f>
        <v>#NUM!</v>
      </c>
      <c r="FCH51" s="959"/>
      <c r="FCI51" s="962" t="e">
        <f t="shared" ref="FCI51" si="2109">(FCG51*$C$51)+(FCG51-FCG49)</f>
        <v>#NUM!</v>
      </c>
      <c r="FCJ51" s="959"/>
      <c r="FCK51" s="962" t="e">
        <f t="shared" ref="FCK51" si="2110">(FCI51*$C$51)+(FCI51-FCI49)</f>
        <v>#NUM!</v>
      </c>
      <c r="FCL51" s="959"/>
      <c r="FCM51" s="962" t="e">
        <f t="shared" ref="FCM51" si="2111">(FCK51*$C$51)+(FCK51-FCK49)</f>
        <v>#NUM!</v>
      </c>
      <c r="FCN51" s="959"/>
      <c r="FCO51" s="962" t="e">
        <f t="shared" ref="FCO51" si="2112">(FCM51*$C$51)+(FCM51-FCM49)</f>
        <v>#NUM!</v>
      </c>
      <c r="FCP51" s="959"/>
      <c r="FCQ51" s="962" t="e">
        <f t="shared" ref="FCQ51" si="2113">(FCO51*$C$51)+(FCO51-FCO49)</f>
        <v>#NUM!</v>
      </c>
      <c r="FCR51" s="959"/>
      <c r="FCS51" s="962" t="e">
        <f t="shared" ref="FCS51" si="2114">(FCQ51*$C$51)+(FCQ51-FCQ49)</f>
        <v>#NUM!</v>
      </c>
      <c r="FCT51" s="959"/>
      <c r="FCU51" s="962" t="e">
        <f t="shared" ref="FCU51" si="2115">(FCS51*$C$51)+(FCS51-FCS49)</f>
        <v>#NUM!</v>
      </c>
      <c r="FCV51" s="959"/>
      <c r="FCW51" s="962" t="e">
        <f t="shared" ref="FCW51" si="2116">(FCU51*$C$51)+(FCU51-FCU49)</f>
        <v>#NUM!</v>
      </c>
      <c r="FCX51" s="959"/>
      <c r="FCY51" s="962" t="e">
        <f t="shared" ref="FCY51" si="2117">(FCW51*$C$51)+(FCW51-FCW49)</f>
        <v>#NUM!</v>
      </c>
      <c r="FCZ51" s="959"/>
      <c r="FDA51" s="962" t="e">
        <f t="shared" ref="FDA51" si="2118">(FCY51*$C$51)+(FCY51-FCY49)</f>
        <v>#NUM!</v>
      </c>
      <c r="FDB51" s="959"/>
      <c r="FDC51" s="962" t="e">
        <f t="shared" ref="FDC51" si="2119">(FDA51*$C$51)+(FDA51-FDA49)</f>
        <v>#NUM!</v>
      </c>
      <c r="FDD51" s="959"/>
      <c r="FDE51" s="962" t="e">
        <f t="shared" ref="FDE51" si="2120">(FDC51*$C$51)+(FDC51-FDC49)</f>
        <v>#NUM!</v>
      </c>
      <c r="FDF51" s="959"/>
      <c r="FDG51" s="962" t="e">
        <f t="shared" ref="FDG51" si="2121">(FDE51*$C$51)+(FDE51-FDE49)</f>
        <v>#NUM!</v>
      </c>
      <c r="FDH51" s="959"/>
      <c r="FDI51" s="962" t="e">
        <f t="shared" ref="FDI51" si="2122">(FDG51*$C$51)+(FDG51-FDG49)</f>
        <v>#NUM!</v>
      </c>
      <c r="FDJ51" s="959"/>
      <c r="FDK51" s="962" t="e">
        <f t="shared" ref="FDK51" si="2123">(FDI51*$C$51)+(FDI51-FDI49)</f>
        <v>#NUM!</v>
      </c>
      <c r="FDL51" s="959"/>
      <c r="FDM51" s="962" t="e">
        <f t="shared" ref="FDM51" si="2124">(FDK51*$C$51)+(FDK51-FDK49)</f>
        <v>#NUM!</v>
      </c>
      <c r="FDN51" s="959"/>
      <c r="FDO51" s="962" t="e">
        <f t="shared" ref="FDO51" si="2125">(FDM51*$C$51)+(FDM51-FDM49)</f>
        <v>#NUM!</v>
      </c>
      <c r="FDP51" s="959"/>
      <c r="FDQ51" s="962" t="e">
        <f t="shared" ref="FDQ51" si="2126">(FDO51*$C$51)+(FDO51-FDO49)</f>
        <v>#NUM!</v>
      </c>
      <c r="FDR51" s="959"/>
      <c r="FDS51" s="962" t="e">
        <f t="shared" ref="FDS51" si="2127">(FDQ51*$C$51)+(FDQ51-FDQ49)</f>
        <v>#NUM!</v>
      </c>
      <c r="FDT51" s="959"/>
      <c r="FDU51" s="962" t="e">
        <f t="shared" ref="FDU51" si="2128">(FDS51*$C$51)+(FDS51-FDS49)</f>
        <v>#NUM!</v>
      </c>
      <c r="FDV51" s="959"/>
      <c r="FDW51" s="962" t="e">
        <f t="shared" ref="FDW51" si="2129">(FDU51*$C$51)+(FDU51-FDU49)</f>
        <v>#NUM!</v>
      </c>
      <c r="FDX51" s="959"/>
      <c r="FDY51" s="962" t="e">
        <f t="shared" ref="FDY51" si="2130">(FDW51*$C$51)+(FDW51-FDW49)</f>
        <v>#NUM!</v>
      </c>
      <c r="FDZ51" s="959"/>
      <c r="FEA51" s="962" t="e">
        <f t="shared" ref="FEA51" si="2131">(FDY51*$C$51)+(FDY51-FDY49)</f>
        <v>#NUM!</v>
      </c>
      <c r="FEB51" s="959"/>
      <c r="FEC51" s="962" t="e">
        <f t="shared" ref="FEC51" si="2132">(FEA51*$C$51)+(FEA51-FEA49)</f>
        <v>#NUM!</v>
      </c>
      <c r="FED51" s="959"/>
      <c r="FEE51" s="962" t="e">
        <f t="shared" ref="FEE51" si="2133">(FEC51*$C$51)+(FEC51-FEC49)</f>
        <v>#NUM!</v>
      </c>
      <c r="FEF51" s="959"/>
      <c r="FEG51" s="962" t="e">
        <f t="shared" ref="FEG51" si="2134">(FEE51*$C$51)+(FEE51-FEE49)</f>
        <v>#NUM!</v>
      </c>
      <c r="FEH51" s="959"/>
      <c r="FEI51" s="962" t="e">
        <f t="shared" ref="FEI51" si="2135">(FEG51*$C$51)+(FEG51-FEG49)</f>
        <v>#NUM!</v>
      </c>
      <c r="FEJ51" s="959"/>
      <c r="FEK51" s="962" t="e">
        <f t="shared" ref="FEK51" si="2136">(FEI51*$C$51)+(FEI51-FEI49)</f>
        <v>#NUM!</v>
      </c>
      <c r="FEL51" s="959"/>
      <c r="FEM51" s="962" t="e">
        <f t="shared" ref="FEM51" si="2137">(FEK51*$C$51)+(FEK51-FEK49)</f>
        <v>#NUM!</v>
      </c>
      <c r="FEN51" s="959"/>
      <c r="FEO51" s="962" t="e">
        <f t="shared" ref="FEO51" si="2138">(FEM51*$C$51)+(FEM51-FEM49)</f>
        <v>#NUM!</v>
      </c>
      <c r="FEP51" s="959"/>
      <c r="FEQ51" s="962" t="e">
        <f t="shared" ref="FEQ51" si="2139">(FEO51*$C$51)+(FEO51-FEO49)</f>
        <v>#NUM!</v>
      </c>
      <c r="FER51" s="959"/>
      <c r="FES51" s="962" t="e">
        <f t="shared" ref="FES51" si="2140">(FEQ51*$C$51)+(FEQ51-FEQ49)</f>
        <v>#NUM!</v>
      </c>
      <c r="FET51" s="959"/>
      <c r="FEU51" s="962" t="e">
        <f t="shared" ref="FEU51" si="2141">(FES51*$C$51)+(FES51-FES49)</f>
        <v>#NUM!</v>
      </c>
      <c r="FEV51" s="959"/>
      <c r="FEW51" s="962" t="e">
        <f t="shared" ref="FEW51" si="2142">(FEU51*$C$51)+(FEU51-FEU49)</f>
        <v>#NUM!</v>
      </c>
      <c r="FEX51" s="959"/>
      <c r="FEY51" s="962" t="e">
        <f t="shared" ref="FEY51" si="2143">(FEW51*$C$51)+(FEW51-FEW49)</f>
        <v>#NUM!</v>
      </c>
      <c r="FEZ51" s="959"/>
      <c r="FFA51" s="962" t="e">
        <f t="shared" ref="FFA51" si="2144">(FEY51*$C$51)+(FEY51-FEY49)</f>
        <v>#NUM!</v>
      </c>
      <c r="FFB51" s="959"/>
      <c r="FFC51" s="962" t="e">
        <f t="shared" ref="FFC51" si="2145">(FFA51*$C$51)+(FFA51-FFA49)</f>
        <v>#NUM!</v>
      </c>
      <c r="FFD51" s="959"/>
      <c r="FFE51" s="962" t="e">
        <f t="shared" ref="FFE51" si="2146">(FFC51*$C$51)+(FFC51-FFC49)</f>
        <v>#NUM!</v>
      </c>
      <c r="FFF51" s="959"/>
      <c r="FFG51" s="962" t="e">
        <f t="shared" ref="FFG51" si="2147">(FFE51*$C$51)+(FFE51-FFE49)</f>
        <v>#NUM!</v>
      </c>
      <c r="FFH51" s="959"/>
      <c r="FFI51" s="962" t="e">
        <f t="shared" ref="FFI51" si="2148">(FFG51*$C$51)+(FFG51-FFG49)</f>
        <v>#NUM!</v>
      </c>
      <c r="FFJ51" s="959"/>
      <c r="FFK51" s="962" t="e">
        <f t="shared" ref="FFK51" si="2149">(FFI51*$C$51)+(FFI51-FFI49)</f>
        <v>#NUM!</v>
      </c>
      <c r="FFL51" s="959"/>
      <c r="FFM51" s="962" t="e">
        <f t="shared" ref="FFM51" si="2150">(FFK51*$C$51)+(FFK51-FFK49)</f>
        <v>#NUM!</v>
      </c>
      <c r="FFN51" s="959"/>
      <c r="FFO51" s="962" t="e">
        <f t="shared" ref="FFO51" si="2151">(FFM51*$C$51)+(FFM51-FFM49)</f>
        <v>#NUM!</v>
      </c>
      <c r="FFP51" s="959"/>
      <c r="FFQ51" s="962" t="e">
        <f t="shared" ref="FFQ51" si="2152">(FFO51*$C$51)+(FFO51-FFO49)</f>
        <v>#NUM!</v>
      </c>
      <c r="FFR51" s="959"/>
      <c r="FFS51" s="962" t="e">
        <f t="shared" ref="FFS51" si="2153">(FFQ51*$C$51)+(FFQ51-FFQ49)</f>
        <v>#NUM!</v>
      </c>
      <c r="FFT51" s="959"/>
      <c r="FFU51" s="962" t="e">
        <f t="shared" ref="FFU51" si="2154">(FFS51*$C$51)+(FFS51-FFS49)</f>
        <v>#NUM!</v>
      </c>
      <c r="FFV51" s="959"/>
      <c r="FFW51" s="962" t="e">
        <f t="shared" ref="FFW51" si="2155">(FFU51*$C$51)+(FFU51-FFU49)</f>
        <v>#NUM!</v>
      </c>
      <c r="FFX51" s="959"/>
      <c r="FFY51" s="962" t="e">
        <f t="shared" ref="FFY51" si="2156">(FFW51*$C$51)+(FFW51-FFW49)</f>
        <v>#NUM!</v>
      </c>
      <c r="FFZ51" s="959"/>
      <c r="FGA51" s="962" t="e">
        <f t="shared" ref="FGA51" si="2157">(FFY51*$C$51)+(FFY51-FFY49)</f>
        <v>#NUM!</v>
      </c>
      <c r="FGB51" s="959"/>
      <c r="FGC51" s="962" t="e">
        <f t="shared" ref="FGC51" si="2158">(FGA51*$C$51)+(FGA51-FGA49)</f>
        <v>#NUM!</v>
      </c>
      <c r="FGD51" s="959"/>
      <c r="FGE51" s="962" t="e">
        <f t="shared" ref="FGE51" si="2159">(FGC51*$C$51)+(FGC51-FGC49)</f>
        <v>#NUM!</v>
      </c>
      <c r="FGF51" s="959"/>
      <c r="FGG51" s="962" t="e">
        <f t="shared" ref="FGG51" si="2160">(FGE51*$C$51)+(FGE51-FGE49)</f>
        <v>#NUM!</v>
      </c>
      <c r="FGH51" s="959"/>
      <c r="FGI51" s="962" t="e">
        <f t="shared" ref="FGI51" si="2161">(FGG51*$C$51)+(FGG51-FGG49)</f>
        <v>#NUM!</v>
      </c>
      <c r="FGJ51" s="959"/>
      <c r="FGK51" s="962" t="e">
        <f t="shared" ref="FGK51" si="2162">(FGI51*$C$51)+(FGI51-FGI49)</f>
        <v>#NUM!</v>
      </c>
      <c r="FGL51" s="959"/>
      <c r="FGM51" s="962" t="e">
        <f t="shared" ref="FGM51" si="2163">(FGK51*$C$51)+(FGK51-FGK49)</f>
        <v>#NUM!</v>
      </c>
      <c r="FGN51" s="959"/>
      <c r="FGO51" s="962" t="e">
        <f t="shared" ref="FGO51" si="2164">(FGM51*$C$51)+(FGM51-FGM49)</f>
        <v>#NUM!</v>
      </c>
      <c r="FGP51" s="959"/>
      <c r="FGQ51" s="962" t="e">
        <f t="shared" ref="FGQ51" si="2165">(FGO51*$C$51)+(FGO51-FGO49)</f>
        <v>#NUM!</v>
      </c>
      <c r="FGR51" s="959"/>
      <c r="FGS51" s="962" t="e">
        <f t="shared" ref="FGS51" si="2166">(FGQ51*$C$51)+(FGQ51-FGQ49)</f>
        <v>#NUM!</v>
      </c>
      <c r="FGT51" s="959"/>
      <c r="FGU51" s="962" t="e">
        <f t="shared" ref="FGU51" si="2167">(FGS51*$C$51)+(FGS51-FGS49)</f>
        <v>#NUM!</v>
      </c>
      <c r="FGV51" s="959"/>
      <c r="FGW51" s="962" t="e">
        <f t="shared" ref="FGW51" si="2168">(FGU51*$C$51)+(FGU51-FGU49)</f>
        <v>#NUM!</v>
      </c>
      <c r="FGX51" s="959"/>
      <c r="FGY51" s="962" t="e">
        <f t="shared" ref="FGY51" si="2169">(FGW51*$C$51)+(FGW51-FGW49)</f>
        <v>#NUM!</v>
      </c>
      <c r="FGZ51" s="959"/>
      <c r="FHA51" s="962" t="e">
        <f t="shared" ref="FHA51" si="2170">(FGY51*$C$51)+(FGY51-FGY49)</f>
        <v>#NUM!</v>
      </c>
      <c r="FHB51" s="959"/>
      <c r="FHC51" s="962" t="e">
        <f t="shared" ref="FHC51" si="2171">(FHA51*$C$51)+(FHA51-FHA49)</f>
        <v>#NUM!</v>
      </c>
      <c r="FHD51" s="959"/>
      <c r="FHE51" s="962" t="e">
        <f t="shared" ref="FHE51" si="2172">(FHC51*$C$51)+(FHC51-FHC49)</f>
        <v>#NUM!</v>
      </c>
      <c r="FHF51" s="959"/>
      <c r="FHG51" s="962" t="e">
        <f t="shared" ref="FHG51" si="2173">(FHE51*$C$51)+(FHE51-FHE49)</f>
        <v>#NUM!</v>
      </c>
      <c r="FHH51" s="959"/>
      <c r="FHI51" s="962" t="e">
        <f t="shared" ref="FHI51" si="2174">(FHG51*$C$51)+(FHG51-FHG49)</f>
        <v>#NUM!</v>
      </c>
      <c r="FHJ51" s="959"/>
      <c r="FHK51" s="962" t="e">
        <f t="shared" ref="FHK51" si="2175">(FHI51*$C$51)+(FHI51-FHI49)</f>
        <v>#NUM!</v>
      </c>
      <c r="FHL51" s="959"/>
      <c r="FHM51" s="962" t="e">
        <f t="shared" ref="FHM51" si="2176">(FHK51*$C$51)+(FHK51-FHK49)</f>
        <v>#NUM!</v>
      </c>
      <c r="FHN51" s="959"/>
      <c r="FHO51" s="962" t="e">
        <f t="shared" ref="FHO51" si="2177">(FHM51*$C$51)+(FHM51-FHM49)</f>
        <v>#NUM!</v>
      </c>
      <c r="FHP51" s="959"/>
      <c r="FHQ51" s="962" t="e">
        <f t="shared" ref="FHQ51" si="2178">(FHO51*$C$51)+(FHO51-FHO49)</f>
        <v>#NUM!</v>
      </c>
      <c r="FHR51" s="959"/>
      <c r="FHS51" s="962" t="e">
        <f t="shared" ref="FHS51" si="2179">(FHQ51*$C$51)+(FHQ51-FHQ49)</f>
        <v>#NUM!</v>
      </c>
      <c r="FHT51" s="959"/>
      <c r="FHU51" s="962" t="e">
        <f t="shared" ref="FHU51" si="2180">(FHS51*$C$51)+(FHS51-FHS49)</f>
        <v>#NUM!</v>
      </c>
      <c r="FHV51" s="959"/>
      <c r="FHW51" s="962" t="e">
        <f t="shared" ref="FHW51" si="2181">(FHU51*$C$51)+(FHU51-FHU49)</f>
        <v>#NUM!</v>
      </c>
      <c r="FHX51" s="959"/>
      <c r="FHY51" s="962" t="e">
        <f t="shared" ref="FHY51" si="2182">(FHW51*$C$51)+(FHW51-FHW49)</f>
        <v>#NUM!</v>
      </c>
      <c r="FHZ51" s="959"/>
      <c r="FIA51" s="962" t="e">
        <f t="shared" ref="FIA51" si="2183">(FHY51*$C$51)+(FHY51-FHY49)</f>
        <v>#NUM!</v>
      </c>
      <c r="FIB51" s="959"/>
      <c r="FIC51" s="962" t="e">
        <f t="shared" ref="FIC51" si="2184">(FIA51*$C$51)+(FIA51-FIA49)</f>
        <v>#NUM!</v>
      </c>
      <c r="FID51" s="959"/>
      <c r="FIE51" s="962" t="e">
        <f t="shared" ref="FIE51" si="2185">(FIC51*$C$51)+(FIC51-FIC49)</f>
        <v>#NUM!</v>
      </c>
      <c r="FIF51" s="959"/>
      <c r="FIG51" s="962" t="e">
        <f t="shared" ref="FIG51" si="2186">(FIE51*$C$51)+(FIE51-FIE49)</f>
        <v>#NUM!</v>
      </c>
      <c r="FIH51" s="959"/>
      <c r="FII51" s="962" t="e">
        <f t="shared" ref="FII51" si="2187">(FIG51*$C$51)+(FIG51-FIG49)</f>
        <v>#NUM!</v>
      </c>
      <c r="FIJ51" s="959"/>
      <c r="FIK51" s="962" t="e">
        <f t="shared" ref="FIK51" si="2188">(FII51*$C$51)+(FII51-FII49)</f>
        <v>#NUM!</v>
      </c>
      <c r="FIL51" s="959"/>
      <c r="FIM51" s="962" t="e">
        <f t="shared" ref="FIM51" si="2189">(FIK51*$C$51)+(FIK51-FIK49)</f>
        <v>#NUM!</v>
      </c>
      <c r="FIN51" s="959"/>
      <c r="FIO51" s="962" t="e">
        <f t="shared" ref="FIO51" si="2190">(FIM51*$C$51)+(FIM51-FIM49)</f>
        <v>#NUM!</v>
      </c>
      <c r="FIP51" s="959"/>
      <c r="FIQ51" s="962" t="e">
        <f t="shared" ref="FIQ51" si="2191">(FIO51*$C$51)+(FIO51-FIO49)</f>
        <v>#NUM!</v>
      </c>
      <c r="FIR51" s="959"/>
      <c r="FIS51" s="962" t="e">
        <f t="shared" ref="FIS51" si="2192">(FIQ51*$C$51)+(FIQ51-FIQ49)</f>
        <v>#NUM!</v>
      </c>
      <c r="FIT51" s="959"/>
      <c r="FIU51" s="962" t="e">
        <f t="shared" ref="FIU51" si="2193">(FIS51*$C$51)+(FIS51-FIS49)</f>
        <v>#NUM!</v>
      </c>
      <c r="FIV51" s="959"/>
      <c r="FIW51" s="962" t="e">
        <f t="shared" ref="FIW51" si="2194">(FIU51*$C$51)+(FIU51-FIU49)</f>
        <v>#NUM!</v>
      </c>
      <c r="FIX51" s="959"/>
      <c r="FIY51" s="962" t="e">
        <f t="shared" ref="FIY51" si="2195">(FIW51*$C$51)+(FIW51-FIW49)</f>
        <v>#NUM!</v>
      </c>
      <c r="FIZ51" s="959"/>
      <c r="FJA51" s="962" t="e">
        <f t="shared" ref="FJA51" si="2196">(FIY51*$C$51)+(FIY51-FIY49)</f>
        <v>#NUM!</v>
      </c>
      <c r="FJB51" s="959"/>
      <c r="FJC51" s="962" t="e">
        <f t="shared" ref="FJC51" si="2197">(FJA51*$C$51)+(FJA51-FJA49)</f>
        <v>#NUM!</v>
      </c>
      <c r="FJD51" s="959"/>
      <c r="FJE51" s="962" t="e">
        <f t="shared" ref="FJE51" si="2198">(FJC51*$C$51)+(FJC51-FJC49)</f>
        <v>#NUM!</v>
      </c>
      <c r="FJF51" s="959"/>
      <c r="FJG51" s="962" t="e">
        <f t="shared" ref="FJG51" si="2199">(FJE51*$C$51)+(FJE51-FJE49)</f>
        <v>#NUM!</v>
      </c>
      <c r="FJH51" s="959"/>
      <c r="FJI51" s="962" t="e">
        <f t="shared" ref="FJI51" si="2200">(FJG51*$C$51)+(FJG51-FJG49)</f>
        <v>#NUM!</v>
      </c>
      <c r="FJJ51" s="959"/>
      <c r="FJK51" s="962" t="e">
        <f t="shared" ref="FJK51" si="2201">(FJI51*$C$51)+(FJI51-FJI49)</f>
        <v>#NUM!</v>
      </c>
      <c r="FJL51" s="959"/>
      <c r="FJM51" s="962" t="e">
        <f t="shared" ref="FJM51" si="2202">(FJK51*$C$51)+(FJK51-FJK49)</f>
        <v>#NUM!</v>
      </c>
      <c r="FJN51" s="959"/>
      <c r="FJO51" s="962" t="e">
        <f t="shared" ref="FJO51" si="2203">(FJM51*$C$51)+(FJM51-FJM49)</f>
        <v>#NUM!</v>
      </c>
      <c r="FJP51" s="959"/>
      <c r="FJQ51" s="962" t="e">
        <f t="shared" ref="FJQ51" si="2204">(FJO51*$C$51)+(FJO51-FJO49)</f>
        <v>#NUM!</v>
      </c>
      <c r="FJR51" s="959"/>
      <c r="FJS51" s="962" t="e">
        <f t="shared" ref="FJS51" si="2205">(FJQ51*$C$51)+(FJQ51-FJQ49)</f>
        <v>#NUM!</v>
      </c>
      <c r="FJT51" s="959"/>
      <c r="FJU51" s="962" t="e">
        <f t="shared" ref="FJU51" si="2206">(FJS51*$C$51)+(FJS51-FJS49)</f>
        <v>#NUM!</v>
      </c>
      <c r="FJV51" s="959"/>
      <c r="FJW51" s="962" t="e">
        <f t="shared" ref="FJW51" si="2207">(FJU51*$C$51)+(FJU51-FJU49)</f>
        <v>#NUM!</v>
      </c>
      <c r="FJX51" s="959"/>
      <c r="FJY51" s="962" t="e">
        <f t="shared" ref="FJY51" si="2208">(FJW51*$C$51)+(FJW51-FJW49)</f>
        <v>#NUM!</v>
      </c>
      <c r="FJZ51" s="959"/>
      <c r="FKA51" s="962" t="e">
        <f t="shared" ref="FKA51" si="2209">(FJY51*$C$51)+(FJY51-FJY49)</f>
        <v>#NUM!</v>
      </c>
      <c r="FKB51" s="959"/>
      <c r="FKC51" s="962" t="e">
        <f t="shared" ref="FKC51" si="2210">(FKA51*$C$51)+(FKA51-FKA49)</f>
        <v>#NUM!</v>
      </c>
      <c r="FKD51" s="959"/>
      <c r="FKE51" s="962" t="e">
        <f t="shared" ref="FKE51" si="2211">(FKC51*$C$51)+(FKC51-FKC49)</f>
        <v>#NUM!</v>
      </c>
      <c r="FKF51" s="959"/>
      <c r="FKG51" s="962" t="e">
        <f t="shared" ref="FKG51" si="2212">(FKE51*$C$51)+(FKE51-FKE49)</f>
        <v>#NUM!</v>
      </c>
      <c r="FKH51" s="959"/>
      <c r="FKI51" s="962" t="e">
        <f t="shared" ref="FKI51" si="2213">(FKG51*$C$51)+(FKG51-FKG49)</f>
        <v>#NUM!</v>
      </c>
      <c r="FKJ51" s="959"/>
      <c r="FKK51" s="962" t="e">
        <f t="shared" ref="FKK51" si="2214">(FKI51*$C$51)+(FKI51-FKI49)</f>
        <v>#NUM!</v>
      </c>
      <c r="FKL51" s="959"/>
      <c r="FKM51" s="962" t="e">
        <f t="shared" ref="FKM51" si="2215">(FKK51*$C$51)+(FKK51-FKK49)</f>
        <v>#NUM!</v>
      </c>
      <c r="FKN51" s="959"/>
      <c r="FKO51" s="962" t="e">
        <f t="shared" ref="FKO51" si="2216">(FKM51*$C$51)+(FKM51-FKM49)</f>
        <v>#NUM!</v>
      </c>
      <c r="FKP51" s="959"/>
      <c r="FKQ51" s="962" t="e">
        <f t="shared" ref="FKQ51" si="2217">(FKO51*$C$51)+(FKO51-FKO49)</f>
        <v>#NUM!</v>
      </c>
      <c r="FKR51" s="959"/>
      <c r="FKS51" s="962" t="e">
        <f t="shared" ref="FKS51" si="2218">(FKQ51*$C$51)+(FKQ51-FKQ49)</f>
        <v>#NUM!</v>
      </c>
      <c r="FKT51" s="959"/>
      <c r="FKU51" s="962" t="e">
        <f t="shared" ref="FKU51" si="2219">(FKS51*$C$51)+(FKS51-FKS49)</f>
        <v>#NUM!</v>
      </c>
      <c r="FKV51" s="959"/>
      <c r="FKW51" s="962" t="e">
        <f t="shared" ref="FKW51" si="2220">(FKU51*$C$51)+(FKU51-FKU49)</f>
        <v>#NUM!</v>
      </c>
      <c r="FKX51" s="959"/>
      <c r="FKY51" s="962" t="e">
        <f t="shared" ref="FKY51" si="2221">(FKW51*$C$51)+(FKW51-FKW49)</f>
        <v>#NUM!</v>
      </c>
      <c r="FKZ51" s="959"/>
      <c r="FLA51" s="962" t="e">
        <f t="shared" ref="FLA51" si="2222">(FKY51*$C$51)+(FKY51-FKY49)</f>
        <v>#NUM!</v>
      </c>
      <c r="FLB51" s="959"/>
      <c r="FLC51" s="962" t="e">
        <f t="shared" ref="FLC51" si="2223">(FLA51*$C$51)+(FLA51-FLA49)</f>
        <v>#NUM!</v>
      </c>
      <c r="FLD51" s="959"/>
      <c r="FLE51" s="962" t="e">
        <f t="shared" ref="FLE51" si="2224">(FLC51*$C$51)+(FLC51-FLC49)</f>
        <v>#NUM!</v>
      </c>
      <c r="FLF51" s="959"/>
      <c r="FLG51" s="962" t="e">
        <f t="shared" ref="FLG51" si="2225">(FLE51*$C$51)+(FLE51-FLE49)</f>
        <v>#NUM!</v>
      </c>
      <c r="FLH51" s="959"/>
      <c r="FLI51" s="962" t="e">
        <f t="shared" ref="FLI51" si="2226">(FLG51*$C$51)+(FLG51-FLG49)</f>
        <v>#NUM!</v>
      </c>
      <c r="FLJ51" s="959"/>
      <c r="FLK51" s="962" t="e">
        <f t="shared" ref="FLK51" si="2227">(FLI51*$C$51)+(FLI51-FLI49)</f>
        <v>#NUM!</v>
      </c>
      <c r="FLL51" s="959"/>
      <c r="FLM51" s="962" t="e">
        <f t="shared" ref="FLM51" si="2228">(FLK51*$C$51)+(FLK51-FLK49)</f>
        <v>#NUM!</v>
      </c>
      <c r="FLN51" s="959"/>
      <c r="FLO51" s="962" t="e">
        <f t="shared" ref="FLO51" si="2229">(FLM51*$C$51)+(FLM51-FLM49)</f>
        <v>#NUM!</v>
      </c>
      <c r="FLP51" s="959"/>
      <c r="FLQ51" s="962" t="e">
        <f t="shared" ref="FLQ51" si="2230">(FLO51*$C$51)+(FLO51-FLO49)</f>
        <v>#NUM!</v>
      </c>
      <c r="FLR51" s="959"/>
      <c r="FLS51" s="962" t="e">
        <f t="shared" ref="FLS51" si="2231">(FLQ51*$C$51)+(FLQ51-FLQ49)</f>
        <v>#NUM!</v>
      </c>
      <c r="FLT51" s="959"/>
      <c r="FLU51" s="962" t="e">
        <f t="shared" ref="FLU51" si="2232">(FLS51*$C$51)+(FLS51-FLS49)</f>
        <v>#NUM!</v>
      </c>
      <c r="FLV51" s="959"/>
      <c r="FLW51" s="962" t="e">
        <f t="shared" ref="FLW51" si="2233">(FLU51*$C$51)+(FLU51-FLU49)</f>
        <v>#NUM!</v>
      </c>
      <c r="FLX51" s="959"/>
      <c r="FLY51" s="962" t="e">
        <f t="shared" ref="FLY51" si="2234">(FLW51*$C$51)+(FLW51-FLW49)</f>
        <v>#NUM!</v>
      </c>
      <c r="FLZ51" s="959"/>
      <c r="FMA51" s="962" t="e">
        <f t="shared" ref="FMA51" si="2235">(FLY51*$C$51)+(FLY51-FLY49)</f>
        <v>#NUM!</v>
      </c>
      <c r="FMB51" s="959"/>
      <c r="FMC51" s="962" t="e">
        <f t="shared" ref="FMC51" si="2236">(FMA51*$C$51)+(FMA51-FMA49)</f>
        <v>#NUM!</v>
      </c>
      <c r="FMD51" s="959"/>
      <c r="FME51" s="962" t="e">
        <f t="shared" ref="FME51" si="2237">(FMC51*$C$51)+(FMC51-FMC49)</f>
        <v>#NUM!</v>
      </c>
      <c r="FMF51" s="959"/>
      <c r="FMG51" s="962" t="e">
        <f t="shared" ref="FMG51" si="2238">(FME51*$C$51)+(FME51-FME49)</f>
        <v>#NUM!</v>
      </c>
      <c r="FMH51" s="959"/>
      <c r="FMI51" s="962" t="e">
        <f t="shared" ref="FMI51" si="2239">(FMG51*$C$51)+(FMG51-FMG49)</f>
        <v>#NUM!</v>
      </c>
      <c r="FMJ51" s="959"/>
      <c r="FMK51" s="962" t="e">
        <f t="shared" ref="FMK51" si="2240">(FMI51*$C$51)+(FMI51-FMI49)</f>
        <v>#NUM!</v>
      </c>
      <c r="FML51" s="959"/>
      <c r="FMM51" s="962" t="e">
        <f t="shared" ref="FMM51" si="2241">(FMK51*$C$51)+(FMK51-FMK49)</f>
        <v>#NUM!</v>
      </c>
      <c r="FMN51" s="959"/>
      <c r="FMO51" s="962" t="e">
        <f t="shared" ref="FMO51" si="2242">(FMM51*$C$51)+(FMM51-FMM49)</f>
        <v>#NUM!</v>
      </c>
      <c r="FMP51" s="959"/>
      <c r="FMQ51" s="962" t="e">
        <f t="shared" ref="FMQ51" si="2243">(FMO51*$C$51)+(FMO51-FMO49)</f>
        <v>#NUM!</v>
      </c>
      <c r="FMR51" s="959"/>
      <c r="FMS51" s="962" t="e">
        <f t="shared" ref="FMS51" si="2244">(FMQ51*$C$51)+(FMQ51-FMQ49)</f>
        <v>#NUM!</v>
      </c>
      <c r="FMT51" s="959"/>
      <c r="FMU51" s="962" t="e">
        <f t="shared" ref="FMU51" si="2245">(FMS51*$C$51)+(FMS51-FMS49)</f>
        <v>#NUM!</v>
      </c>
      <c r="FMV51" s="959"/>
      <c r="FMW51" s="962" t="e">
        <f t="shared" ref="FMW51" si="2246">(FMU51*$C$51)+(FMU51-FMU49)</f>
        <v>#NUM!</v>
      </c>
      <c r="FMX51" s="959"/>
      <c r="FMY51" s="962" t="e">
        <f t="shared" ref="FMY51" si="2247">(FMW51*$C$51)+(FMW51-FMW49)</f>
        <v>#NUM!</v>
      </c>
      <c r="FMZ51" s="959"/>
      <c r="FNA51" s="962" t="e">
        <f t="shared" ref="FNA51" si="2248">(FMY51*$C$51)+(FMY51-FMY49)</f>
        <v>#NUM!</v>
      </c>
      <c r="FNB51" s="959"/>
      <c r="FNC51" s="962" t="e">
        <f t="shared" ref="FNC51" si="2249">(FNA51*$C$51)+(FNA51-FNA49)</f>
        <v>#NUM!</v>
      </c>
      <c r="FND51" s="959"/>
      <c r="FNE51" s="962" t="e">
        <f t="shared" ref="FNE51" si="2250">(FNC51*$C$51)+(FNC51-FNC49)</f>
        <v>#NUM!</v>
      </c>
      <c r="FNF51" s="959"/>
      <c r="FNG51" s="962" t="e">
        <f t="shared" ref="FNG51" si="2251">(FNE51*$C$51)+(FNE51-FNE49)</f>
        <v>#NUM!</v>
      </c>
      <c r="FNH51" s="959"/>
      <c r="FNI51" s="962" t="e">
        <f t="shared" ref="FNI51" si="2252">(FNG51*$C$51)+(FNG51-FNG49)</f>
        <v>#NUM!</v>
      </c>
      <c r="FNJ51" s="959"/>
      <c r="FNK51" s="962" t="e">
        <f t="shared" ref="FNK51" si="2253">(FNI51*$C$51)+(FNI51-FNI49)</f>
        <v>#NUM!</v>
      </c>
      <c r="FNL51" s="959"/>
      <c r="FNM51" s="962" t="e">
        <f t="shared" ref="FNM51" si="2254">(FNK51*$C$51)+(FNK51-FNK49)</f>
        <v>#NUM!</v>
      </c>
      <c r="FNN51" s="959"/>
      <c r="FNO51" s="962" t="e">
        <f t="shared" ref="FNO51" si="2255">(FNM51*$C$51)+(FNM51-FNM49)</f>
        <v>#NUM!</v>
      </c>
      <c r="FNP51" s="959"/>
      <c r="FNQ51" s="962" t="e">
        <f t="shared" ref="FNQ51" si="2256">(FNO51*$C$51)+(FNO51-FNO49)</f>
        <v>#NUM!</v>
      </c>
      <c r="FNR51" s="959"/>
      <c r="FNS51" s="962" t="e">
        <f t="shared" ref="FNS51" si="2257">(FNQ51*$C$51)+(FNQ51-FNQ49)</f>
        <v>#NUM!</v>
      </c>
      <c r="FNT51" s="959"/>
      <c r="FNU51" s="962" t="e">
        <f t="shared" ref="FNU51" si="2258">(FNS51*$C$51)+(FNS51-FNS49)</f>
        <v>#NUM!</v>
      </c>
      <c r="FNV51" s="959"/>
      <c r="FNW51" s="962" t="e">
        <f t="shared" ref="FNW51" si="2259">(FNU51*$C$51)+(FNU51-FNU49)</f>
        <v>#NUM!</v>
      </c>
      <c r="FNX51" s="959"/>
      <c r="FNY51" s="962" t="e">
        <f t="shared" ref="FNY51" si="2260">(FNW51*$C$51)+(FNW51-FNW49)</f>
        <v>#NUM!</v>
      </c>
      <c r="FNZ51" s="959"/>
      <c r="FOA51" s="962" t="e">
        <f t="shared" ref="FOA51" si="2261">(FNY51*$C$51)+(FNY51-FNY49)</f>
        <v>#NUM!</v>
      </c>
      <c r="FOB51" s="959"/>
      <c r="FOC51" s="962" t="e">
        <f t="shared" ref="FOC51" si="2262">(FOA51*$C$51)+(FOA51-FOA49)</f>
        <v>#NUM!</v>
      </c>
      <c r="FOD51" s="959"/>
      <c r="FOE51" s="962" t="e">
        <f t="shared" ref="FOE51" si="2263">(FOC51*$C$51)+(FOC51-FOC49)</f>
        <v>#NUM!</v>
      </c>
      <c r="FOF51" s="959"/>
      <c r="FOG51" s="962" t="e">
        <f t="shared" ref="FOG51" si="2264">(FOE51*$C$51)+(FOE51-FOE49)</f>
        <v>#NUM!</v>
      </c>
      <c r="FOH51" s="959"/>
      <c r="FOI51" s="962" t="e">
        <f t="shared" ref="FOI51" si="2265">(FOG51*$C$51)+(FOG51-FOG49)</f>
        <v>#NUM!</v>
      </c>
      <c r="FOJ51" s="959"/>
      <c r="FOK51" s="962" t="e">
        <f t="shared" ref="FOK51" si="2266">(FOI51*$C$51)+(FOI51-FOI49)</f>
        <v>#NUM!</v>
      </c>
      <c r="FOL51" s="959"/>
      <c r="FOM51" s="962" t="e">
        <f t="shared" ref="FOM51" si="2267">(FOK51*$C$51)+(FOK51-FOK49)</f>
        <v>#NUM!</v>
      </c>
      <c r="FON51" s="959"/>
      <c r="FOO51" s="962" t="e">
        <f t="shared" ref="FOO51" si="2268">(FOM51*$C$51)+(FOM51-FOM49)</f>
        <v>#NUM!</v>
      </c>
      <c r="FOP51" s="959"/>
      <c r="FOQ51" s="962" t="e">
        <f t="shared" ref="FOQ51" si="2269">(FOO51*$C$51)+(FOO51-FOO49)</f>
        <v>#NUM!</v>
      </c>
      <c r="FOR51" s="959"/>
      <c r="FOS51" s="962" t="e">
        <f t="shared" ref="FOS51" si="2270">(FOQ51*$C$51)+(FOQ51-FOQ49)</f>
        <v>#NUM!</v>
      </c>
      <c r="FOT51" s="959"/>
      <c r="FOU51" s="962" t="e">
        <f t="shared" ref="FOU51" si="2271">(FOS51*$C$51)+(FOS51-FOS49)</f>
        <v>#NUM!</v>
      </c>
      <c r="FOV51" s="959"/>
      <c r="FOW51" s="962" t="e">
        <f t="shared" ref="FOW51" si="2272">(FOU51*$C$51)+(FOU51-FOU49)</f>
        <v>#NUM!</v>
      </c>
      <c r="FOX51" s="959"/>
      <c r="FOY51" s="962" t="e">
        <f t="shared" ref="FOY51" si="2273">(FOW51*$C$51)+(FOW51-FOW49)</f>
        <v>#NUM!</v>
      </c>
      <c r="FOZ51" s="959"/>
      <c r="FPA51" s="962" t="e">
        <f t="shared" ref="FPA51" si="2274">(FOY51*$C$51)+(FOY51-FOY49)</f>
        <v>#NUM!</v>
      </c>
      <c r="FPB51" s="959"/>
      <c r="FPC51" s="962" t="e">
        <f t="shared" ref="FPC51" si="2275">(FPA51*$C$51)+(FPA51-FPA49)</f>
        <v>#NUM!</v>
      </c>
      <c r="FPD51" s="959"/>
      <c r="FPE51" s="962" t="e">
        <f t="shared" ref="FPE51" si="2276">(FPC51*$C$51)+(FPC51-FPC49)</f>
        <v>#NUM!</v>
      </c>
      <c r="FPF51" s="959"/>
      <c r="FPG51" s="962" t="e">
        <f t="shared" ref="FPG51" si="2277">(FPE51*$C$51)+(FPE51-FPE49)</f>
        <v>#NUM!</v>
      </c>
      <c r="FPH51" s="959"/>
      <c r="FPI51" s="962" t="e">
        <f t="shared" ref="FPI51" si="2278">(FPG51*$C$51)+(FPG51-FPG49)</f>
        <v>#NUM!</v>
      </c>
      <c r="FPJ51" s="959"/>
      <c r="FPK51" s="962" t="e">
        <f t="shared" ref="FPK51" si="2279">(FPI51*$C$51)+(FPI51-FPI49)</f>
        <v>#NUM!</v>
      </c>
      <c r="FPL51" s="959"/>
      <c r="FPM51" s="962" t="e">
        <f t="shared" ref="FPM51" si="2280">(FPK51*$C$51)+(FPK51-FPK49)</f>
        <v>#NUM!</v>
      </c>
      <c r="FPN51" s="959"/>
      <c r="FPO51" s="962" t="e">
        <f t="shared" ref="FPO51" si="2281">(FPM51*$C$51)+(FPM51-FPM49)</f>
        <v>#NUM!</v>
      </c>
      <c r="FPP51" s="959"/>
      <c r="FPQ51" s="962" t="e">
        <f t="shared" ref="FPQ51" si="2282">(FPO51*$C$51)+(FPO51-FPO49)</f>
        <v>#NUM!</v>
      </c>
      <c r="FPR51" s="959"/>
      <c r="FPS51" s="962" t="e">
        <f t="shared" ref="FPS51" si="2283">(FPQ51*$C$51)+(FPQ51-FPQ49)</f>
        <v>#NUM!</v>
      </c>
      <c r="FPT51" s="959"/>
      <c r="FPU51" s="962" t="e">
        <f t="shared" ref="FPU51" si="2284">(FPS51*$C$51)+(FPS51-FPS49)</f>
        <v>#NUM!</v>
      </c>
      <c r="FPV51" s="959"/>
      <c r="FPW51" s="962" t="e">
        <f t="shared" ref="FPW51" si="2285">(FPU51*$C$51)+(FPU51-FPU49)</f>
        <v>#NUM!</v>
      </c>
      <c r="FPX51" s="959"/>
      <c r="FPY51" s="962" t="e">
        <f t="shared" ref="FPY51" si="2286">(FPW51*$C$51)+(FPW51-FPW49)</f>
        <v>#NUM!</v>
      </c>
      <c r="FPZ51" s="959"/>
      <c r="FQA51" s="962" t="e">
        <f t="shared" ref="FQA51" si="2287">(FPY51*$C$51)+(FPY51-FPY49)</f>
        <v>#NUM!</v>
      </c>
      <c r="FQB51" s="959"/>
      <c r="FQC51" s="962" t="e">
        <f t="shared" ref="FQC51" si="2288">(FQA51*$C$51)+(FQA51-FQA49)</f>
        <v>#NUM!</v>
      </c>
      <c r="FQD51" s="959"/>
      <c r="FQE51" s="962" t="e">
        <f t="shared" ref="FQE51" si="2289">(FQC51*$C$51)+(FQC51-FQC49)</f>
        <v>#NUM!</v>
      </c>
      <c r="FQF51" s="959"/>
      <c r="FQG51" s="962" t="e">
        <f t="shared" ref="FQG51" si="2290">(FQE51*$C$51)+(FQE51-FQE49)</f>
        <v>#NUM!</v>
      </c>
      <c r="FQH51" s="959"/>
      <c r="FQI51" s="962" t="e">
        <f t="shared" ref="FQI51" si="2291">(FQG51*$C$51)+(FQG51-FQG49)</f>
        <v>#NUM!</v>
      </c>
      <c r="FQJ51" s="959"/>
      <c r="FQK51" s="962" t="e">
        <f t="shared" ref="FQK51" si="2292">(FQI51*$C$51)+(FQI51-FQI49)</f>
        <v>#NUM!</v>
      </c>
      <c r="FQL51" s="959"/>
      <c r="FQM51" s="962" t="e">
        <f t="shared" ref="FQM51" si="2293">(FQK51*$C$51)+(FQK51-FQK49)</f>
        <v>#NUM!</v>
      </c>
      <c r="FQN51" s="959"/>
      <c r="FQO51" s="962" t="e">
        <f t="shared" ref="FQO51" si="2294">(FQM51*$C$51)+(FQM51-FQM49)</f>
        <v>#NUM!</v>
      </c>
      <c r="FQP51" s="959"/>
      <c r="FQQ51" s="962" t="e">
        <f t="shared" ref="FQQ51" si="2295">(FQO51*$C$51)+(FQO51-FQO49)</f>
        <v>#NUM!</v>
      </c>
      <c r="FQR51" s="959"/>
      <c r="FQS51" s="962" t="e">
        <f t="shared" ref="FQS51" si="2296">(FQQ51*$C$51)+(FQQ51-FQQ49)</f>
        <v>#NUM!</v>
      </c>
      <c r="FQT51" s="959"/>
      <c r="FQU51" s="962" t="e">
        <f t="shared" ref="FQU51" si="2297">(FQS51*$C$51)+(FQS51-FQS49)</f>
        <v>#NUM!</v>
      </c>
      <c r="FQV51" s="959"/>
      <c r="FQW51" s="962" t="e">
        <f t="shared" ref="FQW51" si="2298">(FQU51*$C$51)+(FQU51-FQU49)</f>
        <v>#NUM!</v>
      </c>
      <c r="FQX51" s="959"/>
      <c r="FQY51" s="962" t="e">
        <f t="shared" ref="FQY51" si="2299">(FQW51*$C$51)+(FQW51-FQW49)</f>
        <v>#NUM!</v>
      </c>
      <c r="FQZ51" s="959"/>
      <c r="FRA51" s="962" t="e">
        <f t="shared" ref="FRA51" si="2300">(FQY51*$C$51)+(FQY51-FQY49)</f>
        <v>#NUM!</v>
      </c>
      <c r="FRB51" s="959"/>
      <c r="FRC51" s="962" t="e">
        <f t="shared" ref="FRC51" si="2301">(FRA51*$C$51)+(FRA51-FRA49)</f>
        <v>#NUM!</v>
      </c>
      <c r="FRD51" s="959"/>
      <c r="FRE51" s="962" t="e">
        <f t="shared" ref="FRE51" si="2302">(FRC51*$C$51)+(FRC51-FRC49)</f>
        <v>#NUM!</v>
      </c>
      <c r="FRF51" s="959"/>
      <c r="FRG51" s="962" t="e">
        <f t="shared" ref="FRG51" si="2303">(FRE51*$C$51)+(FRE51-FRE49)</f>
        <v>#NUM!</v>
      </c>
      <c r="FRH51" s="959"/>
      <c r="FRI51" s="962" t="e">
        <f t="shared" ref="FRI51" si="2304">(FRG51*$C$51)+(FRG51-FRG49)</f>
        <v>#NUM!</v>
      </c>
      <c r="FRJ51" s="959"/>
      <c r="FRK51" s="962" t="e">
        <f t="shared" ref="FRK51" si="2305">(FRI51*$C$51)+(FRI51-FRI49)</f>
        <v>#NUM!</v>
      </c>
      <c r="FRL51" s="959"/>
      <c r="FRM51" s="962" t="e">
        <f t="shared" ref="FRM51" si="2306">(FRK51*$C$51)+(FRK51-FRK49)</f>
        <v>#NUM!</v>
      </c>
      <c r="FRN51" s="959"/>
      <c r="FRO51" s="962" t="e">
        <f t="shared" ref="FRO51" si="2307">(FRM51*$C$51)+(FRM51-FRM49)</f>
        <v>#NUM!</v>
      </c>
      <c r="FRP51" s="959"/>
      <c r="FRQ51" s="962" t="e">
        <f t="shared" ref="FRQ51" si="2308">(FRO51*$C$51)+(FRO51-FRO49)</f>
        <v>#NUM!</v>
      </c>
      <c r="FRR51" s="959"/>
      <c r="FRS51" s="962" t="e">
        <f t="shared" ref="FRS51" si="2309">(FRQ51*$C$51)+(FRQ51-FRQ49)</f>
        <v>#NUM!</v>
      </c>
      <c r="FRT51" s="959"/>
      <c r="FRU51" s="962" t="e">
        <f t="shared" ref="FRU51" si="2310">(FRS51*$C$51)+(FRS51-FRS49)</f>
        <v>#NUM!</v>
      </c>
      <c r="FRV51" s="959"/>
      <c r="FRW51" s="962" t="e">
        <f t="shared" ref="FRW51" si="2311">(FRU51*$C$51)+(FRU51-FRU49)</f>
        <v>#NUM!</v>
      </c>
      <c r="FRX51" s="959"/>
      <c r="FRY51" s="962" t="e">
        <f t="shared" ref="FRY51" si="2312">(FRW51*$C$51)+(FRW51-FRW49)</f>
        <v>#NUM!</v>
      </c>
      <c r="FRZ51" s="959"/>
      <c r="FSA51" s="962" t="e">
        <f t="shared" ref="FSA51" si="2313">(FRY51*$C$51)+(FRY51-FRY49)</f>
        <v>#NUM!</v>
      </c>
      <c r="FSB51" s="959"/>
      <c r="FSC51" s="962" t="e">
        <f t="shared" ref="FSC51" si="2314">(FSA51*$C$51)+(FSA51-FSA49)</f>
        <v>#NUM!</v>
      </c>
      <c r="FSD51" s="959"/>
      <c r="FSE51" s="962" t="e">
        <f t="shared" ref="FSE51" si="2315">(FSC51*$C$51)+(FSC51-FSC49)</f>
        <v>#NUM!</v>
      </c>
      <c r="FSF51" s="959"/>
      <c r="FSG51" s="962" t="e">
        <f t="shared" ref="FSG51" si="2316">(FSE51*$C$51)+(FSE51-FSE49)</f>
        <v>#NUM!</v>
      </c>
      <c r="FSH51" s="959"/>
      <c r="FSI51" s="962" t="e">
        <f t="shared" ref="FSI51" si="2317">(FSG51*$C$51)+(FSG51-FSG49)</f>
        <v>#NUM!</v>
      </c>
      <c r="FSJ51" s="959"/>
      <c r="FSK51" s="962" t="e">
        <f t="shared" ref="FSK51" si="2318">(FSI51*$C$51)+(FSI51-FSI49)</f>
        <v>#NUM!</v>
      </c>
      <c r="FSL51" s="959"/>
      <c r="FSM51" s="962" t="e">
        <f t="shared" ref="FSM51" si="2319">(FSK51*$C$51)+(FSK51-FSK49)</f>
        <v>#NUM!</v>
      </c>
      <c r="FSN51" s="959"/>
      <c r="FSO51" s="962" t="e">
        <f t="shared" ref="FSO51" si="2320">(FSM51*$C$51)+(FSM51-FSM49)</f>
        <v>#NUM!</v>
      </c>
      <c r="FSP51" s="959"/>
      <c r="FSQ51" s="962" t="e">
        <f t="shared" ref="FSQ51" si="2321">(FSO51*$C$51)+(FSO51-FSO49)</f>
        <v>#NUM!</v>
      </c>
      <c r="FSR51" s="959"/>
      <c r="FSS51" s="962" t="e">
        <f t="shared" ref="FSS51" si="2322">(FSQ51*$C$51)+(FSQ51-FSQ49)</f>
        <v>#NUM!</v>
      </c>
      <c r="FST51" s="959"/>
      <c r="FSU51" s="962" t="e">
        <f t="shared" ref="FSU51" si="2323">(FSS51*$C$51)+(FSS51-FSS49)</f>
        <v>#NUM!</v>
      </c>
      <c r="FSV51" s="959"/>
      <c r="FSW51" s="962" t="e">
        <f t="shared" ref="FSW51" si="2324">(FSU51*$C$51)+(FSU51-FSU49)</f>
        <v>#NUM!</v>
      </c>
      <c r="FSX51" s="959"/>
      <c r="FSY51" s="962" t="e">
        <f t="shared" ref="FSY51" si="2325">(FSW51*$C$51)+(FSW51-FSW49)</f>
        <v>#NUM!</v>
      </c>
      <c r="FSZ51" s="959"/>
      <c r="FTA51" s="962" t="e">
        <f t="shared" ref="FTA51" si="2326">(FSY51*$C$51)+(FSY51-FSY49)</f>
        <v>#NUM!</v>
      </c>
      <c r="FTB51" s="959"/>
      <c r="FTC51" s="962" t="e">
        <f t="shared" ref="FTC51" si="2327">(FTA51*$C$51)+(FTA51-FTA49)</f>
        <v>#NUM!</v>
      </c>
      <c r="FTD51" s="959"/>
      <c r="FTE51" s="962" t="e">
        <f t="shared" ref="FTE51" si="2328">(FTC51*$C$51)+(FTC51-FTC49)</f>
        <v>#NUM!</v>
      </c>
      <c r="FTF51" s="959"/>
      <c r="FTG51" s="962" t="e">
        <f t="shared" ref="FTG51" si="2329">(FTE51*$C$51)+(FTE51-FTE49)</f>
        <v>#NUM!</v>
      </c>
      <c r="FTH51" s="959"/>
      <c r="FTI51" s="962" t="e">
        <f t="shared" ref="FTI51" si="2330">(FTG51*$C$51)+(FTG51-FTG49)</f>
        <v>#NUM!</v>
      </c>
      <c r="FTJ51" s="959"/>
      <c r="FTK51" s="962" t="e">
        <f t="shared" ref="FTK51" si="2331">(FTI51*$C$51)+(FTI51-FTI49)</f>
        <v>#NUM!</v>
      </c>
      <c r="FTL51" s="959"/>
      <c r="FTM51" s="962" t="e">
        <f t="shared" ref="FTM51" si="2332">(FTK51*$C$51)+(FTK51-FTK49)</f>
        <v>#NUM!</v>
      </c>
      <c r="FTN51" s="959"/>
      <c r="FTO51" s="962" t="e">
        <f t="shared" ref="FTO51" si="2333">(FTM51*$C$51)+(FTM51-FTM49)</f>
        <v>#NUM!</v>
      </c>
      <c r="FTP51" s="959"/>
      <c r="FTQ51" s="962" t="e">
        <f t="shared" ref="FTQ51" si="2334">(FTO51*$C$51)+(FTO51-FTO49)</f>
        <v>#NUM!</v>
      </c>
      <c r="FTR51" s="959"/>
      <c r="FTS51" s="962" t="e">
        <f t="shared" ref="FTS51" si="2335">(FTQ51*$C$51)+(FTQ51-FTQ49)</f>
        <v>#NUM!</v>
      </c>
      <c r="FTT51" s="959"/>
      <c r="FTU51" s="962" t="e">
        <f t="shared" ref="FTU51" si="2336">(FTS51*$C$51)+(FTS51-FTS49)</f>
        <v>#NUM!</v>
      </c>
      <c r="FTV51" s="959"/>
      <c r="FTW51" s="962" t="e">
        <f t="shared" ref="FTW51" si="2337">(FTU51*$C$51)+(FTU51-FTU49)</f>
        <v>#NUM!</v>
      </c>
      <c r="FTX51" s="959"/>
      <c r="FTY51" s="962" t="e">
        <f t="shared" ref="FTY51" si="2338">(FTW51*$C$51)+(FTW51-FTW49)</f>
        <v>#NUM!</v>
      </c>
      <c r="FTZ51" s="959"/>
      <c r="FUA51" s="962" t="e">
        <f t="shared" ref="FUA51" si="2339">(FTY51*$C$51)+(FTY51-FTY49)</f>
        <v>#NUM!</v>
      </c>
      <c r="FUB51" s="959"/>
      <c r="FUC51" s="962" t="e">
        <f t="shared" ref="FUC51" si="2340">(FUA51*$C$51)+(FUA51-FUA49)</f>
        <v>#NUM!</v>
      </c>
      <c r="FUD51" s="959"/>
      <c r="FUE51" s="962" t="e">
        <f t="shared" ref="FUE51" si="2341">(FUC51*$C$51)+(FUC51-FUC49)</f>
        <v>#NUM!</v>
      </c>
      <c r="FUF51" s="959"/>
      <c r="FUG51" s="962" t="e">
        <f t="shared" ref="FUG51" si="2342">(FUE51*$C$51)+(FUE51-FUE49)</f>
        <v>#NUM!</v>
      </c>
      <c r="FUH51" s="959"/>
      <c r="FUI51" s="962" t="e">
        <f t="shared" ref="FUI51" si="2343">(FUG51*$C$51)+(FUG51-FUG49)</f>
        <v>#NUM!</v>
      </c>
      <c r="FUJ51" s="959"/>
      <c r="FUK51" s="962" t="e">
        <f t="shared" ref="FUK51" si="2344">(FUI51*$C$51)+(FUI51-FUI49)</f>
        <v>#NUM!</v>
      </c>
      <c r="FUL51" s="959"/>
      <c r="FUM51" s="962" t="e">
        <f t="shared" ref="FUM51" si="2345">(FUK51*$C$51)+(FUK51-FUK49)</f>
        <v>#NUM!</v>
      </c>
      <c r="FUN51" s="959"/>
      <c r="FUO51" s="962" t="e">
        <f t="shared" ref="FUO51" si="2346">(FUM51*$C$51)+(FUM51-FUM49)</f>
        <v>#NUM!</v>
      </c>
      <c r="FUP51" s="959"/>
      <c r="FUQ51" s="962" t="e">
        <f t="shared" ref="FUQ51" si="2347">(FUO51*$C$51)+(FUO51-FUO49)</f>
        <v>#NUM!</v>
      </c>
      <c r="FUR51" s="959"/>
      <c r="FUS51" s="962" t="e">
        <f t="shared" ref="FUS51" si="2348">(FUQ51*$C$51)+(FUQ51-FUQ49)</f>
        <v>#NUM!</v>
      </c>
      <c r="FUT51" s="959"/>
      <c r="FUU51" s="962" t="e">
        <f t="shared" ref="FUU51" si="2349">(FUS51*$C$51)+(FUS51-FUS49)</f>
        <v>#NUM!</v>
      </c>
      <c r="FUV51" s="959"/>
      <c r="FUW51" s="962" t="e">
        <f t="shared" ref="FUW51" si="2350">(FUU51*$C$51)+(FUU51-FUU49)</f>
        <v>#NUM!</v>
      </c>
      <c r="FUX51" s="959"/>
      <c r="FUY51" s="962" t="e">
        <f t="shared" ref="FUY51" si="2351">(FUW51*$C$51)+(FUW51-FUW49)</f>
        <v>#NUM!</v>
      </c>
      <c r="FUZ51" s="959"/>
      <c r="FVA51" s="962" t="e">
        <f t="shared" ref="FVA51" si="2352">(FUY51*$C$51)+(FUY51-FUY49)</f>
        <v>#NUM!</v>
      </c>
      <c r="FVB51" s="959"/>
      <c r="FVC51" s="962" t="e">
        <f t="shared" ref="FVC51" si="2353">(FVA51*$C$51)+(FVA51-FVA49)</f>
        <v>#NUM!</v>
      </c>
      <c r="FVD51" s="959"/>
      <c r="FVE51" s="962" t="e">
        <f t="shared" ref="FVE51" si="2354">(FVC51*$C$51)+(FVC51-FVC49)</f>
        <v>#NUM!</v>
      </c>
      <c r="FVF51" s="959"/>
      <c r="FVG51" s="962" t="e">
        <f t="shared" ref="FVG51" si="2355">(FVE51*$C$51)+(FVE51-FVE49)</f>
        <v>#NUM!</v>
      </c>
      <c r="FVH51" s="959"/>
      <c r="FVI51" s="962" t="e">
        <f t="shared" ref="FVI51" si="2356">(FVG51*$C$51)+(FVG51-FVG49)</f>
        <v>#NUM!</v>
      </c>
      <c r="FVJ51" s="959"/>
      <c r="FVK51" s="962" t="e">
        <f t="shared" ref="FVK51" si="2357">(FVI51*$C$51)+(FVI51-FVI49)</f>
        <v>#NUM!</v>
      </c>
      <c r="FVL51" s="959"/>
      <c r="FVM51" s="962" t="e">
        <f t="shared" ref="FVM51" si="2358">(FVK51*$C$51)+(FVK51-FVK49)</f>
        <v>#NUM!</v>
      </c>
      <c r="FVN51" s="959"/>
      <c r="FVO51" s="962" t="e">
        <f t="shared" ref="FVO51" si="2359">(FVM51*$C$51)+(FVM51-FVM49)</f>
        <v>#NUM!</v>
      </c>
      <c r="FVP51" s="959"/>
      <c r="FVQ51" s="962" t="e">
        <f t="shared" ref="FVQ51" si="2360">(FVO51*$C$51)+(FVO51-FVO49)</f>
        <v>#NUM!</v>
      </c>
      <c r="FVR51" s="959"/>
      <c r="FVS51" s="962" t="e">
        <f t="shared" ref="FVS51" si="2361">(FVQ51*$C$51)+(FVQ51-FVQ49)</f>
        <v>#NUM!</v>
      </c>
      <c r="FVT51" s="959"/>
      <c r="FVU51" s="962" t="e">
        <f t="shared" ref="FVU51" si="2362">(FVS51*$C$51)+(FVS51-FVS49)</f>
        <v>#NUM!</v>
      </c>
      <c r="FVV51" s="959"/>
      <c r="FVW51" s="962" t="e">
        <f t="shared" ref="FVW51" si="2363">(FVU51*$C$51)+(FVU51-FVU49)</f>
        <v>#NUM!</v>
      </c>
      <c r="FVX51" s="959"/>
      <c r="FVY51" s="962" t="e">
        <f t="shared" ref="FVY51" si="2364">(FVW51*$C$51)+(FVW51-FVW49)</f>
        <v>#NUM!</v>
      </c>
      <c r="FVZ51" s="959"/>
      <c r="FWA51" s="962" t="e">
        <f t="shared" ref="FWA51" si="2365">(FVY51*$C$51)+(FVY51-FVY49)</f>
        <v>#NUM!</v>
      </c>
      <c r="FWB51" s="959"/>
      <c r="FWC51" s="962" t="e">
        <f t="shared" ref="FWC51" si="2366">(FWA51*$C$51)+(FWA51-FWA49)</f>
        <v>#NUM!</v>
      </c>
      <c r="FWD51" s="959"/>
      <c r="FWE51" s="962" t="e">
        <f t="shared" ref="FWE51" si="2367">(FWC51*$C$51)+(FWC51-FWC49)</f>
        <v>#NUM!</v>
      </c>
      <c r="FWF51" s="959"/>
      <c r="FWG51" s="962" t="e">
        <f t="shared" ref="FWG51" si="2368">(FWE51*$C$51)+(FWE51-FWE49)</f>
        <v>#NUM!</v>
      </c>
      <c r="FWH51" s="959"/>
      <c r="FWI51" s="962" t="e">
        <f t="shared" ref="FWI51" si="2369">(FWG51*$C$51)+(FWG51-FWG49)</f>
        <v>#NUM!</v>
      </c>
      <c r="FWJ51" s="959"/>
      <c r="FWK51" s="962" t="e">
        <f t="shared" ref="FWK51" si="2370">(FWI51*$C$51)+(FWI51-FWI49)</f>
        <v>#NUM!</v>
      </c>
      <c r="FWL51" s="959"/>
      <c r="FWM51" s="962" t="e">
        <f t="shared" ref="FWM51" si="2371">(FWK51*$C$51)+(FWK51-FWK49)</f>
        <v>#NUM!</v>
      </c>
      <c r="FWN51" s="959"/>
      <c r="FWO51" s="962" t="e">
        <f t="shared" ref="FWO51" si="2372">(FWM51*$C$51)+(FWM51-FWM49)</f>
        <v>#NUM!</v>
      </c>
      <c r="FWP51" s="959"/>
      <c r="FWQ51" s="962" t="e">
        <f t="shared" ref="FWQ51" si="2373">(FWO51*$C$51)+(FWO51-FWO49)</f>
        <v>#NUM!</v>
      </c>
      <c r="FWR51" s="959"/>
      <c r="FWS51" s="962" t="e">
        <f t="shared" ref="FWS51" si="2374">(FWQ51*$C$51)+(FWQ51-FWQ49)</f>
        <v>#NUM!</v>
      </c>
      <c r="FWT51" s="959"/>
      <c r="FWU51" s="962" t="e">
        <f t="shared" ref="FWU51" si="2375">(FWS51*$C$51)+(FWS51-FWS49)</f>
        <v>#NUM!</v>
      </c>
      <c r="FWV51" s="959"/>
      <c r="FWW51" s="962" t="e">
        <f t="shared" ref="FWW51" si="2376">(FWU51*$C$51)+(FWU51-FWU49)</f>
        <v>#NUM!</v>
      </c>
      <c r="FWX51" s="959"/>
      <c r="FWY51" s="962" t="e">
        <f t="shared" ref="FWY51" si="2377">(FWW51*$C$51)+(FWW51-FWW49)</f>
        <v>#NUM!</v>
      </c>
      <c r="FWZ51" s="959"/>
      <c r="FXA51" s="962" t="e">
        <f t="shared" ref="FXA51" si="2378">(FWY51*$C$51)+(FWY51-FWY49)</f>
        <v>#NUM!</v>
      </c>
      <c r="FXB51" s="959"/>
      <c r="FXC51" s="962" t="e">
        <f t="shared" ref="FXC51" si="2379">(FXA51*$C$51)+(FXA51-FXA49)</f>
        <v>#NUM!</v>
      </c>
      <c r="FXD51" s="959"/>
      <c r="FXE51" s="962" t="e">
        <f t="shared" ref="FXE51" si="2380">(FXC51*$C$51)+(FXC51-FXC49)</f>
        <v>#NUM!</v>
      </c>
      <c r="FXF51" s="959"/>
      <c r="FXG51" s="962" t="e">
        <f t="shared" ref="FXG51" si="2381">(FXE51*$C$51)+(FXE51-FXE49)</f>
        <v>#NUM!</v>
      </c>
      <c r="FXH51" s="959"/>
      <c r="FXI51" s="962" t="e">
        <f t="shared" ref="FXI51" si="2382">(FXG51*$C$51)+(FXG51-FXG49)</f>
        <v>#NUM!</v>
      </c>
      <c r="FXJ51" s="959"/>
      <c r="FXK51" s="962" t="e">
        <f t="shared" ref="FXK51" si="2383">(FXI51*$C$51)+(FXI51-FXI49)</f>
        <v>#NUM!</v>
      </c>
      <c r="FXL51" s="959"/>
      <c r="FXM51" s="962" t="e">
        <f t="shared" ref="FXM51" si="2384">(FXK51*$C$51)+(FXK51-FXK49)</f>
        <v>#NUM!</v>
      </c>
      <c r="FXN51" s="959"/>
      <c r="FXO51" s="962" t="e">
        <f t="shared" ref="FXO51" si="2385">(FXM51*$C$51)+(FXM51-FXM49)</f>
        <v>#NUM!</v>
      </c>
      <c r="FXP51" s="959"/>
      <c r="FXQ51" s="962" t="e">
        <f t="shared" ref="FXQ51" si="2386">(FXO51*$C$51)+(FXO51-FXO49)</f>
        <v>#NUM!</v>
      </c>
      <c r="FXR51" s="959"/>
      <c r="FXS51" s="962" t="e">
        <f t="shared" ref="FXS51" si="2387">(FXQ51*$C$51)+(FXQ51-FXQ49)</f>
        <v>#NUM!</v>
      </c>
      <c r="FXT51" s="959"/>
      <c r="FXU51" s="962" t="e">
        <f t="shared" ref="FXU51" si="2388">(FXS51*$C$51)+(FXS51-FXS49)</f>
        <v>#NUM!</v>
      </c>
      <c r="FXV51" s="959"/>
      <c r="FXW51" s="962" t="e">
        <f t="shared" ref="FXW51" si="2389">(FXU51*$C$51)+(FXU51-FXU49)</f>
        <v>#NUM!</v>
      </c>
      <c r="FXX51" s="959"/>
      <c r="FXY51" s="962" t="e">
        <f t="shared" ref="FXY51" si="2390">(FXW51*$C$51)+(FXW51-FXW49)</f>
        <v>#NUM!</v>
      </c>
      <c r="FXZ51" s="959"/>
      <c r="FYA51" s="962" t="e">
        <f t="shared" ref="FYA51" si="2391">(FXY51*$C$51)+(FXY51-FXY49)</f>
        <v>#NUM!</v>
      </c>
      <c r="FYB51" s="959"/>
      <c r="FYC51" s="962" t="e">
        <f t="shared" ref="FYC51" si="2392">(FYA51*$C$51)+(FYA51-FYA49)</f>
        <v>#NUM!</v>
      </c>
      <c r="FYD51" s="959"/>
      <c r="FYE51" s="962" t="e">
        <f t="shared" ref="FYE51" si="2393">(FYC51*$C$51)+(FYC51-FYC49)</f>
        <v>#NUM!</v>
      </c>
      <c r="FYF51" s="959"/>
      <c r="FYG51" s="962" t="e">
        <f t="shared" ref="FYG51" si="2394">(FYE51*$C$51)+(FYE51-FYE49)</f>
        <v>#NUM!</v>
      </c>
      <c r="FYH51" s="959"/>
      <c r="FYI51" s="962" t="e">
        <f t="shared" ref="FYI51" si="2395">(FYG51*$C$51)+(FYG51-FYG49)</f>
        <v>#NUM!</v>
      </c>
      <c r="FYJ51" s="959"/>
      <c r="FYK51" s="962" t="e">
        <f t="shared" ref="FYK51" si="2396">(FYI51*$C$51)+(FYI51-FYI49)</f>
        <v>#NUM!</v>
      </c>
      <c r="FYL51" s="959"/>
      <c r="FYM51" s="962" t="e">
        <f t="shared" ref="FYM51" si="2397">(FYK51*$C$51)+(FYK51-FYK49)</f>
        <v>#NUM!</v>
      </c>
      <c r="FYN51" s="959"/>
      <c r="FYO51" s="962" t="e">
        <f t="shared" ref="FYO51" si="2398">(FYM51*$C$51)+(FYM51-FYM49)</f>
        <v>#NUM!</v>
      </c>
      <c r="FYP51" s="959"/>
      <c r="FYQ51" s="962" t="e">
        <f t="shared" ref="FYQ51" si="2399">(FYO51*$C$51)+(FYO51-FYO49)</f>
        <v>#NUM!</v>
      </c>
      <c r="FYR51" s="959"/>
      <c r="FYS51" s="962" t="e">
        <f t="shared" ref="FYS51" si="2400">(FYQ51*$C$51)+(FYQ51-FYQ49)</f>
        <v>#NUM!</v>
      </c>
      <c r="FYT51" s="959"/>
      <c r="FYU51" s="962" t="e">
        <f t="shared" ref="FYU51" si="2401">(FYS51*$C$51)+(FYS51-FYS49)</f>
        <v>#NUM!</v>
      </c>
      <c r="FYV51" s="959"/>
      <c r="FYW51" s="962" t="e">
        <f t="shared" ref="FYW51" si="2402">(FYU51*$C$51)+(FYU51-FYU49)</f>
        <v>#NUM!</v>
      </c>
      <c r="FYX51" s="959"/>
      <c r="FYY51" s="962" t="e">
        <f t="shared" ref="FYY51" si="2403">(FYW51*$C$51)+(FYW51-FYW49)</f>
        <v>#NUM!</v>
      </c>
      <c r="FYZ51" s="959"/>
      <c r="FZA51" s="962" t="e">
        <f t="shared" ref="FZA51" si="2404">(FYY51*$C$51)+(FYY51-FYY49)</f>
        <v>#NUM!</v>
      </c>
      <c r="FZB51" s="959"/>
      <c r="FZC51" s="962" t="e">
        <f t="shared" ref="FZC51" si="2405">(FZA51*$C$51)+(FZA51-FZA49)</f>
        <v>#NUM!</v>
      </c>
      <c r="FZD51" s="959"/>
      <c r="FZE51" s="962" t="e">
        <f t="shared" ref="FZE51" si="2406">(FZC51*$C$51)+(FZC51-FZC49)</f>
        <v>#NUM!</v>
      </c>
      <c r="FZF51" s="959"/>
      <c r="FZG51" s="962" t="e">
        <f t="shared" ref="FZG51" si="2407">(FZE51*$C$51)+(FZE51-FZE49)</f>
        <v>#NUM!</v>
      </c>
      <c r="FZH51" s="959"/>
      <c r="FZI51" s="962" t="e">
        <f t="shared" ref="FZI51" si="2408">(FZG51*$C$51)+(FZG51-FZG49)</f>
        <v>#NUM!</v>
      </c>
      <c r="FZJ51" s="959"/>
      <c r="FZK51" s="962" t="e">
        <f t="shared" ref="FZK51" si="2409">(FZI51*$C$51)+(FZI51-FZI49)</f>
        <v>#NUM!</v>
      </c>
      <c r="FZL51" s="959"/>
      <c r="FZM51" s="962" t="e">
        <f t="shared" ref="FZM51" si="2410">(FZK51*$C$51)+(FZK51-FZK49)</f>
        <v>#NUM!</v>
      </c>
      <c r="FZN51" s="959"/>
      <c r="FZO51" s="962" t="e">
        <f t="shared" ref="FZO51" si="2411">(FZM51*$C$51)+(FZM51-FZM49)</f>
        <v>#NUM!</v>
      </c>
      <c r="FZP51" s="959"/>
      <c r="FZQ51" s="962" t="e">
        <f t="shared" ref="FZQ51" si="2412">(FZO51*$C$51)+(FZO51-FZO49)</f>
        <v>#NUM!</v>
      </c>
      <c r="FZR51" s="959"/>
      <c r="FZS51" s="962" t="e">
        <f t="shared" ref="FZS51" si="2413">(FZQ51*$C$51)+(FZQ51-FZQ49)</f>
        <v>#NUM!</v>
      </c>
      <c r="FZT51" s="959"/>
      <c r="FZU51" s="962" t="e">
        <f t="shared" ref="FZU51" si="2414">(FZS51*$C$51)+(FZS51-FZS49)</f>
        <v>#NUM!</v>
      </c>
      <c r="FZV51" s="959"/>
      <c r="FZW51" s="962" t="e">
        <f t="shared" ref="FZW51" si="2415">(FZU51*$C$51)+(FZU51-FZU49)</f>
        <v>#NUM!</v>
      </c>
      <c r="FZX51" s="959"/>
      <c r="FZY51" s="962" t="e">
        <f t="shared" ref="FZY51" si="2416">(FZW51*$C$51)+(FZW51-FZW49)</f>
        <v>#NUM!</v>
      </c>
      <c r="FZZ51" s="959"/>
      <c r="GAA51" s="962" t="e">
        <f t="shared" ref="GAA51" si="2417">(FZY51*$C$51)+(FZY51-FZY49)</f>
        <v>#NUM!</v>
      </c>
      <c r="GAB51" s="959"/>
      <c r="GAC51" s="962" t="e">
        <f t="shared" ref="GAC51" si="2418">(GAA51*$C$51)+(GAA51-GAA49)</f>
        <v>#NUM!</v>
      </c>
      <c r="GAD51" s="959"/>
      <c r="GAE51" s="962" t="e">
        <f t="shared" ref="GAE51" si="2419">(GAC51*$C$51)+(GAC51-GAC49)</f>
        <v>#NUM!</v>
      </c>
      <c r="GAF51" s="959"/>
      <c r="GAG51" s="962" t="e">
        <f t="shared" ref="GAG51" si="2420">(GAE51*$C$51)+(GAE51-GAE49)</f>
        <v>#NUM!</v>
      </c>
      <c r="GAH51" s="959"/>
      <c r="GAI51" s="962" t="e">
        <f t="shared" ref="GAI51" si="2421">(GAG51*$C$51)+(GAG51-GAG49)</f>
        <v>#NUM!</v>
      </c>
      <c r="GAJ51" s="959"/>
      <c r="GAK51" s="962" t="e">
        <f t="shared" ref="GAK51" si="2422">(GAI51*$C$51)+(GAI51-GAI49)</f>
        <v>#NUM!</v>
      </c>
      <c r="GAL51" s="959"/>
      <c r="GAM51" s="962" t="e">
        <f t="shared" ref="GAM51" si="2423">(GAK51*$C$51)+(GAK51-GAK49)</f>
        <v>#NUM!</v>
      </c>
      <c r="GAN51" s="959"/>
      <c r="GAO51" s="962" t="e">
        <f t="shared" ref="GAO51" si="2424">(GAM51*$C$51)+(GAM51-GAM49)</f>
        <v>#NUM!</v>
      </c>
      <c r="GAP51" s="959"/>
      <c r="GAQ51" s="962" t="e">
        <f t="shared" ref="GAQ51" si="2425">(GAO51*$C$51)+(GAO51-GAO49)</f>
        <v>#NUM!</v>
      </c>
      <c r="GAR51" s="959"/>
      <c r="GAS51" s="962" t="e">
        <f t="shared" ref="GAS51" si="2426">(GAQ51*$C$51)+(GAQ51-GAQ49)</f>
        <v>#NUM!</v>
      </c>
      <c r="GAT51" s="959"/>
      <c r="GAU51" s="962" t="e">
        <f t="shared" ref="GAU51" si="2427">(GAS51*$C$51)+(GAS51-GAS49)</f>
        <v>#NUM!</v>
      </c>
      <c r="GAV51" s="959"/>
      <c r="GAW51" s="962" t="e">
        <f t="shared" ref="GAW51" si="2428">(GAU51*$C$51)+(GAU51-GAU49)</f>
        <v>#NUM!</v>
      </c>
      <c r="GAX51" s="959"/>
      <c r="GAY51" s="962" t="e">
        <f t="shared" ref="GAY51" si="2429">(GAW51*$C$51)+(GAW51-GAW49)</f>
        <v>#NUM!</v>
      </c>
      <c r="GAZ51" s="959"/>
      <c r="GBA51" s="962" t="e">
        <f t="shared" ref="GBA51" si="2430">(GAY51*$C$51)+(GAY51-GAY49)</f>
        <v>#NUM!</v>
      </c>
      <c r="GBB51" s="959"/>
      <c r="GBC51" s="962" t="e">
        <f t="shared" ref="GBC51" si="2431">(GBA51*$C$51)+(GBA51-GBA49)</f>
        <v>#NUM!</v>
      </c>
      <c r="GBD51" s="959"/>
      <c r="GBE51" s="962" t="e">
        <f t="shared" ref="GBE51" si="2432">(GBC51*$C$51)+(GBC51-GBC49)</f>
        <v>#NUM!</v>
      </c>
      <c r="GBF51" s="959"/>
      <c r="GBG51" s="962" t="e">
        <f t="shared" ref="GBG51" si="2433">(GBE51*$C$51)+(GBE51-GBE49)</f>
        <v>#NUM!</v>
      </c>
      <c r="GBH51" s="959"/>
      <c r="GBI51" s="962" t="e">
        <f t="shared" ref="GBI51" si="2434">(GBG51*$C$51)+(GBG51-GBG49)</f>
        <v>#NUM!</v>
      </c>
      <c r="GBJ51" s="959"/>
      <c r="GBK51" s="962" t="e">
        <f t="shared" ref="GBK51" si="2435">(GBI51*$C$51)+(GBI51-GBI49)</f>
        <v>#NUM!</v>
      </c>
      <c r="GBL51" s="959"/>
      <c r="GBM51" s="962" t="e">
        <f t="shared" ref="GBM51" si="2436">(GBK51*$C$51)+(GBK51-GBK49)</f>
        <v>#NUM!</v>
      </c>
      <c r="GBN51" s="959"/>
      <c r="GBO51" s="962" t="e">
        <f t="shared" ref="GBO51" si="2437">(GBM51*$C$51)+(GBM51-GBM49)</f>
        <v>#NUM!</v>
      </c>
      <c r="GBP51" s="959"/>
      <c r="GBQ51" s="962" t="e">
        <f t="shared" ref="GBQ51" si="2438">(GBO51*$C$51)+(GBO51-GBO49)</f>
        <v>#NUM!</v>
      </c>
      <c r="GBR51" s="959"/>
      <c r="GBS51" s="962" t="e">
        <f t="shared" ref="GBS51" si="2439">(GBQ51*$C$51)+(GBQ51-GBQ49)</f>
        <v>#NUM!</v>
      </c>
      <c r="GBT51" s="959"/>
      <c r="GBU51" s="962" t="e">
        <f t="shared" ref="GBU51" si="2440">(GBS51*$C$51)+(GBS51-GBS49)</f>
        <v>#NUM!</v>
      </c>
      <c r="GBV51" s="959"/>
      <c r="GBW51" s="962" t="e">
        <f t="shared" ref="GBW51" si="2441">(GBU51*$C$51)+(GBU51-GBU49)</f>
        <v>#NUM!</v>
      </c>
      <c r="GBX51" s="959"/>
      <c r="GBY51" s="962" t="e">
        <f t="shared" ref="GBY51" si="2442">(GBW51*$C$51)+(GBW51-GBW49)</f>
        <v>#NUM!</v>
      </c>
      <c r="GBZ51" s="959"/>
      <c r="GCA51" s="962" t="e">
        <f t="shared" ref="GCA51" si="2443">(GBY51*$C$51)+(GBY51-GBY49)</f>
        <v>#NUM!</v>
      </c>
      <c r="GCB51" s="959"/>
      <c r="GCC51" s="962" t="e">
        <f t="shared" ref="GCC51" si="2444">(GCA51*$C$51)+(GCA51-GCA49)</f>
        <v>#NUM!</v>
      </c>
      <c r="GCD51" s="959"/>
      <c r="GCE51" s="962" t="e">
        <f t="shared" ref="GCE51" si="2445">(GCC51*$C$51)+(GCC51-GCC49)</f>
        <v>#NUM!</v>
      </c>
      <c r="GCF51" s="959"/>
      <c r="GCG51" s="962" t="e">
        <f t="shared" ref="GCG51" si="2446">(GCE51*$C$51)+(GCE51-GCE49)</f>
        <v>#NUM!</v>
      </c>
      <c r="GCH51" s="959"/>
      <c r="GCI51" s="962" t="e">
        <f t="shared" ref="GCI51" si="2447">(GCG51*$C$51)+(GCG51-GCG49)</f>
        <v>#NUM!</v>
      </c>
      <c r="GCJ51" s="959"/>
      <c r="GCK51" s="962" t="e">
        <f t="shared" ref="GCK51" si="2448">(GCI51*$C$51)+(GCI51-GCI49)</f>
        <v>#NUM!</v>
      </c>
      <c r="GCL51" s="959"/>
      <c r="GCM51" s="962" t="e">
        <f t="shared" ref="GCM51" si="2449">(GCK51*$C$51)+(GCK51-GCK49)</f>
        <v>#NUM!</v>
      </c>
      <c r="GCN51" s="959"/>
      <c r="GCO51" s="962" t="e">
        <f t="shared" ref="GCO51" si="2450">(GCM51*$C$51)+(GCM51-GCM49)</f>
        <v>#NUM!</v>
      </c>
      <c r="GCP51" s="959"/>
      <c r="GCQ51" s="962" t="e">
        <f t="shared" ref="GCQ51" si="2451">(GCO51*$C$51)+(GCO51-GCO49)</f>
        <v>#NUM!</v>
      </c>
      <c r="GCR51" s="959"/>
      <c r="GCS51" s="962" t="e">
        <f t="shared" ref="GCS51" si="2452">(GCQ51*$C$51)+(GCQ51-GCQ49)</f>
        <v>#NUM!</v>
      </c>
      <c r="GCT51" s="959"/>
      <c r="GCU51" s="962" t="e">
        <f t="shared" ref="GCU51" si="2453">(GCS51*$C$51)+(GCS51-GCS49)</f>
        <v>#NUM!</v>
      </c>
      <c r="GCV51" s="959"/>
      <c r="GCW51" s="962" t="e">
        <f t="shared" ref="GCW51" si="2454">(GCU51*$C$51)+(GCU51-GCU49)</f>
        <v>#NUM!</v>
      </c>
      <c r="GCX51" s="959"/>
      <c r="GCY51" s="962" t="e">
        <f t="shared" ref="GCY51" si="2455">(GCW51*$C$51)+(GCW51-GCW49)</f>
        <v>#NUM!</v>
      </c>
      <c r="GCZ51" s="959"/>
      <c r="GDA51" s="962" t="e">
        <f t="shared" ref="GDA51" si="2456">(GCY51*$C$51)+(GCY51-GCY49)</f>
        <v>#NUM!</v>
      </c>
      <c r="GDB51" s="959"/>
      <c r="GDC51" s="962" t="e">
        <f t="shared" ref="GDC51" si="2457">(GDA51*$C$51)+(GDA51-GDA49)</f>
        <v>#NUM!</v>
      </c>
      <c r="GDD51" s="959"/>
      <c r="GDE51" s="962" t="e">
        <f t="shared" ref="GDE51" si="2458">(GDC51*$C$51)+(GDC51-GDC49)</f>
        <v>#NUM!</v>
      </c>
      <c r="GDF51" s="959"/>
      <c r="GDG51" s="962" t="e">
        <f t="shared" ref="GDG51" si="2459">(GDE51*$C$51)+(GDE51-GDE49)</f>
        <v>#NUM!</v>
      </c>
      <c r="GDH51" s="959"/>
      <c r="GDI51" s="962" t="e">
        <f t="shared" ref="GDI51" si="2460">(GDG51*$C$51)+(GDG51-GDG49)</f>
        <v>#NUM!</v>
      </c>
      <c r="GDJ51" s="959"/>
      <c r="GDK51" s="962" t="e">
        <f t="shared" ref="GDK51" si="2461">(GDI51*$C$51)+(GDI51-GDI49)</f>
        <v>#NUM!</v>
      </c>
      <c r="GDL51" s="959"/>
      <c r="GDM51" s="962" t="e">
        <f t="shared" ref="GDM51" si="2462">(GDK51*$C$51)+(GDK51-GDK49)</f>
        <v>#NUM!</v>
      </c>
      <c r="GDN51" s="959"/>
      <c r="GDO51" s="962" t="e">
        <f t="shared" ref="GDO51" si="2463">(GDM51*$C$51)+(GDM51-GDM49)</f>
        <v>#NUM!</v>
      </c>
      <c r="GDP51" s="959"/>
      <c r="GDQ51" s="962" t="e">
        <f t="shared" ref="GDQ51" si="2464">(GDO51*$C$51)+(GDO51-GDO49)</f>
        <v>#NUM!</v>
      </c>
      <c r="GDR51" s="959"/>
      <c r="GDS51" s="962" t="e">
        <f t="shared" ref="GDS51" si="2465">(GDQ51*$C$51)+(GDQ51-GDQ49)</f>
        <v>#NUM!</v>
      </c>
      <c r="GDT51" s="959"/>
      <c r="GDU51" s="962" t="e">
        <f t="shared" ref="GDU51" si="2466">(GDS51*$C$51)+(GDS51-GDS49)</f>
        <v>#NUM!</v>
      </c>
      <c r="GDV51" s="959"/>
      <c r="GDW51" s="962" t="e">
        <f t="shared" ref="GDW51" si="2467">(GDU51*$C$51)+(GDU51-GDU49)</f>
        <v>#NUM!</v>
      </c>
      <c r="GDX51" s="959"/>
      <c r="GDY51" s="962" t="e">
        <f t="shared" ref="GDY51" si="2468">(GDW51*$C$51)+(GDW51-GDW49)</f>
        <v>#NUM!</v>
      </c>
      <c r="GDZ51" s="959"/>
      <c r="GEA51" s="962" t="e">
        <f t="shared" ref="GEA51" si="2469">(GDY51*$C$51)+(GDY51-GDY49)</f>
        <v>#NUM!</v>
      </c>
      <c r="GEB51" s="959"/>
      <c r="GEC51" s="962" t="e">
        <f t="shared" ref="GEC51" si="2470">(GEA51*$C$51)+(GEA51-GEA49)</f>
        <v>#NUM!</v>
      </c>
      <c r="GED51" s="959"/>
      <c r="GEE51" s="962" t="e">
        <f t="shared" ref="GEE51" si="2471">(GEC51*$C$51)+(GEC51-GEC49)</f>
        <v>#NUM!</v>
      </c>
      <c r="GEF51" s="959"/>
      <c r="GEG51" s="962" t="e">
        <f t="shared" ref="GEG51" si="2472">(GEE51*$C$51)+(GEE51-GEE49)</f>
        <v>#NUM!</v>
      </c>
      <c r="GEH51" s="959"/>
      <c r="GEI51" s="962" t="e">
        <f t="shared" ref="GEI51" si="2473">(GEG51*$C$51)+(GEG51-GEG49)</f>
        <v>#NUM!</v>
      </c>
      <c r="GEJ51" s="959"/>
      <c r="GEK51" s="962" t="e">
        <f t="shared" ref="GEK51" si="2474">(GEI51*$C$51)+(GEI51-GEI49)</f>
        <v>#NUM!</v>
      </c>
      <c r="GEL51" s="959"/>
      <c r="GEM51" s="962" t="e">
        <f t="shared" ref="GEM51" si="2475">(GEK51*$C$51)+(GEK51-GEK49)</f>
        <v>#NUM!</v>
      </c>
      <c r="GEN51" s="959"/>
      <c r="GEO51" s="962" t="e">
        <f t="shared" ref="GEO51" si="2476">(GEM51*$C$51)+(GEM51-GEM49)</f>
        <v>#NUM!</v>
      </c>
      <c r="GEP51" s="959"/>
      <c r="GEQ51" s="962" t="e">
        <f t="shared" ref="GEQ51" si="2477">(GEO51*$C$51)+(GEO51-GEO49)</f>
        <v>#NUM!</v>
      </c>
      <c r="GER51" s="959"/>
      <c r="GES51" s="962" t="e">
        <f t="shared" ref="GES51" si="2478">(GEQ51*$C$51)+(GEQ51-GEQ49)</f>
        <v>#NUM!</v>
      </c>
      <c r="GET51" s="959"/>
      <c r="GEU51" s="962" t="e">
        <f t="shared" ref="GEU51" si="2479">(GES51*$C$51)+(GES51-GES49)</f>
        <v>#NUM!</v>
      </c>
      <c r="GEV51" s="959"/>
      <c r="GEW51" s="962" t="e">
        <f t="shared" ref="GEW51" si="2480">(GEU51*$C$51)+(GEU51-GEU49)</f>
        <v>#NUM!</v>
      </c>
      <c r="GEX51" s="959"/>
      <c r="GEY51" s="962" t="e">
        <f t="shared" ref="GEY51" si="2481">(GEW51*$C$51)+(GEW51-GEW49)</f>
        <v>#NUM!</v>
      </c>
      <c r="GEZ51" s="959"/>
      <c r="GFA51" s="962" t="e">
        <f t="shared" ref="GFA51" si="2482">(GEY51*$C$51)+(GEY51-GEY49)</f>
        <v>#NUM!</v>
      </c>
      <c r="GFB51" s="959"/>
      <c r="GFC51" s="962" t="e">
        <f t="shared" ref="GFC51" si="2483">(GFA51*$C$51)+(GFA51-GFA49)</f>
        <v>#NUM!</v>
      </c>
      <c r="GFD51" s="959"/>
      <c r="GFE51" s="962" t="e">
        <f t="shared" ref="GFE51" si="2484">(GFC51*$C$51)+(GFC51-GFC49)</f>
        <v>#NUM!</v>
      </c>
      <c r="GFF51" s="959"/>
      <c r="GFG51" s="962" t="e">
        <f t="shared" ref="GFG51" si="2485">(GFE51*$C$51)+(GFE51-GFE49)</f>
        <v>#NUM!</v>
      </c>
      <c r="GFH51" s="959"/>
      <c r="GFI51" s="962" t="e">
        <f t="shared" ref="GFI51" si="2486">(GFG51*$C$51)+(GFG51-GFG49)</f>
        <v>#NUM!</v>
      </c>
      <c r="GFJ51" s="959"/>
      <c r="GFK51" s="962" t="e">
        <f t="shared" ref="GFK51" si="2487">(GFI51*$C$51)+(GFI51-GFI49)</f>
        <v>#NUM!</v>
      </c>
      <c r="GFL51" s="959"/>
      <c r="GFM51" s="962" t="e">
        <f t="shared" ref="GFM51" si="2488">(GFK51*$C$51)+(GFK51-GFK49)</f>
        <v>#NUM!</v>
      </c>
      <c r="GFN51" s="959"/>
      <c r="GFO51" s="962" t="e">
        <f t="shared" ref="GFO51" si="2489">(GFM51*$C$51)+(GFM51-GFM49)</f>
        <v>#NUM!</v>
      </c>
      <c r="GFP51" s="959"/>
      <c r="GFQ51" s="962" t="e">
        <f t="shared" ref="GFQ51" si="2490">(GFO51*$C$51)+(GFO51-GFO49)</f>
        <v>#NUM!</v>
      </c>
      <c r="GFR51" s="959"/>
      <c r="GFS51" s="962" t="e">
        <f t="shared" ref="GFS51" si="2491">(GFQ51*$C$51)+(GFQ51-GFQ49)</f>
        <v>#NUM!</v>
      </c>
      <c r="GFT51" s="959"/>
      <c r="GFU51" s="962" t="e">
        <f t="shared" ref="GFU51" si="2492">(GFS51*$C$51)+(GFS51-GFS49)</f>
        <v>#NUM!</v>
      </c>
      <c r="GFV51" s="959"/>
      <c r="GFW51" s="962" t="e">
        <f t="shared" ref="GFW51" si="2493">(GFU51*$C$51)+(GFU51-GFU49)</f>
        <v>#NUM!</v>
      </c>
      <c r="GFX51" s="959"/>
      <c r="GFY51" s="962" t="e">
        <f t="shared" ref="GFY51" si="2494">(GFW51*$C$51)+(GFW51-GFW49)</f>
        <v>#NUM!</v>
      </c>
      <c r="GFZ51" s="959"/>
      <c r="GGA51" s="962" t="e">
        <f t="shared" ref="GGA51" si="2495">(GFY51*$C$51)+(GFY51-GFY49)</f>
        <v>#NUM!</v>
      </c>
      <c r="GGB51" s="959"/>
      <c r="GGC51" s="962" t="e">
        <f t="shared" ref="GGC51" si="2496">(GGA51*$C$51)+(GGA51-GGA49)</f>
        <v>#NUM!</v>
      </c>
      <c r="GGD51" s="959"/>
      <c r="GGE51" s="962" t="e">
        <f t="shared" ref="GGE51" si="2497">(GGC51*$C$51)+(GGC51-GGC49)</f>
        <v>#NUM!</v>
      </c>
      <c r="GGF51" s="959"/>
      <c r="GGG51" s="962" t="e">
        <f t="shared" ref="GGG51" si="2498">(GGE51*$C$51)+(GGE51-GGE49)</f>
        <v>#NUM!</v>
      </c>
      <c r="GGH51" s="959"/>
      <c r="GGI51" s="962" t="e">
        <f t="shared" ref="GGI51" si="2499">(GGG51*$C$51)+(GGG51-GGG49)</f>
        <v>#NUM!</v>
      </c>
      <c r="GGJ51" s="959"/>
      <c r="GGK51" s="962" t="e">
        <f t="shared" ref="GGK51" si="2500">(GGI51*$C$51)+(GGI51-GGI49)</f>
        <v>#NUM!</v>
      </c>
      <c r="GGL51" s="959"/>
      <c r="GGM51" s="962" t="e">
        <f t="shared" ref="GGM51" si="2501">(GGK51*$C$51)+(GGK51-GGK49)</f>
        <v>#NUM!</v>
      </c>
      <c r="GGN51" s="959"/>
      <c r="GGO51" s="962" t="e">
        <f t="shared" ref="GGO51" si="2502">(GGM51*$C$51)+(GGM51-GGM49)</f>
        <v>#NUM!</v>
      </c>
      <c r="GGP51" s="959"/>
      <c r="GGQ51" s="962" t="e">
        <f t="shared" ref="GGQ51" si="2503">(GGO51*$C$51)+(GGO51-GGO49)</f>
        <v>#NUM!</v>
      </c>
      <c r="GGR51" s="959"/>
      <c r="GGS51" s="962" t="e">
        <f t="shared" ref="GGS51" si="2504">(GGQ51*$C$51)+(GGQ51-GGQ49)</f>
        <v>#NUM!</v>
      </c>
      <c r="GGT51" s="959"/>
      <c r="GGU51" s="962" t="e">
        <f t="shared" ref="GGU51" si="2505">(GGS51*$C$51)+(GGS51-GGS49)</f>
        <v>#NUM!</v>
      </c>
      <c r="GGV51" s="959"/>
      <c r="GGW51" s="962" t="e">
        <f t="shared" ref="GGW51" si="2506">(GGU51*$C$51)+(GGU51-GGU49)</f>
        <v>#NUM!</v>
      </c>
      <c r="GGX51" s="959"/>
      <c r="GGY51" s="962" t="e">
        <f t="shared" ref="GGY51" si="2507">(GGW51*$C$51)+(GGW51-GGW49)</f>
        <v>#NUM!</v>
      </c>
      <c r="GGZ51" s="959"/>
      <c r="GHA51" s="962" t="e">
        <f t="shared" ref="GHA51" si="2508">(GGY51*$C$51)+(GGY51-GGY49)</f>
        <v>#NUM!</v>
      </c>
      <c r="GHB51" s="959"/>
      <c r="GHC51" s="962" t="e">
        <f t="shared" ref="GHC51" si="2509">(GHA51*$C$51)+(GHA51-GHA49)</f>
        <v>#NUM!</v>
      </c>
      <c r="GHD51" s="959"/>
      <c r="GHE51" s="962" t="e">
        <f t="shared" ref="GHE51" si="2510">(GHC51*$C$51)+(GHC51-GHC49)</f>
        <v>#NUM!</v>
      </c>
      <c r="GHF51" s="959"/>
      <c r="GHG51" s="962" t="e">
        <f t="shared" ref="GHG51" si="2511">(GHE51*$C$51)+(GHE51-GHE49)</f>
        <v>#NUM!</v>
      </c>
      <c r="GHH51" s="959"/>
      <c r="GHI51" s="962" t="e">
        <f t="shared" ref="GHI51" si="2512">(GHG51*$C$51)+(GHG51-GHG49)</f>
        <v>#NUM!</v>
      </c>
      <c r="GHJ51" s="959"/>
      <c r="GHK51" s="962" t="e">
        <f t="shared" ref="GHK51" si="2513">(GHI51*$C$51)+(GHI51-GHI49)</f>
        <v>#NUM!</v>
      </c>
      <c r="GHL51" s="959"/>
      <c r="GHM51" s="962" t="e">
        <f t="shared" ref="GHM51" si="2514">(GHK51*$C$51)+(GHK51-GHK49)</f>
        <v>#NUM!</v>
      </c>
      <c r="GHN51" s="959"/>
      <c r="GHO51" s="962" t="e">
        <f t="shared" ref="GHO51" si="2515">(GHM51*$C$51)+(GHM51-GHM49)</f>
        <v>#NUM!</v>
      </c>
      <c r="GHP51" s="959"/>
      <c r="GHQ51" s="962" t="e">
        <f t="shared" ref="GHQ51" si="2516">(GHO51*$C$51)+(GHO51-GHO49)</f>
        <v>#NUM!</v>
      </c>
      <c r="GHR51" s="959"/>
      <c r="GHS51" s="962" t="e">
        <f t="shared" ref="GHS51" si="2517">(GHQ51*$C$51)+(GHQ51-GHQ49)</f>
        <v>#NUM!</v>
      </c>
      <c r="GHT51" s="959"/>
      <c r="GHU51" s="962" t="e">
        <f t="shared" ref="GHU51" si="2518">(GHS51*$C$51)+(GHS51-GHS49)</f>
        <v>#NUM!</v>
      </c>
      <c r="GHV51" s="959"/>
      <c r="GHW51" s="962" t="e">
        <f t="shared" ref="GHW51" si="2519">(GHU51*$C$51)+(GHU51-GHU49)</f>
        <v>#NUM!</v>
      </c>
      <c r="GHX51" s="959"/>
      <c r="GHY51" s="962" t="e">
        <f t="shared" ref="GHY51" si="2520">(GHW51*$C$51)+(GHW51-GHW49)</f>
        <v>#NUM!</v>
      </c>
      <c r="GHZ51" s="959"/>
      <c r="GIA51" s="962" t="e">
        <f t="shared" ref="GIA51" si="2521">(GHY51*$C$51)+(GHY51-GHY49)</f>
        <v>#NUM!</v>
      </c>
      <c r="GIB51" s="959"/>
      <c r="GIC51" s="962" t="e">
        <f t="shared" ref="GIC51" si="2522">(GIA51*$C$51)+(GIA51-GIA49)</f>
        <v>#NUM!</v>
      </c>
      <c r="GID51" s="959"/>
      <c r="GIE51" s="962" t="e">
        <f t="shared" ref="GIE51" si="2523">(GIC51*$C$51)+(GIC51-GIC49)</f>
        <v>#NUM!</v>
      </c>
      <c r="GIF51" s="959"/>
      <c r="GIG51" s="962" t="e">
        <f t="shared" ref="GIG51" si="2524">(GIE51*$C$51)+(GIE51-GIE49)</f>
        <v>#NUM!</v>
      </c>
      <c r="GIH51" s="959"/>
      <c r="GII51" s="962" t="e">
        <f t="shared" ref="GII51" si="2525">(GIG51*$C$51)+(GIG51-GIG49)</f>
        <v>#NUM!</v>
      </c>
      <c r="GIJ51" s="959"/>
      <c r="GIK51" s="962" t="e">
        <f t="shared" ref="GIK51" si="2526">(GII51*$C$51)+(GII51-GII49)</f>
        <v>#NUM!</v>
      </c>
      <c r="GIL51" s="959"/>
      <c r="GIM51" s="962" t="e">
        <f t="shared" ref="GIM51" si="2527">(GIK51*$C$51)+(GIK51-GIK49)</f>
        <v>#NUM!</v>
      </c>
      <c r="GIN51" s="959"/>
      <c r="GIO51" s="962" t="e">
        <f t="shared" ref="GIO51" si="2528">(GIM51*$C$51)+(GIM51-GIM49)</f>
        <v>#NUM!</v>
      </c>
      <c r="GIP51" s="959"/>
      <c r="GIQ51" s="962" t="e">
        <f t="shared" ref="GIQ51" si="2529">(GIO51*$C$51)+(GIO51-GIO49)</f>
        <v>#NUM!</v>
      </c>
      <c r="GIR51" s="959"/>
      <c r="GIS51" s="962" t="e">
        <f t="shared" ref="GIS51" si="2530">(GIQ51*$C$51)+(GIQ51-GIQ49)</f>
        <v>#NUM!</v>
      </c>
      <c r="GIT51" s="959"/>
      <c r="GIU51" s="962" t="e">
        <f t="shared" ref="GIU51" si="2531">(GIS51*$C$51)+(GIS51-GIS49)</f>
        <v>#NUM!</v>
      </c>
      <c r="GIV51" s="959"/>
      <c r="GIW51" s="962" t="e">
        <f t="shared" ref="GIW51" si="2532">(GIU51*$C$51)+(GIU51-GIU49)</f>
        <v>#NUM!</v>
      </c>
      <c r="GIX51" s="959"/>
      <c r="GIY51" s="962" t="e">
        <f t="shared" ref="GIY51" si="2533">(GIW51*$C$51)+(GIW51-GIW49)</f>
        <v>#NUM!</v>
      </c>
      <c r="GIZ51" s="959"/>
      <c r="GJA51" s="962" t="e">
        <f t="shared" ref="GJA51" si="2534">(GIY51*$C$51)+(GIY51-GIY49)</f>
        <v>#NUM!</v>
      </c>
      <c r="GJB51" s="959"/>
      <c r="GJC51" s="962" t="e">
        <f t="shared" ref="GJC51" si="2535">(GJA51*$C$51)+(GJA51-GJA49)</f>
        <v>#NUM!</v>
      </c>
      <c r="GJD51" s="959"/>
      <c r="GJE51" s="962" t="e">
        <f t="shared" ref="GJE51" si="2536">(GJC51*$C$51)+(GJC51-GJC49)</f>
        <v>#NUM!</v>
      </c>
      <c r="GJF51" s="959"/>
      <c r="GJG51" s="962" t="e">
        <f t="shared" ref="GJG51" si="2537">(GJE51*$C$51)+(GJE51-GJE49)</f>
        <v>#NUM!</v>
      </c>
      <c r="GJH51" s="959"/>
      <c r="GJI51" s="962" t="e">
        <f t="shared" ref="GJI51" si="2538">(GJG51*$C$51)+(GJG51-GJG49)</f>
        <v>#NUM!</v>
      </c>
      <c r="GJJ51" s="959"/>
      <c r="GJK51" s="962" t="e">
        <f t="shared" ref="GJK51" si="2539">(GJI51*$C$51)+(GJI51-GJI49)</f>
        <v>#NUM!</v>
      </c>
      <c r="GJL51" s="959"/>
      <c r="GJM51" s="962" t="e">
        <f t="shared" ref="GJM51" si="2540">(GJK51*$C$51)+(GJK51-GJK49)</f>
        <v>#NUM!</v>
      </c>
      <c r="GJN51" s="959"/>
      <c r="GJO51" s="962" t="e">
        <f t="shared" ref="GJO51" si="2541">(GJM51*$C$51)+(GJM51-GJM49)</f>
        <v>#NUM!</v>
      </c>
      <c r="GJP51" s="959"/>
      <c r="GJQ51" s="962" t="e">
        <f t="shared" ref="GJQ51" si="2542">(GJO51*$C$51)+(GJO51-GJO49)</f>
        <v>#NUM!</v>
      </c>
      <c r="GJR51" s="959"/>
      <c r="GJS51" s="962" t="e">
        <f t="shared" ref="GJS51" si="2543">(GJQ51*$C$51)+(GJQ51-GJQ49)</f>
        <v>#NUM!</v>
      </c>
      <c r="GJT51" s="959"/>
      <c r="GJU51" s="962" t="e">
        <f t="shared" ref="GJU51" si="2544">(GJS51*$C$51)+(GJS51-GJS49)</f>
        <v>#NUM!</v>
      </c>
      <c r="GJV51" s="959"/>
      <c r="GJW51" s="962" t="e">
        <f t="shared" ref="GJW51" si="2545">(GJU51*$C$51)+(GJU51-GJU49)</f>
        <v>#NUM!</v>
      </c>
      <c r="GJX51" s="959"/>
      <c r="GJY51" s="962" t="e">
        <f t="shared" ref="GJY51" si="2546">(GJW51*$C$51)+(GJW51-GJW49)</f>
        <v>#NUM!</v>
      </c>
      <c r="GJZ51" s="959"/>
      <c r="GKA51" s="962" t="e">
        <f t="shared" ref="GKA51" si="2547">(GJY51*$C$51)+(GJY51-GJY49)</f>
        <v>#NUM!</v>
      </c>
      <c r="GKB51" s="959"/>
      <c r="GKC51" s="962" t="e">
        <f t="shared" ref="GKC51" si="2548">(GKA51*$C$51)+(GKA51-GKA49)</f>
        <v>#NUM!</v>
      </c>
      <c r="GKD51" s="959"/>
      <c r="GKE51" s="962" t="e">
        <f t="shared" ref="GKE51" si="2549">(GKC51*$C$51)+(GKC51-GKC49)</f>
        <v>#NUM!</v>
      </c>
      <c r="GKF51" s="959"/>
      <c r="GKG51" s="962" t="e">
        <f t="shared" ref="GKG51" si="2550">(GKE51*$C$51)+(GKE51-GKE49)</f>
        <v>#NUM!</v>
      </c>
      <c r="GKH51" s="959"/>
      <c r="GKI51" s="962" t="e">
        <f t="shared" ref="GKI51" si="2551">(GKG51*$C$51)+(GKG51-GKG49)</f>
        <v>#NUM!</v>
      </c>
      <c r="GKJ51" s="959"/>
      <c r="GKK51" s="962" t="e">
        <f t="shared" ref="GKK51" si="2552">(GKI51*$C$51)+(GKI51-GKI49)</f>
        <v>#NUM!</v>
      </c>
      <c r="GKL51" s="959"/>
      <c r="GKM51" s="962" t="e">
        <f t="shared" ref="GKM51" si="2553">(GKK51*$C$51)+(GKK51-GKK49)</f>
        <v>#NUM!</v>
      </c>
      <c r="GKN51" s="959"/>
      <c r="GKO51" s="962" t="e">
        <f t="shared" ref="GKO51" si="2554">(GKM51*$C$51)+(GKM51-GKM49)</f>
        <v>#NUM!</v>
      </c>
      <c r="GKP51" s="959"/>
      <c r="GKQ51" s="962" t="e">
        <f t="shared" ref="GKQ51" si="2555">(GKO51*$C$51)+(GKO51-GKO49)</f>
        <v>#NUM!</v>
      </c>
      <c r="GKR51" s="959"/>
      <c r="GKS51" s="962" t="e">
        <f t="shared" ref="GKS51" si="2556">(GKQ51*$C$51)+(GKQ51-GKQ49)</f>
        <v>#NUM!</v>
      </c>
      <c r="GKT51" s="959"/>
      <c r="GKU51" s="962" t="e">
        <f t="shared" ref="GKU51" si="2557">(GKS51*$C$51)+(GKS51-GKS49)</f>
        <v>#NUM!</v>
      </c>
      <c r="GKV51" s="959"/>
      <c r="GKW51" s="962" t="e">
        <f t="shared" ref="GKW51" si="2558">(GKU51*$C$51)+(GKU51-GKU49)</f>
        <v>#NUM!</v>
      </c>
      <c r="GKX51" s="959"/>
      <c r="GKY51" s="962" t="e">
        <f t="shared" ref="GKY51" si="2559">(GKW51*$C$51)+(GKW51-GKW49)</f>
        <v>#NUM!</v>
      </c>
      <c r="GKZ51" s="959"/>
      <c r="GLA51" s="962" t="e">
        <f t="shared" ref="GLA51" si="2560">(GKY51*$C$51)+(GKY51-GKY49)</f>
        <v>#NUM!</v>
      </c>
      <c r="GLB51" s="959"/>
      <c r="GLC51" s="962" t="e">
        <f t="shared" ref="GLC51" si="2561">(GLA51*$C$51)+(GLA51-GLA49)</f>
        <v>#NUM!</v>
      </c>
      <c r="GLD51" s="959"/>
      <c r="GLE51" s="962" t="e">
        <f t="shared" ref="GLE51" si="2562">(GLC51*$C$51)+(GLC51-GLC49)</f>
        <v>#NUM!</v>
      </c>
      <c r="GLF51" s="959"/>
      <c r="GLG51" s="962" t="e">
        <f t="shared" ref="GLG51" si="2563">(GLE51*$C$51)+(GLE51-GLE49)</f>
        <v>#NUM!</v>
      </c>
      <c r="GLH51" s="959"/>
      <c r="GLI51" s="962" t="e">
        <f t="shared" ref="GLI51" si="2564">(GLG51*$C$51)+(GLG51-GLG49)</f>
        <v>#NUM!</v>
      </c>
      <c r="GLJ51" s="959"/>
      <c r="GLK51" s="962" t="e">
        <f t="shared" ref="GLK51" si="2565">(GLI51*$C$51)+(GLI51-GLI49)</f>
        <v>#NUM!</v>
      </c>
      <c r="GLL51" s="959"/>
      <c r="GLM51" s="962" t="e">
        <f t="shared" ref="GLM51" si="2566">(GLK51*$C$51)+(GLK51-GLK49)</f>
        <v>#NUM!</v>
      </c>
      <c r="GLN51" s="959"/>
      <c r="GLO51" s="962" t="e">
        <f t="shared" ref="GLO51" si="2567">(GLM51*$C$51)+(GLM51-GLM49)</f>
        <v>#NUM!</v>
      </c>
      <c r="GLP51" s="959"/>
      <c r="GLQ51" s="962" t="e">
        <f t="shared" ref="GLQ51" si="2568">(GLO51*$C$51)+(GLO51-GLO49)</f>
        <v>#NUM!</v>
      </c>
      <c r="GLR51" s="959"/>
      <c r="GLS51" s="962" t="e">
        <f t="shared" ref="GLS51" si="2569">(GLQ51*$C$51)+(GLQ51-GLQ49)</f>
        <v>#NUM!</v>
      </c>
      <c r="GLT51" s="959"/>
      <c r="GLU51" s="962" t="e">
        <f t="shared" ref="GLU51" si="2570">(GLS51*$C$51)+(GLS51-GLS49)</f>
        <v>#NUM!</v>
      </c>
      <c r="GLV51" s="959"/>
      <c r="GLW51" s="962" t="e">
        <f t="shared" ref="GLW51" si="2571">(GLU51*$C$51)+(GLU51-GLU49)</f>
        <v>#NUM!</v>
      </c>
      <c r="GLX51" s="959"/>
      <c r="GLY51" s="962" t="e">
        <f t="shared" ref="GLY51" si="2572">(GLW51*$C$51)+(GLW51-GLW49)</f>
        <v>#NUM!</v>
      </c>
      <c r="GLZ51" s="959"/>
      <c r="GMA51" s="962" t="e">
        <f t="shared" ref="GMA51" si="2573">(GLY51*$C$51)+(GLY51-GLY49)</f>
        <v>#NUM!</v>
      </c>
      <c r="GMB51" s="959"/>
      <c r="GMC51" s="962" t="e">
        <f t="shared" ref="GMC51" si="2574">(GMA51*$C$51)+(GMA51-GMA49)</f>
        <v>#NUM!</v>
      </c>
      <c r="GMD51" s="959"/>
      <c r="GME51" s="962" t="e">
        <f t="shared" ref="GME51" si="2575">(GMC51*$C$51)+(GMC51-GMC49)</f>
        <v>#NUM!</v>
      </c>
      <c r="GMF51" s="959"/>
      <c r="GMG51" s="962" t="e">
        <f t="shared" ref="GMG51" si="2576">(GME51*$C$51)+(GME51-GME49)</f>
        <v>#NUM!</v>
      </c>
      <c r="GMH51" s="959"/>
      <c r="GMI51" s="962" t="e">
        <f t="shared" ref="GMI51" si="2577">(GMG51*$C$51)+(GMG51-GMG49)</f>
        <v>#NUM!</v>
      </c>
      <c r="GMJ51" s="959"/>
      <c r="GMK51" s="962" t="e">
        <f t="shared" ref="GMK51" si="2578">(GMI51*$C$51)+(GMI51-GMI49)</f>
        <v>#NUM!</v>
      </c>
      <c r="GML51" s="959"/>
      <c r="GMM51" s="962" t="e">
        <f t="shared" ref="GMM51" si="2579">(GMK51*$C$51)+(GMK51-GMK49)</f>
        <v>#NUM!</v>
      </c>
      <c r="GMN51" s="959"/>
      <c r="GMO51" s="962" t="e">
        <f t="shared" ref="GMO51" si="2580">(GMM51*$C$51)+(GMM51-GMM49)</f>
        <v>#NUM!</v>
      </c>
      <c r="GMP51" s="959"/>
      <c r="GMQ51" s="962" t="e">
        <f t="shared" ref="GMQ51" si="2581">(GMO51*$C$51)+(GMO51-GMO49)</f>
        <v>#NUM!</v>
      </c>
      <c r="GMR51" s="959"/>
      <c r="GMS51" s="962" t="e">
        <f t="shared" ref="GMS51" si="2582">(GMQ51*$C$51)+(GMQ51-GMQ49)</f>
        <v>#NUM!</v>
      </c>
      <c r="GMT51" s="959"/>
      <c r="GMU51" s="962" t="e">
        <f t="shared" ref="GMU51" si="2583">(GMS51*$C$51)+(GMS51-GMS49)</f>
        <v>#NUM!</v>
      </c>
      <c r="GMV51" s="959"/>
      <c r="GMW51" s="962" t="e">
        <f t="shared" ref="GMW51" si="2584">(GMU51*$C$51)+(GMU51-GMU49)</f>
        <v>#NUM!</v>
      </c>
      <c r="GMX51" s="959"/>
      <c r="GMY51" s="962" t="e">
        <f t="shared" ref="GMY51" si="2585">(GMW51*$C$51)+(GMW51-GMW49)</f>
        <v>#NUM!</v>
      </c>
      <c r="GMZ51" s="959"/>
      <c r="GNA51" s="962" t="e">
        <f t="shared" ref="GNA51" si="2586">(GMY51*$C$51)+(GMY51-GMY49)</f>
        <v>#NUM!</v>
      </c>
      <c r="GNB51" s="959"/>
      <c r="GNC51" s="962" t="e">
        <f t="shared" ref="GNC51" si="2587">(GNA51*$C$51)+(GNA51-GNA49)</f>
        <v>#NUM!</v>
      </c>
      <c r="GND51" s="959"/>
      <c r="GNE51" s="962" t="e">
        <f t="shared" ref="GNE51" si="2588">(GNC51*$C$51)+(GNC51-GNC49)</f>
        <v>#NUM!</v>
      </c>
      <c r="GNF51" s="959"/>
      <c r="GNG51" s="962" t="e">
        <f t="shared" ref="GNG51" si="2589">(GNE51*$C$51)+(GNE51-GNE49)</f>
        <v>#NUM!</v>
      </c>
      <c r="GNH51" s="959"/>
      <c r="GNI51" s="962" t="e">
        <f t="shared" ref="GNI51" si="2590">(GNG51*$C$51)+(GNG51-GNG49)</f>
        <v>#NUM!</v>
      </c>
      <c r="GNJ51" s="959"/>
      <c r="GNK51" s="962" t="e">
        <f t="shared" ref="GNK51" si="2591">(GNI51*$C$51)+(GNI51-GNI49)</f>
        <v>#NUM!</v>
      </c>
      <c r="GNL51" s="959"/>
      <c r="GNM51" s="962" t="e">
        <f t="shared" ref="GNM51" si="2592">(GNK51*$C$51)+(GNK51-GNK49)</f>
        <v>#NUM!</v>
      </c>
      <c r="GNN51" s="959"/>
      <c r="GNO51" s="962" t="e">
        <f t="shared" ref="GNO51" si="2593">(GNM51*$C$51)+(GNM51-GNM49)</f>
        <v>#NUM!</v>
      </c>
      <c r="GNP51" s="959"/>
      <c r="GNQ51" s="962" t="e">
        <f t="shared" ref="GNQ51" si="2594">(GNO51*$C$51)+(GNO51-GNO49)</f>
        <v>#NUM!</v>
      </c>
      <c r="GNR51" s="959"/>
      <c r="GNS51" s="962" t="e">
        <f t="shared" ref="GNS51" si="2595">(GNQ51*$C$51)+(GNQ51-GNQ49)</f>
        <v>#NUM!</v>
      </c>
      <c r="GNT51" s="959"/>
      <c r="GNU51" s="962" t="e">
        <f t="shared" ref="GNU51" si="2596">(GNS51*$C$51)+(GNS51-GNS49)</f>
        <v>#NUM!</v>
      </c>
      <c r="GNV51" s="959"/>
      <c r="GNW51" s="962" t="e">
        <f t="shared" ref="GNW51" si="2597">(GNU51*$C$51)+(GNU51-GNU49)</f>
        <v>#NUM!</v>
      </c>
      <c r="GNX51" s="959"/>
      <c r="GNY51" s="962" t="e">
        <f t="shared" ref="GNY51" si="2598">(GNW51*$C$51)+(GNW51-GNW49)</f>
        <v>#NUM!</v>
      </c>
      <c r="GNZ51" s="959"/>
      <c r="GOA51" s="962" t="e">
        <f t="shared" ref="GOA51" si="2599">(GNY51*$C$51)+(GNY51-GNY49)</f>
        <v>#NUM!</v>
      </c>
      <c r="GOB51" s="959"/>
      <c r="GOC51" s="962" t="e">
        <f t="shared" ref="GOC51" si="2600">(GOA51*$C$51)+(GOA51-GOA49)</f>
        <v>#NUM!</v>
      </c>
      <c r="GOD51" s="959"/>
      <c r="GOE51" s="962" t="e">
        <f t="shared" ref="GOE51" si="2601">(GOC51*$C$51)+(GOC51-GOC49)</f>
        <v>#NUM!</v>
      </c>
      <c r="GOF51" s="959"/>
      <c r="GOG51" s="962" t="e">
        <f t="shared" ref="GOG51" si="2602">(GOE51*$C$51)+(GOE51-GOE49)</f>
        <v>#NUM!</v>
      </c>
      <c r="GOH51" s="959"/>
      <c r="GOI51" s="962" t="e">
        <f t="shared" ref="GOI51" si="2603">(GOG51*$C$51)+(GOG51-GOG49)</f>
        <v>#NUM!</v>
      </c>
      <c r="GOJ51" s="959"/>
      <c r="GOK51" s="962" t="e">
        <f t="shared" ref="GOK51" si="2604">(GOI51*$C$51)+(GOI51-GOI49)</f>
        <v>#NUM!</v>
      </c>
      <c r="GOL51" s="959"/>
      <c r="GOM51" s="962" t="e">
        <f t="shared" ref="GOM51" si="2605">(GOK51*$C$51)+(GOK51-GOK49)</f>
        <v>#NUM!</v>
      </c>
      <c r="GON51" s="959"/>
      <c r="GOO51" s="962" t="e">
        <f t="shared" ref="GOO51" si="2606">(GOM51*$C$51)+(GOM51-GOM49)</f>
        <v>#NUM!</v>
      </c>
      <c r="GOP51" s="959"/>
      <c r="GOQ51" s="962" t="e">
        <f t="shared" ref="GOQ51" si="2607">(GOO51*$C$51)+(GOO51-GOO49)</f>
        <v>#NUM!</v>
      </c>
      <c r="GOR51" s="959"/>
      <c r="GOS51" s="962" t="e">
        <f t="shared" ref="GOS51" si="2608">(GOQ51*$C$51)+(GOQ51-GOQ49)</f>
        <v>#NUM!</v>
      </c>
      <c r="GOT51" s="959"/>
      <c r="GOU51" s="962" t="e">
        <f t="shared" ref="GOU51" si="2609">(GOS51*$C$51)+(GOS51-GOS49)</f>
        <v>#NUM!</v>
      </c>
      <c r="GOV51" s="959"/>
      <c r="GOW51" s="962" t="e">
        <f t="shared" ref="GOW51" si="2610">(GOU51*$C$51)+(GOU51-GOU49)</f>
        <v>#NUM!</v>
      </c>
      <c r="GOX51" s="959"/>
      <c r="GOY51" s="962" t="e">
        <f t="shared" ref="GOY51" si="2611">(GOW51*$C$51)+(GOW51-GOW49)</f>
        <v>#NUM!</v>
      </c>
      <c r="GOZ51" s="959"/>
      <c r="GPA51" s="962" t="e">
        <f t="shared" ref="GPA51" si="2612">(GOY51*$C$51)+(GOY51-GOY49)</f>
        <v>#NUM!</v>
      </c>
      <c r="GPB51" s="959"/>
      <c r="GPC51" s="962" t="e">
        <f t="shared" ref="GPC51" si="2613">(GPA51*$C$51)+(GPA51-GPA49)</f>
        <v>#NUM!</v>
      </c>
      <c r="GPD51" s="959"/>
      <c r="GPE51" s="962" t="e">
        <f t="shared" ref="GPE51" si="2614">(GPC51*$C$51)+(GPC51-GPC49)</f>
        <v>#NUM!</v>
      </c>
      <c r="GPF51" s="959"/>
      <c r="GPG51" s="962" t="e">
        <f t="shared" ref="GPG51" si="2615">(GPE51*$C$51)+(GPE51-GPE49)</f>
        <v>#NUM!</v>
      </c>
      <c r="GPH51" s="959"/>
      <c r="GPI51" s="962" t="e">
        <f t="shared" ref="GPI51" si="2616">(GPG51*$C$51)+(GPG51-GPG49)</f>
        <v>#NUM!</v>
      </c>
      <c r="GPJ51" s="959"/>
      <c r="GPK51" s="962" t="e">
        <f t="shared" ref="GPK51" si="2617">(GPI51*$C$51)+(GPI51-GPI49)</f>
        <v>#NUM!</v>
      </c>
      <c r="GPL51" s="959"/>
      <c r="GPM51" s="962" t="e">
        <f t="shared" ref="GPM51" si="2618">(GPK51*$C$51)+(GPK51-GPK49)</f>
        <v>#NUM!</v>
      </c>
      <c r="GPN51" s="959"/>
      <c r="GPO51" s="962" t="e">
        <f t="shared" ref="GPO51" si="2619">(GPM51*$C$51)+(GPM51-GPM49)</f>
        <v>#NUM!</v>
      </c>
      <c r="GPP51" s="959"/>
      <c r="GPQ51" s="962" t="e">
        <f t="shared" ref="GPQ51" si="2620">(GPO51*$C$51)+(GPO51-GPO49)</f>
        <v>#NUM!</v>
      </c>
      <c r="GPR51" s="959"/>
      <c r="GPS51" s="962" t="e">
        <f t="shared" ref="GPS51" si="2621">(GPQ51*$C$51)+(GPQ51-GPQ49)</f>
        <v>#NUM!</v>
      </c>
      <c r="GPT51" s="959"/>
      <c r="GPU51" s="962" t="e">
        <f t="shared" ref="GPU51" si="2622">(GPS51*$C$51)+(GPS51-GPS49)</f>
        <v>#NUM!</v>
      </c>
      <c r="GPV51" s="959"/>
      <c r="GPW51" s="962" t="e">
        <f t="shared" ref="GPW51" si="2623">(GPU51*$C$51)+(GPU51-GPU49)</f>
        <v>#NUM!</v>
      </c>
      <c r="GPX51" s="959"/>
      <c r="GPY51" s="962" t="e">
        <f t="shared" ref="GPY51" si="2624">(GPW51*$C$51)+(GPW51-GPW49)</f>
        <v>#NUM!</v>
      </c>
      <c r="GPZ51" s="959"/>
      <c r="GQA51" s="962" t="e">
        <f t="shared" ref="GQA51" si="2625">(GPY51*$C$51)+(GPY51-GPY49)</f>
        <v>#NUM!</v>
      </c>
      <c r="GQB51" s="959"/>
      <c r="GQC51" s="962" t="e">
        <f t="shared" ref="GQC51" si="2626">(GQA51*$C$51)+(GQA51-GQA49)</f>
        <v>#NUM!</v>
      </c>
      <c r="GQD51" s="959"/>
      <c r="GQE51" s="962" t="e">
        <f t="shared" ref="GQE51" si="2627">(GQC51*$C$51)+(GQC51-GQC49)</f>
        <v>#NUM!</v>
      </c>
      <c r="GQF51" s="959"/>
      <c r="GQG51" s="962" t="e">
        <f t="shared" ref="GQG51" si="2628">(GQE51*$C$51)+(GQE51-GQE49)</f>
        <v>#NUM!</v>
      </c>
      <c r="GQH51" s="959"/>
      <c r="GQI51" s="962" t="e">
        <f t="shared" ref="GQI51" si="2629">(GQG51*$C$51)+(GQG51-GQG49)</f>
        <v>#NUM!</v>
      </c>
      <c r="GQJ51" s="959"/>
      <c r="GQK51" s="962" t="e">
        <f t="shared" ref="GQK51" si="2630">(GQI51*$C$51)+(GQI51-GQI49)</f>
        <v>#NUM!</v>
      </c>
      <c r="GQL51" s="959"/>
      <c r="GQM51" s="962" t="e">
        <f t="shared" ref="GQM51" si="2631">(GQK51*$C$51)+(GQK51-GQK49)</f>
        <v>#NUM!</v>
      </c>
      <c r="GQN51" s="959"/>
      <c r="GQO51" s="962" t="e">
        <f t="shared" ref="GQO51" si="2632">(GQM51*$C$51)+(GQM51-GQM49)</f>
        <v>#NUM!</v>
      </c>
      <c r="GQP51" s="959"/>
      <c r="GQQ51" s="962" t="e">
        <f t="shared" ref="GQQ51" si="2633">(GQO51*$C$51)+(GQO51-GQO49)</f>
        <v>#NUM!</v>
      </c>
      <c r="GQR51" s="959"/>
      <c r="GQS51" s="962" t="e">
        <f t="shared" ref="GQS51" si="2634">(GQQ51*$C$51)+(GQQ51-GQQ49)</f>
        <v>#NUM!</v>
      </c>
      <c r="GQT51" s="959"/>
      <c r="GQU51" s="962" t="e">
        <f t="shared" ref="GQU51" si="2635">(GQS51*$C$51)+(GQS51-GQS49)</f>
        <v>#NUM!</v>
      </c>
      <c r="GQV51" s="959"/>
      <c r="GQW51" s="962" t="e">
        <f t="shared" ref="GQW51" si="2636">(GQU51*$C$51)+(GQU51-GQU49)</f>
        <v>#NUM!</v>
      </c>
      <c r="GQX51" s="959"/>
      <c r="GQY51" s="962" t="e">
        <f t="shared" ref="GQY51" si="2637">(GQW51*$C$51)+(GQW51-GQW49)</f>
        <v>#NUM!</v>
      </c>
      <c r="GQZ51" s="959"/>
      <c r="GRA51" s="962" t="e">
        <f t="shared" ref="GRA51" si="2638">(GQY51*$C$51)+(GQY51-GQY49)</f>
        <v>#NUM!</v>
      </c>
      <c r="GRB51" s="959"/>
      <c r="GRC51" s="962" t="e">
        <f t="shared" ref="GRC51" si="2639">(GRA51*$C$51)+(GRA51-GRA49)</f>
        <v>#NUM!</v>
      </c>
      <c r="GRD51" s="959"/>
      <c r="GRE51" s="962" t="e">
        <f t="shared" ref="GRE51" si="2640">(GRC51*$C$51)+(GRC51-GRC49)</f>
        <v>#NUM!</v>
      </c>
      <c r="GRF51" s="959"/>
      <c r="GRG51" s="962" t="e">
        <f t="shared" ref="GRG51" si="2641">(GRE51*$C$51)+(GRE51-GRE49)</f>
        <v>#NUM!</v>
      </c>
      <c r="GRH51" s="959"/>
      <c r="GRI51" s="962" t="e">
        <f t="shared" ref="GRI51" si="2642">(GRG51*$C$51)+(GRG51-GRG49)</f>
        <v>#NUM!</v>
      </c>
      <c r="GRJ51" s="959"/>
      <c r="GRK51" s="962" t="e">
        <f t="shared" ref="GRK51" si="2643">(GRI51*$C$51)+(GRI51-GRI49)</f>
        <v>#NUM!</v>
      </c>
      <c r="GRL51" s="959"/>
      <c r="GRM51" s="962" t="e">
        <f t="shared" ref="GRM51" si="2644">(GRK51*$C$51)+(GRK51-GRK49)</f>
        <v>#NUM!</v>
      </c>
      <c r="GRN51" s="959"/>
      <c r="GRO51" s="962" t="e">
        <f t="shared" ref="GRO51" si="2645">(GRM51*$C$51)+(GRM51-GRM49)</f>
        <v>#NUM!</v>
      </c>
      <c r="GRP51" s="959"/>
      <c r="GRQ51" s="962" t="e">
        <f t="shared" ref="GRQ51" si="2646">(GRO51*$C$51)+(GRO51-GRO49)</f>
        <v>#NUM!</v>
      </c>
      <c r="GRR51" s="959"/>
      <c r="GRS51" s="962" t="e">
        <f t="shared" ref="GRS51" si="2647">(GRQ51*$C$51)+(GRQ51-GRQ49)</f>
        <v>#NUM!</v>
      </c>
      <c r="GRT51" s="959"/>
      <c r="GRU51" s="962" t="e">
        <f t="shared" ref="GRU51" si="2648">(GRS51*$C$51)+(GRS51-GRS49)</f>
        <v>#NUM!</v>
      </c>
      <c r="GRV51" s="959"/>
      <c r="GRW51" s="962" t="e">
        <f t="shared" ref="GRW51" si="2649">(GRU51*$C$51)+(GRU51-GRU49)</f>
        <v>#NUM!</v>
      </c>
      <c r="GRX51" s="959"/>
      <c r="GRY51" s="962" t="e">
        <f t="shared" ref="GRY51" si="2650">(GRW51*$C$51)+(GRW51-GRW49)</f>
        <v>#NUM!</v>
      </c>
      <c r="GRZ51" s="959"/>
      <c r="GSA51" s="962" t="e">
        <f t="shared" ref="GSA51" si="2651">(GRY51*$C$51)+(GRY51-GRY49)</f>
        <v>#NUM!</v>
      </c>
      <c r="GSB51" s="959"/>
      <c r="GSC51" s="962" t="e">
        <f t="shared" ref="GSC51" si="2652">(GSA51*$C$51)+(GSA51-GSA49)</f>
        <v>#NUM!</v>
      </c>
      <c r="GSD51" s="959"/>
      <c r="GSE51" s="962" t="e">
        <f t="shared" ref="GSE51" si="2653">(GSC51*$C$51)+(GSC51-GSC49)</f>
        <v>#NUM!</v>
      </c>
      <c r="GSF51" s="959"/>
      <c r="GSG51" s="962" t="e">
        <f t="shared" ref="GSG51" si="2654">(GSE51*$C$51)+(GSE51-GSE49)</f>
        <v>#NUM!</v>
      </c>
      <c r="GSH51" s="959"/>
      <c r="GSI51" s="962" t="e">
        <f t="shared" ref="GSI51" si="2655">(GSG51*$C$51)+(GSG51-GSG49)</f>
        <v>#NUM!</v>
      </c>
      <c r="GSJ51" s="959"/>
      <c r="GSK51" s="962" t="e">
        <f t="shared" ref="GSK51" si="2656">(GSI51*$C$51)+(GSI51-GSI49)</f>
        <v>#NUM!</v>
      </c>
      <c r="GSL51" s="959"/>
      <c r="GSM51" s="962" t="e">
        <f t="shared" ref="GSM51" si="2657">(GSK51*$C$51)+(GSK51-GSK49)</f>
        <v>#NUM!</v>
      </c>
      <c r="GSN51" s="959"/>
      <c r="GSO51" s="962" t="e">
        <f t="shared" ref="GSO51" si="2658">(GSM51*$C$51)+(GSM51-GSM49)</f>
        <v>#NUM!</v>
      </c>
      <c r="GSP51" s="959"/>
      <c r="GSQ51" s="962" t="e">
        <f t="shared" ref="GSQ51" si="2659">(GSO51*$C$51)+(GSO51-GSO49)</f>
        <v>#NUM!</v>
      </c>
      <c r="GSR51" s="959"/>
      <c r="GSS51" s="962" t="e">
        <f t="shared" ref="GSS51" si="2660">(GSQ51*$C$51)+(GSQ51-GSQ49)</f>
        <v>#NUM!</v>
      </c>
      <c r="GST51" s="959"/>
      <c r="GSU51" s="962" t="e">
        <f t="shared" ref="GSU51" si="2661">(GSS51*$C$51)+(GSS51-GSS49)</f>
        <v>#NUM!</v>
      </c>
      <c r="GSV51" s="959"/>
      <c r="GSW51" s="962" t="e">
        <f t="shared" ref="GSW51" si="2662">(GSU51*$C$51)+(GSU51-GSU49)</f>
        <v>#NUM!</v>
      </c>
      <c r="GSX51" s="959"/>
      <c r="GSY51" s="962" t="e">
        <f t="shared" ref="GSY51" si="2663">(GSW51*$C$51)+(GSW51-GSW49)</f>
        <v>#NUM!</v>
      </c>
      <c r="GSZ51" s="959"/>
      <c r="GTA51" s="962" t="e">
        <f t="shared" ref="GTA51" si="2664">(GSY51*$C$51)+(GSY51-GSY49)</f>
        <v>#NUM!</v>
      </c>
      <c r="GTB51" s="959"/>
      <c r="GTC51" s="962" t="e">
        <f t="shared" ref="GTC51" si="2665">(GTA51*$C$51)+(GTA51-GTA49)</f>
        <v>#NUM!</v>
      </c>
      <c r="GTD51" s="959"/>
      <c r="GTE51" s="962" t="e">
        <f t="shared" ref="GTE51" si="2666">(GTC51*$C$51)+(GTC51-GTC49)</f>
        <v>#NUM!</v>
      </c>
      <c r="GTF51" s="959"/>
      <c r="GTG51" s="962" t="e">
        <f t="shared" ref="GTG51" si="2667">(GTE51*$C$51)+(GTE51-GTE49)</f>
        <v>#NUM!</v>
      </c>
      <c r="GTH51" s="959"/>
      <c r="GTI51" s="962" t="e">
        <f t="shared" ref="GTI51" si="2668">(GTG51*$C$51)+(GTG51-GTG49)</f>
        <v>#NUM!</v>
      </c>
      <c r="GTJ51" s="959"/>
      <c r="GTK51" s="962" t="e">
        <f t="shared" ref="GTK51" si="2669">(GTI51*$C$51)+(GTI51-GTI49)</f>
        <v>#NUM!</v>
      </c>
      <c r="GTL51" s="959"/>
      <c r="GTM51" s="962" t="e">
        <f t="shared" ref="GTM51" si="2670">(GTK51*$C$51)+(GTK51-GTK49)</f>
        <v>#NUM!</v>
      </c>
      <c r="GTN51" s="959"/>
      <c r="GTO51" s="962" t="e">
        <f t="shared" ref="GTO51" si="2671">(GTM51*$C$51)+(GTM51-GTM49)</f>
        <v>#NUM!</v>
      </c>
      <c r="GTP51" s="959"/>
      <c r="GTQ51" s="962" t="e">
        <f t="shared" ref="GTQ51" si="2672">(GTO51*$C$51)+(GTO51-GTO49)</f>
        <v>#NUM!</v>
      </c>
      <c r="GTR51" s="959"/>
      <c r="GTS51" s="962" t="e">
        <f t="shared" ref="GTS51" si="2673">(GTQ51*$C$51)+(GTQ51-GTQ49)</f>
        <v>#NUM!</v>
      </c>
      <c r="GTT51" s="959"/>
      <c r="GTU51" s="962" t="e">
        <f t="shared" ref="GTU51" si="2674">(GTS51*$C$51)+(GTS51-GTS49)</f>
        <v>#NUM!</v>
      </c>
      <c r="GTV51" s="959"/>
      <c r="GTW51" s="962" t="e">
        <f t="shared" ref="GTW51" si="2675">(GTU51*$C$51)+(GTU51-GTU49)</f>
        <v>#NUM!</v>
      </c>
      <c r="GTX51" s="959"/>
      <c r="GTY51" s="962" t="e">
        <f t="shared" ref="GTY51" si="2676">(GTW51*$C$51)+(GTW51-GTW49)</f>
        <v>#NUM!</v>
      </c>
      <c r="GTZ51" s="959"/>
      <c r="GUA51" s="962" t="e">
        <f t="shared" ref="GUA51" si="2677">(GTY51*$C$51)+(GTY51-GTY49)</f>
        <v>#NUM!</v>
      </c>
      <c r="GUB51" s="959"/>
      <c r="GUC51" s="962" t="e">
        <f t="shared" ref="GUC51" si="2678">(GUA51*$C$51)+(GUA51-GUA49)</f>
        <v>#NUM!</v>
      </c>
      <c r="GUD51" s="959"/>
      <c r="GUE51" s="962" t="e">
        <f t="shared" ref="GUE51" si="2679">(GUC51*$C$51)+(GUC51-GUC49)</f>
        <v>#NUM!</v>
      </c>
      <c r="GUF51" s="959"/>
      <c r="GUG51" s="962" t="e">
        <f t="shared" ref="GUG51" si="2680">(GUE51*$C$51)+(GUE51-GUE49)</f>
        <v>#NUM!</v>
      </c>
      <c r="GUH51" s="959"/>
      <c r="GUI51" s="962" t="e">
        <f t="shared" ref="GUI51" si="2681">(GUG51*$C$51)+(GUG51-GUG49)</f>
        <v>#NUM!</v>
      </c>
      <c r="GUJ51" s="959"/>
      <c r="GUK51" s="962" t="e">
        <f t="shared" ref="GUK51" si="2682">(GUI51*$C$51)+(GUI51-GUI49)</f>
        <v>#NUM!</v>
      </c>
      <c r="GUL51" s="959"/>
      <c r="GUM51" s="962" t="e">
        <f t="shared" ref="GUM51" si="2683">(GUK51*$C$51)+(GUK51-GUK49)</f>
        <v>#NUM!</v>
      </c>
      <c r="GUN51" s="959"/>
      <c r="GUO51" s="962" t="e">
        <f t="shared" ref="GUO51" si="2684">(GUM51*$C$51)+(GUM51-GUM49)</f>
        <v>#NUM!</v>
      </c>
      <c r="GUP51" s="959"/>
      <c r="GUQ51" s="962" t="e">
        <f t="shared" ref="GUQ51" si="2685">(GUO51*$C$51)+(GUO51-GUO49)</f>
        <v>#NUM!</v>
      </c>
      <c r="GUR51" s="959"/>
      <c r="GUS51" s="962" t="e">
        <f t="shared" ref="GUS51" si="2686">(GUQ51*$C$51)+(GUQ51-GUQ49)</f>
        <v>#NUM!</v>
      </c>
      <c r="GUT51" s="959"/>
      <c r="GUU51" s="962" t="e">
        <f t="shared" ref="GUU51" si="2687">(GUS51*$C$51)+(GUS51-GUS49)</f>
        <v>#NUM!</v>
      </c>
      <c r="GUV51" s="959"/>
      <c r="GUW51" s="962" t="e">
        <f t="shared" ref="GUW51" si="2688">(GUU51*$C$51)+(GUU51-GUU49)</f>
        <v>#NUM!</v>
      </c>
      <c r="GUX51" s="959"/>
      <c r="GUY51" s="962" t="e">
        <f t="shared" ref="GUY51" si="2689">(GUW51*$C$51)+(GUW51-GUW49)</f>
        <v>#NUM!</v>
      </c>
      <c r="GUZ51" s="959"/>
      <c r="GVA51" s="962" t="e">
        <f t="shared" ref="GVA51" si="2690">(GUY51*$C$51)+(GUY51-GUY49)</f>
        <v>#NUM!</v>
      </c>
      <c r="GVB51" s="959"/>
      <c r="GVC51" s="962" t="e">
        <f t="shared" ref="GVC51" si="2691">(GVA51*$C$51)+(GVA51-GVA49)</f>
        <v>#NUM!</v>
      </c>
      <c r="GVD51" s="959"/>
      <c r="GVE51" s="962" t="e">
        <f t="shared" ref="GVE51" si="2692">(GVC51*$C$51)+(GVC51-GVC49)</f>
        <v>#NUM!</v>
      </c>
      <c r="GVF51" s="959"/>
      <c r="GVG51" s="962" t="e">
        <f t="shared" ref="GVG51" si="2693">(GVE51*$C$51)+(GVE51-GVE49)</f>
        <v>#NUM!</v>
      </c>
      <c r="GVH51" s="959"/>
      <c r="GVI51" s="962" t="e">
        <f t="shared" ref="GVI51" si="2694">(GVG51*$C$51)+(GVG51-GVG49)</f>
        <v>#NUM!</v>
      </c>
      <c r="GVJ51" s="959"/>
      <c r="GVK51" s="962" t="e">
        <f t="shared" ref="GVK51" si="2695">(GVI51*$C$51)+(GVI51-GVI49)</f>
        <v>#NUM!</v>
      </c>
      <c r="GVL51" s="959"/>
      <c r="GVM51" s="962" t="e">
        <f t="shared" ref="GVM51" si="2696">(GVK51*$C$51)+(GVK51-GVK49)</f>
        <v>#NUM!</v>
      </c>
      <c r="GVN51" s="959"/>
      <c r="GVO51" s="962" t="e">
        <f t="shared" ref="GVO51" si="2697">(GVM51*$C$51)+(GVM51-GVM49)</f>
        <v>#NUM!</v>
      </c>
      <c r="GVP51" s="959"/>
      <c r="GVQ51" s="962" t="e">
        <f t="shared" ref="GVQ51" si="2698">(GVO51*$C$51)+(GVO51-GVO49)</f>
        <v>#NUM!</v>
      </c>
      <c r="GVR51" s="959"/>
      <c r="GVS51" s="962" t="e">
        <f t="shared" ref="GVS51" si="2699">(GVQ51*$C$51)+(GVQ51-GVQ49)</f>
        <v>#NUM!</v>
      </c>
      <c r="GVT51" s="959"/>
      <c r="GVU51" s="962" t="e">
        <f t="shared" ref="GVU51" si="2700">(GVS51*$C$51)+(GVS51-GVS49)</f>
        <v>#NUM!</v>
      </c>
      <c r="GVV51" s="959"/>
      <c r="GVW51" s="962" t="e">
        <f t="shared" ref="GVW51" si="2701">(GVU51*$C$51)+(GVU51-GVU49)</f>
        <v>#NUM!</v>
      </c>
      <c r="GVX51" s="959"/>
      <c r="GVY51" s="962" t="e">
        <f t="shared" ref="GVY51" si="2702">(GVW51*$C$51)+(GVW51-GVW49)</f>
        <v>#NUM!</v>
      </c>
      <c r="GVZ51" s="959"/>
      <c r="GWA51" s="962" t="e">
        <f t="shared" ref="GWA51" si="2703">(GVY51*$C$51)+(GVY51-GVY49)</f>
        <v>#NUM!</v>
      </c>
      <c r="GWB51" s="959"/>
      <c r="GWC51" s="962" t="e">
        <f t="shared" ref="GWC51" si="2704">(GWA51*$C$51)+(GWA51-GWA49)</f>
        <v>#NUM!</v>
      </c>
      <c r="GWD51" s="959"/>
      <c r="GWE51" s="962" t="e">
        <f t="shared" ref="GWE51" si="2705">(GWC51*$C$51)+(GWC51-GWC49)</f>
        <v>#NUM!</v>
      </c>
      <c r="GWF51" s="959"/>
      <c r="GWG51" s="962" t="e">
        <f t="shared" ref="GWG51" si="2706">(GWE51*$C$51)+(GWE51-GWE49)</f>
        <v>#NUM!</v>
      </c>
      <c r="GWH51" s="959"/>
      <c r="GWI51" s="962" t="e">
        <f t="shared" ref="GWI51" si="2707">(GWG51*$C$51)+(GWG51-GWG49)</f>
        <v>#NUM!</v>
      </c>
      <c r="GWJ51" s="959"/>
      <c r="GWK51" s="962" t="e">
        <f t="shared" ref="GWK51" si="2708">(GWI51*$C$51)+(GWI51-GWI49)</f>
        <v>#NUM!</v>
      </c>
      <c r="GWL51" s="959"/>
      <c r="GWM51" s="962" t="e">
        <f t="shared" ref="GWM51" si="2709">(GWK51*$C$51)+(GWK51-GWK49)</f>
        <v>#NUM!</v>
      </c>
      <c r="GWN51" s="959"/>
      <c r="GWO51" s="962" t="e">
        <f t="shared" ref="GWO51" si="2710">(GWM51*$C$51)+(GWM51-GWM49)</f>
        <v>#NUM!</v>
      </c>
      <c r="GWP51" s="959"/>
      <c r="GWQ51" s="962" t="e">
        <f t="shared" ref="GWQ51" si="2711">(GWO51*$C$51)+(GWO51-GWO49)</f>
        <v>#NUM!</v>
      </c>
      <c r="GWR51" s="959"/>
      <c r="GWS51" s="962" t="e">
        <f t="shared" ref="GWS51" si="2712">(GWQ51*$C$51)+(GWQ51-GWQ49)</f>
        <v>#NUM!</v>
      </c>
      <c r="GWT51" s="959"/>
      <c r="GWU51" s="962" t="e">
        <f t="shared" ref="GWU51" si="2713">(GWS51*$C$51)+(GWS51-GWS49)</f>
        <v>#NUM!</v>
      </c>
      <c r="GWV51" s="959"/>
      <c r="GWW51" s="962" t="e">
        <f t="shared" ref="GWW51" si="2714">(GWU51*$C$51)+(GWU51-GWU49)</f>
        <v>#NUM!</v>
      </c>
      <c r="GWX51" s="959"/>
      <c r="GWY51" s="962" t="e">
        <f t="shared" ref="GWY51" si="2715">(GWW51*$C$51)+(GWW51-GWW49)</f>
        <v>#NUM!</v>
      </c>
      <c r="GWZ51" s="959"/>
      <c r="GXA51" s="962" t="e">
        <f t="shared" ref="GXA51" si="2716">(GWY51*$C$51)+(GWY51-GWY49)</f>
        <v>#NUM!</v>
      </c>
      <c r="GXB51" s="959"/>
      <c r="GXC51" s="962" t="e">
        <f t="shared" ref="GXC51" si="2717">(GXA51*$C$51)+(GXA51-GXA49)</f>
        <v>#NUM!</v>
      </c>
      <c r="GXD51" s="959"/>
      <c r="GXE51" s="962" t="e">
        <f t="shared" ref="GXE51" si="2718">(GXC51*$C$51)+(GXC51-GXC49)</f>
        <v>#NUM!</v>
      </c>
      <c r="GXF51" s="959"/>
      <c r="GXG51" s="962" t="e">
        <f t="shared" ref="GXG51" si="2719">(GXE51*$C$51)+(GXE51-GXE49)</f>
        <v>#NUM!</v>
      </c>
      <c r="GXH51" s="959"/>
      <c r="GXI51" s="962" t="e">
        <f t="shared" ref="GXI51" si="2720">(GXG51*$C$51)+(GXG51-GXG49)</f>
        <v>#NUM!</v>
      </c>
      <c r="GXJ51" s="959"/>
      <c r="GXK51" s="962" t="e">
        <f t="shared" ref="GXK51" si="2721">(GXI51*$C$51)+(GXI51-GXI49)</f>
        <v>#NUM!</v>
      </c>
      <c r="GXL51" s="959"/>
      <c r="GXM51" s="962" t="e">
        <f t="shared" ref="GXM51" si="2722">(GXK51*$C$51)+(GXK51-GXK49)</f>
        <v>#NUM!</v>
      </c>
      <c r="GXN51" s="959"/>
      <c r="GXO51" s="962" t="e">
        <f t="shared" ref="GXO51" si="2723">(GXM51*$C$51)+(GXM51-GXM49)</f>
        <v>#NUM!</v>
      </c>
      <c r="GXP51" s="959"/>
      <c r="GXQ51" s="962" t="e">
        <f t="shared" ref="GXQ51" si="2724">(GXO51*$C$51)+(GXO51-GXO49)</f>
        <v>#NUM!</v>
      </c>
      <c r="GXR51" s="959"/>
      <c r="GXS51" s="962" t="e">
        <f t="shared" ref="GXS51" si="2725">(GXQ51*$C$51)+(GXQ51-GXQ49)</f>
        <v>#NUM!</v>
      </c>
      <c r="GXT51" s="959"/>
      <c r="GXU51" s="962" t="e">
        <f t="shared" ref="GXU51" si="2726">(GXS51*$C$51)+(GXS51-GXS49)</f>
        <v>#NUM!</v>
      </c>
      <c r="GXV51" s="959"/>
      <c r="GXW51" s="962" t="e">
        <f t="shared" ref="GXW51" si="2727">(GXU51*$C$51)+(GXU51-GXU49)</f>
        <v>#NUM!</v>
      </c>
      <c r="GXX51" s="959"/>
      <c r="GXY51" s="962" t="e">
        <f t="shared" ref="GXY51" si="2728">(GXW51*$C$51)+(GXW51-GXW49)</f>
        <v>#NUM!</v>
      </c>
      <c r="GXZ51" s="959"/>
      <c r="GYA51" s="962" t="e">
        <f t="shared" ref="GYA51" si="2729">(GXY51*$C$51)+(GXY51-GXY49)</f>
        <v>#NUM!</v>
      </c>
      <c r="GYB51" s="959"/>
      <c r="GYC51" s="962" t="e">
        <f t="shared" ref="GYC51" si="2730">(GYA51*$C$51)+(GYA51-GYA49)</f>
        <v>#NUM!</v>
      </c>
      <c r="GYD51" s="959"/>
      <c r="GYE51" s="962" t="e">
        <f t="shared" ref="GYE51" si="2731">(GYC51*$C$51)+(GYC51-GYC49)</f>
        <v>#NUM!</v>
      </c>
      <c r="GYF51" s="959"/>
      <c r="GYG51" s="962" t="e">
        <f t="shared" ref="GYG51" si="2732">(GYE51*$C$51)+(GYE51-GYE49)</f>
        <v>#NUM!</v>
      </c>
      <c r="GYH51" s="959"/>
      <c r="GYI51" s="962" t="e">
        <f t="shared" ref="GYI51" si="2733">(GYG51*$C$51)+(GYG51-GYG49)</f>
        <v>#NUM!</v>
      </c>
      <c r="GYJ51" s="959"/>
      <c r="GYK51" s="962" t="e">
        <f t="shared" ref="GYK51" si="2734">(GYI51*$C$51)+(GYI51-GYI49)</f>
        <v>#NUM!</v>
      </c>
      <c r="GYL51" s="959"/>
      <c r="GYM51" s="962" t="e">
        <f t="shared" ref="GYM51" si="2735">(GYK51*$C$51)+(GYK51-GYK49)</f>
        <v>#NUM!</v>
      </c>
      <c r="GYN51" s="959"/>
      <c r="GYO51" s="962" t="e">
        <f t="shared" ref="GYO51" si="2736">(GYM51*$C$51)+(GYM51-GYM49)</f>
        <v>#NUM!</v>
      </c>
      <c r="GYP51" s="959"/>
      <c r="GYQ51" s="962" t="e">
        <f t="shared" ref="GYQ51" si="2737">(GYO51*$C$51)+(GYO51-GYO49)</f>
        <v>#NUM!</v>
      </c>
      <c r="GYR51" s="959"/>
      <c r="GYS51" s="962" t="e">
        <f t="shared" ref="GYS51" si="2738">(GYQ51*$C$51)+(GYQ51-GYQ49)</f>
        <v>#NUM!</v>
      </c>
      <c r="GYT51" s="959"/>
      <c r="GYU51" s="962" t="e">
        <f t="shared" ref="GYU51" si="2739">(GYS51*$C$51)+(GYS51-GYS49)</f>
        <v>#NUM!</v>
      </c>
      <c r="GYV51" s="959"/>
      <c r="GYW51" s="962" t="e">
        <f t="shared" ref="GYW51" si="2740">(GYU51*$C$51)+(GYU51-GYU49)</f>
        <v>#NUM!</v>
      </c>
      <c r="GYX51" s="959"/>
      <c r="GYY51" s="962" t="e">
        <f t="shared" ref="GYY51" si="2741">(GYW51*$C$51)+(GYW51-GYW49)</f>
        <v>#NUM!</v>
      </c>
      <c r="GYZ51" s="959"/>
      <c r="GZA51" s="962" t="e">
        <f t="shared" ref="GZA51" si="2742">(GYY51*$C$51)+(GYY51-GYY49)</f>
        <v>#NUM!</v>
      </c>
      <c r="GZB51" s="959"/>
      <c r="GZC51" s="962" t="e">
        <f t="shared" ref="GZC51" si="2743">(GZA51*$C$51)+(GZA51-GZA49)</f>
        <v>#NUM!</v>
      </c>
      <c r="GZD51" s="959"/>
      <c r="GZE51" s="962" t="e">
        <f t="shared" ref="GZE51" si="2744">(GZC51*$C$51)+(GZC51-GZC49)</f>
        <v>#NUM!</v>
      </c>
      <c r="GZF51" s="959"/>
      <c r="GZG51" s="962" t="e">
        <f t="shared" ref="GZG51" si="2745">(GZE51*$C$51)+(GZE51-GZE49)</f>
        <v>#NUM!</v>
      </c>
      <c r="GZH51" s="959"/>
      <c r="GZI51" s="962" t="e">
        <f t="shared" ref="GZI51" si="2746">(GZG51*$C$51)+(GZG51-GZG49)</f>
        <v>#NUM!</v>
      </c>
      <c r="GZJ51" s="959"/>
      <c r="GZK51" s="962" t="e">
        <f t="shared" ref="GZK51" si="2747">(GZI51*$C$51)+(GZI51-GZI49)</f>
        <v>#NUM!</v>
      </c>
      <c r="GZL51" s="959"/>
      <c r="GZM51" s="962" t="e">
        <f t="shared" ref="GZM51" si="2748">(GZK51*$C$51)+(GZK51-GZK49)</f>
        <v>#NUM!</v>
      </c>
      <c r="GZN51" s="959"/>
      <c r="GZO51" s="962" t="e">
        <f t="shared" ref="GZO51" si="2749">(GZM51*$C$51)+(GZM51-GZM49)</f>
        <v>#NUM!</v>
      </c>
      <c r="GZP51" s="959"/>
      <c r="GZQ51" s="962" t="e">
        <f t="shared" ref="GZQ51" si="2750">(GZO51*$C$51)+(GZO51-GZO49)</f>
        <v>#NUM!</v>
      </c>
      <c r="GZR51" s="959"/>
      <c r="GZS51" s="962" t="e">
        <f t="shared" ref="GZS51" si="2751">(GZQ51*$C$51)+(GZQ51-GZQ49)</f>
        <v>#NUM!</v>
      </c>
      <c r="GZT51" s="959"/>
      <c r="GZU51" s="962" t="e">
        <f t="shared" ref="GZU51" si="2752">(GZS51*$C$51)+(GZS51-GZS49)</f>
        <v>#NUM!</v>
      </c>
      <c r="GZV51" s="959"/>
      <c r="GZW51" s="962" t="e">
        <f t="shared" ref="GZW51" si="2753">(GZU51*$C$51)+(GZU51-GZU49)</f>
        <v>#NUM!</v>
      </c>
      <c r="GZX51" s="959"/>
      <c r="GZY51" s="962" t="e">
        <f t="shared" ref="GZY51" si="2754">(GZW51*$C$51)+(GZW51-GZW49)</f>
        <v>#NUM!</v>
      </c>
      <c r="GZZ51" s="959"/>
      <c r="HAA51" s="962" t="e">
        <f t="shared" ref="HAA51" si="2755">(GZY51*$C$51)+(GZY51-GZY49)</f>
        <v>#NUM!</v>
      </c>
      <c r="HAB51" s="959"/>
      <c r="HAC51" s="962" t="e">
        <f t="shared" ref="HAC51" si="2756">(HAA51*$C$51)+(HAA51-HAA49)</f>
        <v>#NUM!</v>
      </c>
      <c r="HAD51" s="959"/>
      <c r="HAE51" s="962" t="e">
        <f t="shared" ref="HAE51" si="2757">(HAC51*$C$51)+(HAC51-HAC49)</f>
        <v>#NUM!</v>
      </c>
      <c r="HAF51" s="959"/>
      <c r="HAG51" s="962" t="e">
        <f t="shared" ref="HAG51" si="2758">(HAE51*$C$51)+(HAE51-HAE49)</f>
        <v>#NUM!</v>
      </c>
      <c r="HAH51" s="959"/>
      <c r="HAI51" s="962" t="e">
        <f t="shared" ref="HAI51" si="2759">(HAG51*$C$51)+(HAG51-HAG49)</f>
        <v>#NUM!</v>
      </c>
      <c r="HAJ51" s="959"/>
      <c r="HAK51" s="962" t="e">
        <f t="shared" ref="HAK51" si="2760">(HAI51*$C$51)+(HAI51-HAI49)</f>
        <v>#NUM!</v>
      </c>
      <c r="HAL51" s="959"/>
      <c r="HAM51" s="962" t="e">
        <f t="shared" ref="HAM51" si="2761">(HAK51*$C$51)+(HAK51-HAK49)</f>
        <v>#NUM!</v>
      </c>
      <c r="HAN51" s="959"/>
      <c r="HAO51" s="962" t="e">
        <f t="shared" ref="HAO51" si="2762">(HAM51*$C$51)+(HAM51-HAM49)</f>
        <v>#NUM!</v>
      </c>
      <c r="HAP51" s="959"/>
      <c r="HAQ51" s="962" t="e">
        <f t="shared" ref="HAQ51" si="2763">(HAO51*$C$51)+(HAO51-HAO49)</f>
        <v>#NUM!</v>
      </c>
      <c r="HAR51" s="959"/>
      <c r="HAS51" s="962" t="e">
        <f t="shared" ref="HAS51" si="2764">(HAQ51*$C$51)+(HAQ51-HAQ49)</f>
        <v>#NUM!</v>
      </c>
      <c r="HAT51" s="959"/>
      <c r="HAU51" s="962" t="e">
        <f t="shared" ref="HAU51" si="2765">(HAS51*$C$51)+(HAS51-HAS49)</f>
        <v>#NUM!</v>
      </c>
      <c r="HAV51" s="959"/>
      <c r="HAW51" s="962" t="e">
        <f t="shared" ref="HAW51" si="2766">(HAU51*$C$51)+(HAU51-HAU49)</f>
        <v>#NUM!</v>
      </c>
      <c r="HAX51" s="959"/>
      <c r="HAY51" s="962" t="e">
        <f t="shared" ref="HAY51" si="2767">(HAW51*$C$51)+(HAW51-HAW49)</f>
        <v>#NUM!</v>
      </c>
      <c r="HAZ51" s="959"/>
      <c r="HBA51" s="962" t="e">
        <f t="shared" ref="HBA51" si="2768">(HAY51*$C$51)+(HAY51-HAY49)</f>
        <v>#NUM!</v>
      </c>
      <c r="HBB51" s="959"/>
      <c r="HBC51" s="962" t="e">
        <f t="shared" ref="HBC51" si="2769">(HBA51*$C$51)+(HBA51-HBA49)</f>
        <v>#NUM!</v>
      </c>
      <c r="HBD51" s="959"/>
      <c r="HBE51" s="962" t="e">
        <f t="shared" ref="HBE51" si="2770">(HBC51*$C$51)+(HBC51-HBC49)</f>
        <v>#NUM!</v>
      </c>
      <c r="HBF51" s="959"/>
      <c r="HBG51" s="962" t="e">
        <f t="shared" ref="HBG51" si="2771">(HBE51*$C$51)+(HBE51-HBE49)</f>
        <v>#NUM!</v>
      </c>
      <c r="HBH51" s="959"/>
      <c r="HBI51" s="962" t="e">
        <f t="shared" ref="HBI51" si="2772">(HBG51*$C$51)+(HBG51-HBG49)</f>
        <v>#NUM!</v>
      </c>
      <c r="HBJ51" s="959"/>
      <c r="HBK51" s="962" t="e">
        <f t="shared" ref="HBK51" si="2773">(HBI51*$C$51)+(HBI51-HBI49)</f>
        <v>#NUM!</v>
      </c>
      <c r="HBL51" s="959"/>
      <c r="HBM51" s="962" t="e">
        <f t="shared" ref="HBM51" si="2774">(HBK51*$C$51)+(HBK51-HBK49)</f>
        <v>#NUM!</v>
      </c>
      <c r="HBN51" s="959"/>
      <c r="HBO51" s="962" t="e">
        <f t="shared" ref="HBO51" si="2775">(HBM51*$C$51)+(HBM51-HBM49)</f>
        <v>#NUM!</v>
      </c>
      <c r="HBP51" s="959"/>
      <c r="HBQ51" s="962" t="e">
        <f t="shared" ref="HBQ51" si="2776">(HBO51*$C$51)+(HBO51-HBO49)</f>
        <v>#NUM!</v>
      </c>
      <c r="HBR51" s="959"/>
      <c r="HBS51" s="962" t="e">
        <f t="shared" ref="HBS51" si="2777">(HBQ51*$C$51)+(HBQ51-HBQ49)</f>
        <v>#NUM!</v>
      </c>
      <c r="HBT51" s="959"/>
      <c r="HBU51" s="962" t="e">
        <f t="shared" ref="HBU51" si="2778">(HBS51*$C$51)+(HBS51-HBS49)</f>
        <v>#NUM!</v>
      </c>
      <c r="HBV51" s="959"/>
      <c r="HBW51" s="962" t="e">
        <f t="shared" ref="HBW51" si="2779">(HBU51*$C$51)+(HBU51-HBU49)</f>
        <v>#NUM!</v>
      </c>
      <c r="HBX51" s="959"/>
      <c r="HBY51" s="962" t="e">
        <f t="shared" ref="HBY51" si="2780">(HBW51*$C$51)+(HBW51-HBW49)</f>
        <v>#NUM!</v>
      </c>
      <c r="HBZ51" s="959"/>
      <c r="HCA51" s="962" t="e">
        <f t="shared" ref="HCA51" si="2781">(HBY51*$C$51)+(HBY51-HBY49)</f>
        <v>#NUM!</v>
      </c>
      <c r="HCB51" s="959"/>
      <c r="HCC51" s="962" t="e">
        <f t="shared" ref="HCC51" si="2782">(HCA51*$C$51)+(HCA51-HCA49)</f>
        <v>#NUM!</v>
      </c>
      <c r="HCD51" s="959"/>
      <c r="HCE51" s="962" t="e">
        <f t="shared" ref="HCE51" si="2783">(HCC51*$C$51)+(HCC51-HCC49)</f>
        <v>#NUM!</v>
      </c>
      <c r="HCF51" s="959"/>
      <c r="HCG51" s="962" t="e">
        <f t="shared" ref="HCG51" si="2784">(HCE51*$C$51)+(HCE51-HCE49)</f>
        <v>#NUM!</v>
      </c>
      <c r="HCH51" s="959"/>
      <c r="HCI51" s="962" t="e">
        <f t="shared" ref="HCI51" si="2785">(HCG51*$C$51)+(HCG51-HCG49)</f>
        <v>#NUM!</v>
      </c>
      <c r="HCJ51" s="959"/>
      <c r="HCK51" s="962" t="e">
        <f t="shared" ref="HCK51" si="2786">(HCI51*$C$51)+(HCI51-HCI49)</f>
        <v>#NUM!</v>
      </c>
      <c r="HCL51" s="959"/>
      <c r="HCM51" s="962" t="e">
        <f t="shared" ref="HCM51" si="2787">(HCK51*$C$51)+(HCK51-HCK49)</f>
        <v>#NUM!</v>
      </c>
      <c r="HCN51" s="959"/>
      <c r="HCO51" s="962" t="e">
        <f t="shared" ref="HCO51" si="2788">(HCM51*$C$51)+(HCM51-HCM49)</f>
        <v>#NUM!</v>
      </c>
      <c r="HCP51" s="959"/>
      <c r="HCQ51" s="962" t="e">
        <f t="shared" ref="HCQ51" si="2789">(HCO51*$C$51)+(HCO51-HCO49)</f>
        <v>#NUM!</v>
      </c>
      <c r="HCR51" s="959"/>
      <c r="HCS51" s="962" t="e">
        <f t="shared" ref="HCS51" si="2790">(HCQ51*$C$51)+(HCQ51-HCQ49)</f>
        <v>#NUM!</v>
      </c>
      <c r="HCT51" s="959"/>
      <c r="HCU51" s="962" t="e">
        <f t="shared" ref="HCU51" si="2791">(HCS51*$C$51)+(HCS51-HCS49)</f>
        <v>#NUM!</v>
      </c>
      <c r="HCV51" s="959"/>
      <c r="HCW51" s="962" t="e">
        <f t="shared" ref="HCW51" si="2792">(HCU51*$C$51)+(HCU51-HCU49)</f>
        <v>#NUM!</v>
      </c>
      <c r="HCX51" s="959"/>
      <c r="HCY51" s="962" t="e">
        <f t="shared" ref="HCY51" si="2793">(HCW51*$C$51)+(HCW51-HCW49)</f>
        <v>#NUM!</v>
      </c>
      <c r="HCZ51" s="959"/>
      <c r="HDA51" s="962" t="e">
        <f t="shared" ref="HDA51" si="2794">(HCY51*$C$51)+(HCY51-HCY49)</f>
        <v>#NUM!</v>
      </c>
      <c r="HDB51" s="959"/>
      <c r="HDC51" s="962" t="e">
        <f t="shared" ref="HDC51" si="2795">(HDA51*$C$51)+(HDA51-HDA49)</f>
        <v>#NUM!</v>
      </c>
      <c r="HDD51" s="959"/>
      <c r="HDE51" s="962" t="e">
        <f t="shared" ref="HDE51" si="2796">(HDC51*$C$51)+(HDC51-HDC49)</f>
        <v>#NUM!</v>
      </c>
      <c r="HDF51" s="959"/>
      <c r="HDG51" s="962" t="e">
        <f t="shared" ref="HDG51" si="2797">(HDE51*$C$51)+(HDE51-HDE49)</f>
        <v>#NUM!</v>
      </c>
      <c r="HDH51" s="959"/>
      <c r="HDI51" s="962" t="e">
        <f t="shared" ref="HDI51" si="2798">(HDG51*$C$51)+(HDG51-HDG49)</f>
        <v>#NUM!</v>
      </c>
      <c r="HDJ51" s="959"/>
      <c r="HDK51" s="962" t="e">
        <f t="shared" ref="HDK51" si="2799">(HDI51*$C$51)+(HDI51-HDI49)</f>
        <v>#NUM!</v>
      </c>
      <c r="HDL51" s="959"/>
      <c r="HDM51" s="962" t="e">
        <f t="shared" ref="HDM51" si="2800">(HDK51*$C$51)+(HDK51-HDK49)</f>
        <v>#NUM!</v>
      </c>
      <c r="HDN51" s="959"/>
      <c r="HDO51" s="962" t="e">
        <f t="shared" ref="HDO51" si="2801">(HDM51*$C$51)+(HDM51-HDM49)</f>
        <v>#NUM!</v>
      </c>
      <c r="HDP51" s="959"/>
      <c r="HDQ51" s="962" t="e">
        <f t="shared" ref="HDQ51" si="2802">(HDO51*$C$51)+(HDO51-HDO49)</f>
        <v>#NUM!</v>
      </c>
      <c r="HDR51" s="959"/>
      <c r="HDS51" s="962" t="e">
        <f t="shared" ref="HDS51" si="2803">(HDQ51*$C$51)+(HDQ51-HDQ49)</f>
        <v>#NUM!</v>
      </c>
      <c r="HDT51" s="959"/>
      <c r="HDU51" s="962" t="e">
        <f t="shared" ref="HDU51" si="2804">(HDS51*$C$51)+(HDS51-HDS49)</f>
        <v>#NUM!</v>
      </c>
      <c r="HDV51" s="959"/>
      <c r="HDW51" s="962" t="e">
        <f t="shared" ref="HDW51" si="2805">(HDU51*$C$51)+(HDU51-HDU49)</f>
        <v>#NUM!</v>
      </c>
      <c r="HDX51" s="959"/>
      <c r="HDY51" s="962" t="e">
        <f t="shared" ref="HDY51" si="2806">(HDW51*$C$51)+(HDW51-HDW49)</f>
        <v>#NUM!</v>
      </c>
      <c r="HDZ51" s="959"/>
      <c r="HEA51" s="962" t="e">
        <f t="shared" ref="HEA51" si="2807">(HDY51*$C$51)+(HDY51-HDY49)</f>
        <v>#NUM!</v>
      </c>
      <c r="HEB51" s="959"/>
      <c r="HEC51" s="962" t="e">
        <f t="shared" ref="HEC51" si="2808">(HEA51*$C$51)+(HEA51-HEA49)</f>
        <v>#NUM!</v>
      </c>
      <c r="HED51" s="959"/>
      <c r="HEE51" s="962" t="e">
        <f t="shared" ref="HEE51" si="2809">(HEC51*$C$51)+(HEC51-HEC49)</f>
        <v>#NUM!</v>
      </c>
      <c r="HEF51" s="959"/>
      <c r="HEG51" s="962" t="e">
        <f t="shared" ref="HEG51" si="2810">(HEE51*$C$51)+(HEE51-HEE49)</f>
        <v>#NUM!</v>
      </c>
      <c r="HEH51" s="959"/>
      <c r="HEI51" s="962" t="e">
        <f t="shared" ref="HEI51" si="2811">(HEG51*$C$51)+(HEG51-HEG49)</f>
        <v>#NUM!</v>
      </c>
      <c r="HEJ51" s="959"/>
      <c r="HEK51" s="962" t="e">
        <f t="shared" ref="HEK51" si="2812">(HEI51*$C$51)+(HEI51-HEI49)</f>
        <v>#NUM!</v>
      </c>
      <c r="HEL51" s="959"/>
      <c r="HEM51" s="962" t="e">
        <f t="shared" ref="HEM51" si="2813">(HEK51*$C$51)+(HEK51-HEK49)</f>
        <v>#NUM!</v>
      </c>
      <c r="HEN51" s="959"/>
      <c r="HEO51" s="962" t="e">
        <f t="shared" ref="HEO51" si="2814">(HEM51*$C$51)+(HEM51-HEM49)</f>
        <v>#NUM!</v>
      </c>
      <c r="HEP51" s="959"/>
      <c r="HEQ51" s="962" t="e">
        <f t="shared" ref="HEQ51" si="2815">(HEO51*$C$51)+(HEO51-HEO49)</f>
        <v>#NUM!</v>
      </c>
      <c r="HER51" s="959"/>
      <c r="HES51" s="962" t="e">
        <f t="shared" ref="HES51" si="2816">(HEQ51*$C$51)+(HEQ51-HEQ49)</f>
        <v>#NUM!</v>
      </c>
      <c r="HET51" s="959"/>
      <c r="HEU51" s="962" t="e">
        <f t="shared" ref="HEU51" si="2817">(HES51*$C$51)+(HES51-HES49)</f>
        <v>#NUM!</v>
      </c>
      <c r="HEV51" s="959"/>
      <c r="HEW51" s="962" t="e">
        <f t="shared" ref="HEW51" si="2818">(HEU51*$C$51)+(HEU51-HEU49)</f>
        <v>#NUM!</v>
      </c>
      <c r="HEX51" s="959"/>
      <c r="HEY51" s="962" t="e">
        <f t="shared" ref="HEY51" si="2819">(HEW51*$C$51)+(HEW51-HEW49)</f>
        <v>#NUM!</v>
      </c>
      <c r="HEZ51" s="959"/>
      <c r="HFA51" s="962" t="e">
        <f t="shared" ref="HFA51" si="2820">(HEY51*$C$51)+(HEY51-HEY49)</f>
        <v>#NUM!</v>
      </c>
      <c r="HFB51" s="959"/>
      <c r="HFC51" s="962" t="e">
        <f t="shared" ref="HFC51" si="2821">(HFA51*$C$51)+(HFA51-HFA49)</f>
        <v>#NUM!</v>
      </c>
      <c r="HFD51" s="959"/>
      <c r="HFE51" s="962" t="e">
        <f t="shared" ref="HFE51" si="2822">(HFC51*$C$51)+(HFC51-HFC49)</f>
        <v>#NUM!</v>
      </c>
      <c r="HFF51" s="959"/>
      <c r="HFG51" s="962" t="e">
        <f t="shared" ref="HFG51" si="2823">(HFE51*$C$51)+(HFE51-HFE49)</f>
        <v>#NUM!</v>
      </c>
      <c r="HFH51" s="959"/>
      <c r="HFI51" s="962" t="e">
        <f t="shared" ref="HFI51" si="2824">(HFG51*$C$51)+(HFG51-HFG49)</f>
        <v>#NUM!</v>
      </c>
      <c r="HFJ51" s="959"/>
      <c r="HFK51" s="962" t="e">
        <f t="shared" ref="HFK51" si="2825">(HFI51*$C$51)+(HFI51-HFI49)</f>
        <v>#NUM!</v>
      </c>
      <c r="HFL51" s="959"/>
      <c r="HFM51" s="962" t="e">
        <f t="shared" ref="HFM51" si="2826">(HFK51*$C$51)+(HFK51-HFK49)</f>
        <v>#NUM!</v>
      </c>
      <c r="HFN51" s="959"/>
      <c r="HFO51" s="962" t="e">
        <f t="shared" ref="HFO51" si="2827">(HFM51*$C$51)+(HFM51-HFM49)</f>
        <v>#NUM!</v>
      </c>
      <c r="HFP51" s="959"/>
      <c r="HFQ51" s="962" t="e">
        <f t="shared" ref="HFQ51" si="2828">(HFO51*$C$51)+(HFO51-HFO49)</f>
        <v>#NUM!</v>
      </c>
      <c r="HFR51" s="959"/>
      <c r="HFS51" s="962" t="e">
        <f t="shared" ref="HFS51" si="2829">(HFQ51*$C$51)+(HFQ51-HFQ49)</f>
        <v>#NUM!</v>
      </c>
      <c r="HFT51" s="959"/>
      <c r="HFU51" s="962" t="e">
        <f t="shared" ref="HFU51" si="2830">(HFS51*$C$51)+(HFS51-HFS49)</f>
        <v>#NUM!</v>
      </c>
      <c r="HFV51" s="959"/>
      <c r="HFW51" s="962" t="e">
        <f t="shared" ref="HFW51" si="2831">(HFU51*$C$51)+(HFU51-HFU49)</f>
        <v>#NUM!</v>
      </c>
      <c r="HFX51" s="959"/>
      <c r="HFY51" s="962" t="e">
        <f t="shared" ref="HFY51" si="2832">(HFW51*$C$51)+(HFW51-HFW49)</f>
        <v>#NUM!</v>
      </c>
      <c r="HFZ51" s="959"/>
      <c r="HGA51" s="962" t="e">
        <f t="shared" ref="HGA51" si="2833">(HFY51*$C$51)+(HFY51-HFY49)</f>
        <v>#NUM!</v>
      </c>
      <c r="HGB51" s="959"/>
      <c r="HGC51" s="962" t="e">
        <f t="shared" ref="HGC51" si="2834">(HGA51*$C$51)+(HGA51-HGA49)</f>
        <v>#NUM!</v>
      </c>
      <c r="HGD51" s="959"/>
      <c r="HGE51" s="962" t="e">
        <f t="shared" ref="HGE51" si="2835">(HGC51*$C$51)+(HGC51-HGC49)</f>
        <v>#NUM!</v>
      </c>
      <c r="HGF51" s="959"/>
      <c r="HGG51" s="962" t="e">
        <f t="shared" ref="HGG51" si="2836">(HGE51*$C$51)+(HGE51-HGE49)</f>
        <v>#NUM!</v>
      </c>
      <c r="HGH51" s="959"/>
      <c r="HGI51" s="962" t="e">
        <f t="shared" ref="HGI51" si="2837">(HGG51*$C$51)+(HGG51-HGG49)</f>
        <v>#NUM!</v>
      </c>
      <c r="HGJ51" s="959"/>
      <c r="HGK51" s="962" t="e">
        <f t="shared" ref="HGK51" si="2838">(HGI51*$C$51)+(HGI51-HGI49)</f>
        <v>#NUM!</v>
      </c>
      <c r="HGL51" s="959"/>
      <c r="HGM51" s="962" t="e">
        <f t="shared" ref="HGM51" si="2839">(HGK51*$C$51)+(HGK51-HGK49)</f>
        <v>#NUM!</v>
      </c>
      <c r="HGN51" s="959"/>
      <c r="HGO51" s="962" t="e">
        <f t="shared" ref="HGO51" si="2840">(HGM51*$C$51)+(HGM51-HGM49)</f>
        <v>#NUM!</v>
      </c>
      <c r="HGP51" s="959"/>
      <c r="HGQ51" s="962" t="e">
        <f t="shared" ref="HGQ51" si="2841">(HGO51*$C$51)+(HGO51-HGO49)</f>
        <v>#NUM!</v>
      </c>
      <c r="HGR51" s="959"/>
      <c r="HGS51" s="962" t="e">
        <f t="shared" ref="HGS51" si="2842">(HGQ51*$C$51)+(HGQ51-HGQ49)</f>
        <v>#NUM!</v>
      </c>
      <c r="HGT51" s="959"/>
      <c r="HGU51" s="962" t="e">
        <f t="shared" ref="HGU51" si="2843">(HGS51*$C$51)+(HGS51-HGS49)</f>
        <v>#NUM!</v>
      </c>
      <c r="HGV51" s="959"/>
      <c r="HGW51" s="962" t="e">
        <f t="shared" ref="HGW51" si="2844">(HGU51*$C$51)+(HGU51-HGU49)</f>
        <v>#NUM!</v>
      </c>
      <c r="HGX51" s="959"/>
      <c r="HGY51" s="962" t="e">
        <f t="shared" ref="HGY51" si="2845">(HGW51*$C$51)+(HGW51-HGW49)</f>
        <v>#NUM!</v>
      </c>
      <c r="HGZ51" s="959"/>
      <c r="HHA51" s="962" t="e">
        <f t="shared" ref="HHA51" si="2846">(HGY51*$C$51)+(HGY51-HGY49)</f>
        <v>#NUM!</v>
      </c>
      <c r="HHB51" s="959"/>
      <c r="HHC51" s="962" t="e">
        <f t="shared" ref="HHC51" si="2847">(HHA51*$C$51)+(HHA51-HHA49)</f>
        <v>#NUM!</v>
      </c>
      <c r="HHD51" s="959"/>
      <c r="HHE51" s="962" t="e">
        <f t="shared" ref="HHE51" si="2848">(HHC51*$C$51)+(HHC51-HHC49)</f>
        <v>#NUM!</v>
      </c>
      <c r="HHF51" s="959"/>
      <c r="HHG51" s="962" t="e">
        <f t="shared" ref="HHG51" si="2849">(HHE51*$C$51)+(HHE51-HHE49)</f>
        <v>#NUM!</v>
      </c>
      <c r="HHH51" s="959"/>
      <c r="HHI51" s="962" t="e">
        <f t="shared" ref="HHI51" si="2850">(HHG51*$C$51)+(HHG51-HHG49)</f>
        <v>#NUM!</v>
      </c>
      <c r="HHJ51" s="959"/>
      <c r="HHK51" s="962" t="e">
        <f t="shared" ref="HHK51" si="2851">(HHI51*$C$51)+(HHI51-HHI49)</f>
        <v>#NUM!</v>
      </c>
      <c r="HHL51" s="959"/>
      <c r="HHM51" s="962" t="e">
        <f t="shared" ref="HHM51" si="2852">(HHK51*$C$51)+(HHK51-HHK49)</f>
        <v>#NUM!</v>
      </c>
      <c r="HHN51" s="959"/>
      <c r="HHO51" s="962" t="e">
        <f t="shared" ref="HHO51" si="2853">(HHM51*$C$51)+(HHM51-HHM49)</f>
        <v>#NUM!</v>
      </c>
      <c r="HHP51" s="959"/>
      <c r="HHQ51" s="962" t="e">
        <f t="shared" ref="HHQ51" si="2854">(HHO51*$C$51)+(HHO51-HHO49)</f>
        <v>#NUM!</v>
      </c>
      <c r="HHR51" s="959"/>
      <c r="HHS51" s="962" t="e">
        <f t="shared" ref="HHS51" si="2855">(HHQ51*$C$51)+(HHQ51-HHQ49)</f>
        <v>#NUM!</v>
      </c>
      <c r="HHT51" s="959"/>
      <c r="HHU51" s="962" t="e">
        <f t="shared" ref="HHU51" si="2856">(HHS51*$C$51)+(HHS51-HHS49)</f>
        <v>#NUM!</v>
      </c>
      <c r="HHV51" s="959"/>
      <c r="HHW51" s="962" t="e">
        <f t="shared" ref="HHW51" si="2857">(HHU51*$C$51)+(HHU51-HHU49)</f>
        <v>#NUM!</v>
      </c>
      <c r="HHX51" s="959"/>
      <c r="HHY51" s="962" t="e">
        <f t="shared" ref="HHY51" si="2858">(HHW51*$C$51)+(HHW51-HHW49)</f>
        <v>#NUM!</v>
      </c>
      <c r="HHZ51" s="959"/>
      <c r="HIA51" s="962" t="e">
        <f t="shared" ref="HIA51" si="2859">(HHY51*$C$51)+(HHY51-HHY49)</f>
        <v>#NUM!</v>
      </c>
      <c r="HIB51" s="959"/>
      <c r="HIC51" s="962" t="e">
        <f t="shared" ref="HIC51" si="2860">(HIA51*$C$51)+(HIA51-HIA49)</f>
        <v>#NUM!</v>
      </c>
      <c r="HID51" s="959"/>
      <c r="HIE51" s="962" t="e">
        <f t="shared" ref="HIE51" si="2861">(HIC51*$C$51)+(HIC51-HIC49)</f>
        <v>#NUM!</v>
      </c>
      <c r="HIF51" s="959"/>
      <c r="HIG51" s="962" t="e">
        <f t="shared" ref="HIG51" si="2862">(HIE51*$C$51)+(HIE51-HIE49)</f>
        <v>#NUM!</v>
      </c>
      <c r="HIH51" s="959"/>
      <c r="HII51" s="962" t="e">
        <f t="shared" ref="HII51" si="2863">(HIG51*$C$51)+(HIG51-HIG49)</f>
        <v>#NUM!</v>
      </c>
      <c r="HIJ51" s="959"/>
      <c r="HIK51" s="962" t="e">
        <f t="shared" ref="HIK51" si="2864">(HII51*$C$51)+(HII51-HII49)</f>
        <v>#NUM!</v>
      </c>
      <c r="HIL51" s="959"/>
      <c r="HIM51" s="962" t="e">
        <f t="shared" ref="HIM51" si="2865">(HIK51*$C$51)+(HIK51-HIK49)</f>
        <v>#NUM!</v>
      </c>
      <c r="HIN51" s="959"/>
      <c r="HIO51" s="962" t="e">
        <f t="shared" ref="HIO51" si="2866">(HIM51*$C$51)+(HIM51-HIM49)</f>
        <v>#NUM!</v>
      </c>
      <c r="HIP51" s="959"/>
      <c r="HIQ51" s="962" t="e">
        <f t="shared" ref="HIQ51" si="2867">(HIO51*$C$51)+(HIO51-HIO49)</f>
        <v>#NUM!</v>
      </c>
      <c r="HIR51" s="959"/>
      <c r="HIS51" s="962" t="e">
        <f t="shared" ref="HIS51" si="2868">(HIQ51*$C$51)+(HIQ51-HIQ49)</f>
        <v>#NUM!</v>
      </c>
      <c r="HIT51" s="959"/>
      <c r="HIU51" s="962" t="e">
        <f t="shared" ref="HIU51" si="2869">(HIS51*$C$51)+(HIS51-HIS49)</f>
        <v>#NUM!</v>
      </c>
      <c r="HIV51" s="959"/>
      <c r="HIW51" s="962" t="e">
        <f t="shared" ref="HIW51" si="2870">(HIU51*$C$51)+(HIU51-HIU49)</f>
        <v>#NUM!</v>
      </c>
      <c r="HIX51" s="959"/>
      <c r="HIY51" s="962" t="e">
        <f t="shared" ref="HIY51" si="2871">(HIW51*$C$51)+(HIW51-HIW49)</f>
        <v>#NUM!</v>
      </c>
      <c r="HIZ51" s="959"/>
      <c r="HJA51" s="962" t="e">
        <f t="shared" ref="HJA51" si="2872">(HIY51*$C$51)+(HIY51-HIY49)</f>
        <v>#NUM!</v>
      </c>
      <c r="HJB51" s="959"/>
      <c r="HJC51" s="962" t="e">
        <f t="shared" ref="HJC51" si="2873">(HJA51*$C$51)+(HJA51-HJA49)</f>
        <v>#NUM!</v>
      </c>
      <c r="HJD51" s="959"/>
      <c r="HJE51" s="962" t="e">
        <f t="shared" ref="HJE51" si="2874">(HJC51*$C$51)+(HJC51-HJC49)</f>
        <v>#NUM!</v>
      </c>
      <c r="HJF51" s="959"/>
      <c r="HJG51" s="962" t="e">
        <f t="shared" ref="HJG51" si="2875">(HJE51*$C$51)+(HJE51-HJE49)</f>
        <v>#NUM!</v>
      </c>
      <c r="HJH51" s="959"/>
      <c r="HJI51" s="962" t="e">
        <f t="shared" ref="HJI51" si="2876">(HJG51*$C$51)+(HJG51-HJG49)</f>
        <v>#NUM!</v>
      </c>
      <c r="HJJ51" s="959"/>
      <c r="HJK51" s="962" t="e">
        <f t="shared" ref="HJK51" si="2877">(HJI51*$C$51)+(HJI51-HJI49)</f>
        <v>#NUM!</v>
      </c>
      <c r="HJL51" s="959"/>
      <c r="HJM51" s="962" t="e">
        <f t="shared" ref="HJM51" si="2878">(HJK51*$C$51)+(HJK51-HJK49)</f>
        <v>#NUM!</v>
      </c>
      <c r="HJN51" s="959"/>
      <c r="HJO51" s="962" t="e">
        <f t="shared" ref="HJO51" si="2879">(HJM51*$C$51)+(HJM51-HJM49)</f>
        <v>#NUM!</v>
      </c>
      <c r="HJP51" s="959"/>
      <c r="HJQ51" s="962" t="e">
        <f t="shared" ref="HJQ51" si="2880">(HJO51*$C$51)+(HJO51-HJO49)</f>
        <v>#NUM!</v>
      </c>
      <c r="HJR51" s="959"/>
      <c r="HJS51" s="962" t="e">
        <f t="shared" ref="HJS51" si="2881">(HJQ51*$C$51)+(HJQ51-HJQ49)</f>
        <v>#NUM!</v>
      </c>
      <c r="HJT51" s="959"/>
      <c r="HJU51" s="962" t="e">
        <f t="shared" ref="HJU51" si="2882">(HJS51*$C$51)+(HJS51-HJS49)</f>
        <v>#NUM!</v>
      </c>
      <c r="HJV51" s="959"/>
      <c r="HJW51" s="962" t="e">
        <f t="shared" ref="HJW51" si="2883">(HJU51*$C$51)+(HJU51-HJU49)</f>
        <v>#NUM!</v>
      </c>
      <c r="HJX51" s="959"/>
      <c r="HJY51" s="962" t="e">
        <f t="shared" ref="HJY51" si="2884">(HJW51*$C$51)+(HJW51-HJW49)</f>
        <v>#NUM!</v>
      </c>
      <c r="HJZ51" s="959"/>
      <c r="HKA51" s="962" t="e">
        <f t="shared" ref="HKA51" si="2885">(HJY51*$C$51)+(HJY51-HJY49)</f>
        <v>#NUM!</v>
      </c>
      <c r="HKB51" s="959"/>
      <c r="HKC51" s="962" t="e">
        <f t="shared" ref="HKC51" si="2886">(HKA51*$C$51)+(HKA51-HKA49)</f>
        <v>#NUM!</v>
      </c>
      <c r="HKD51" s="959"/>
      <c r="HKE51" s="962" t="e">
        <f t="shared" ref="HKE51" si="2887">(HKC51*$C$51)+(HKC51-HKC49)</f>
        <v>#NUM!</v>
      </c>
      <c r="HKF51" s="959"/>
      <c r="HKG51" s="962" t="e">
        <f t="shared" ref="HKG51" si="2888">(HKE51*$C$51)+(HKE51-HKE49)</f>
        <v>#NUM!</v>
      </c>
      <c r="HKH51" s="959"/>
      <c r="HKI51" s="962" t="e">
        <f t="shared" ref="HKI51" si="2889">(HKG51*$C$51)+(HKG51-HKG49)</f>
        <v>#NUM!</v>
      </c>
      <c r="HKJ51" s="959"/>
      <c r="HKK51" s="962" t="e">
        <f t="shared" ref="HKK51" si="2890">(HKI51*$C$51)+(HKI51-HKI49)</f>
        <v>#NUM!</v>
      </c>
      <c r="HKL51" s="959"/>
      <c r="HKM51" s="962" t="e">
        <f t="shared" ref="HKM51" si="2891">(HKK51*$C$51)+(HKK51-HKK49)</f>
        <v>#NUM!</v>
      </c>
      <c r="HKN51" s="959"/>
      <c r="HKO51" s="962" t="e">
        <f t="shared" ref="HKO51" si="2892">(HKM51*$C$51)+(HKM51-HKM49)</f>
        <v>#NUM!</v>
      </c>
      <c r="HKP51" s="959"/>
      <c r="HKQ51" s="962" t="e">
        <f t="shared" ref="HKQ51" si="2893">(HKO51*$C$51)+(HKO51-HKO49)</f>
        <v>#NUM!</v>
      </c>
      <c r="HKR51" s="959"/>
      <c r="HKS51" s="962" t="e">
        <f t="shared" ref="HKS51" si="2894">(HKQ51*$C$51)+(HKQ51-HKQ49)</f>
        <v>#NUM!</v>
      </c>
      <c r="HKT51" s="959"/>
      <c r="HKU51" s="962" t="e">
        <f t="shared" ref="HKU51" si="2895">(HKS51*$C$51)+(HKS51-HKS49)</f>
        <v>#NUM!</v>
      </c>
      <c r="HKV51" s="959"/>
      <c r="HKW51" s="962" t="e">
        <f t="shared" ref="HKW51" si="2896">(HKU51*$C$51)+(HKU51-HKU49)</f>
        <v>#NUM!</v>
      </c>
      <c r="HKX51" s="959"/>
      <c r="HKY51" s="962" t="e">
        <f t="shared" ref="HKY51" si="2897">(HKW51*$C$51)+(HKW51-HKW49)</f>
        <v>#NUM!</v>
      </c>
      <c r="HKZ51" s="959"/>
      <c r="HLA51" s="962" t="e">
        <f t="shared" ref="HLA51" si="2898">(HKY51*$C$51)+(HKY51-HKY49)</f>
        <v>#NUM!</v>
      </c>
      <c r="HLB51" s="959"/>
      <c r="HLC51" s="962" t="e">
        <f t="shared" ref="HLC51" si="2899">(HLA51*$C$51)+(HLA51-HLA49)</f>
        <v>#NUM!</v>
      </c>
      <c r="HLD51" s="959"/>
      <c r="HLE51" s="962" t="e">
        <f t="shared" ref="HLE51" si="2900">(HLC51*$C$51)+(HLC51-HLC49)</f>
        <v>#NUM!</v>
      </c>
      <c r="HLF51" s="959"/>
      <c r="HLG51" s="962" t="e">
        <f t="shared" ref="HLG51" si="2901">(HLE51*$C$51)+(HLE51-HLE49)</f>
        <v>#NUM!</v>
      </c>
      <c r="HLH51" s="959"/>
      <c r="HLI51" s="962" t="e">
        <f t="shared" ref="HLI51" si="2902">(HLG51*$C$51)+(HLG51-HLG49)</f>
        <v>#NUM!</v>
      </c>
      <c r="HLJ51" s="959"/>
      <c r="HLK51" s="962" t="e">
        <f t="shared" ref="HLK51" si="2903">(HLI51*$C$51)+(HLI51-HLI49)</f>
        <v>#NUM!</v>
      </c>
      <c r="HLL51" s="959"/>
      <c r="HLM51" s="962" t="e">
        <f t="shared" ref="HLM51" si="2904">(HLK51*$C$51)+(HLK51-HLK49)</f>
        <v>#NUM!</v>
      </c>
      <c r="HLN51" s="959"/>
      <c r="HLO51" s="962" t="e">
        <f t="shared" ref="HLO51" si="2905">(HLM51*$C$51)+(HLM51-HLM49)</f>
        <v>#NUM!</v>
      </c>
      <c r="HLP51" s="959"/>
      <c r="HLQ51" s="962" t="e">
        <f t="shared" ref="HLQ51" si="2906">(HLO51*$C$51)+(HLO51-HLO49)</f>
        <v>#NUM!</v>
      </c>
      <c r="HLR51" s="959"/>
      <c r="HLS51" s="962" t="e">
        <f t="shared" ref="HLS51" si="2907">(HLQ51*$C$51)+(HLQ51-HLQ49)</f>
        <v>#NUM!</v>
      </c>
      <c r="HLT51" s="959"/>
      <c r="HLU51" s="962" t="e">
        <f t="shared" ref="HLU51" si="2908">(HLS51*$C$51)+(HLS51-HLS49)</f>
        <v>#NUM!</v>
      </c>
      <c r="HLV51" s="959"/>
      <c r="HLW51" s="962" t="e">
        <f t="shared" ref="HLW51" si="2909">(HLU51*$C$51)+(HLU51-HLU49)</f>
        <v>#NUM!</v>
      </c>
      <c r="HLX51" s="959"/>
      <c r="HLY51" s="962" t="e">
        <f t="shared" ref="HLY51" si="2910">(HLW51*$C$51)+(HLW51-HLW49)</f>
        <v>#NUM!</v>
      </c>
      <c r="HLZ51" s="959"/>
      <c r="HMA51" s="962" t="e">
        <f t="shared" ref="HMA51" si="2911">(HLY51*$C$51)+(HLY51-HLY49)</f>
        <v>#NUM!</v>
      </c>
      <c r="HMB51" s="959"/>
      <c r="HMC51" s="962" t="e">
        <f t="shared" ref="HMC51" si="2912">(HMA51*$C$51)+(HMA51-HMA49)</f>
        <v>#NUM!</v>
      </c>
      <c r="HMD51" s="959"/>
      <c r="HME51" s="962" t="e">
        <f t="shared" ref="HME51" si="2913">(HMC51*$C$51)+(HMC51-HMC49)</f>
        <v>#NUM!</v>
      </c>
      <c r="HMF51" s="959"/>
      <c r="HMG51" s="962" t="e">
        <f t="shared" ref="HMG51" si="2914">(HME51*$C$51)+(HME51-HME49)</f>
        <v>#NUM!</v>
      </c>
      <c r="HMH51" s="959"/>
      <c r="HMI51" s="962" t="e">
        <f t="shared" ref="HMI51" si="2915">(HMG51*$C$51)+(HMG51-HMG49)</f>
        <v>#NUM!</v>
      </c>
      <c r="HMJ51" s="959"/>
      <c r="HMK51" s="962" t="e">
        <f t="shared" ref="HMK51" si="2916">(HMI51*$C$51)+(HMI51-HMI49)</f>
        <v>#NUM!</v>
      </c>
      <c r="HML51" s="959"/>
      <c r="HMM51" s="962" t="e">
        <f t="shared" ref="HMM51" si="2917">(HMK51*$C$51)+(HMK51-HMK49)</f>
        <v>#NUM!</v>
      </c>
      <c r="HMN51" s="959"/>
      <c r="HMO51" s="962" t="e">
        <f t="shared" ref="HMO51" si="2918">(HMM51*$C$51)+(HMM51-HMM49)</f>
        <v>#NUM!</v>
      </c>
      <c r="HMP51" s="959"/>
      <c r="HMQ51" s="962" t="e">
        <f t="shared" ref="HMQ51" si="2919">(HMO51*$C$51)+(HMO51-HMO49)</f>
        <v>#NUM!</v>
      </c>
      <c r="HMR51" s="959"/>
      <c r="HMS51" s="962" t="e">
        <f t="shared" ref="HMS51" si="2920">(HMQ51*$C$51)+(HMQ51-HMQ49)</f>
        <v>#NUM!</v>
      </c>
      <c r="HMT51" s="959"/>
      <c r="HMU51" s="962" t="e">
        <f t="shared" ref="HMU51" si="2921">(HMS51*$C$51)+(HMS51-HMS49)</f>
        <v>#NUM!</v>
      </c>
      <c r="HMV51" s="959"/>
      <c r="HMW51" s="962" t="e">
        <f t="shared" ref="HMW51" si="2922">(HMU51*$C$51)+(HMU51-HMU49)</f>
        <v>#NUM!</v>
      </c>
      <c r="HMX51" s="959"/>
      <c r="HMY51" s="962" t="e">
        <f t="shared" ref="HMY51" si="2923">(HMW51*$C$51)+(HMW51-HMW49)</f>
        <v>#NUM!</v>
      </c>
      <c r="HMZ51" s="959"/>
      <c r="HNA51" s="962" t="e">
        <f t="shared" ref="HNA51" si="2924">(HMY51*$C$51)+(HMY51-HMY49)</f>
        <v>#NUM!</v>
      </c>
      <c r="HNB51" s="959"/>
      <c r="HNC51" s="962" t="e">
        <f t="shared" ref="HNC51" si="2925">(HNA51*$C$51)+(HNA51-HNA49)</f>
        <v>#NUM!</v>
      </c>
      <c r="HND51" s="959"/>
      <c r="HNE51" s="962" t="e">
        <f t="shared" ref="HNE51" si="2926">(HNC51*$C$51)+(HNC51-HNC49)</f>
        <v>#NUM!</v>
      </c>
      <c r="HNF51" s="959"/>
      <c r="HNG51" s="962" t="e">
        <f t="shared" ref="HNG51" si="2927">(HNE51*$C$51)+(HNE51-HNE49)</f>
        <v>#NUM!</v>
      </c>
      <c r="HNH51" s="959"/>
      <c r="HNI51" s="962" t="e">
        <f t="shared" ref="HNI51" si="2928">(HNG51*$C$51)+(HNG51-HNG49)</f>
        <v>#NUM!</v>
      </c>
      <c r="HNJ51" s="959"/>
      <c r="HNK51" s="962" t="e">
        <f t="shared" ref="HNK51" si="2929">(HNI51*$C$51)+(HNI51-HNI49)</f>
        <v>#NUM!</v>
      </c>
      <c r="HNL51" s="959"/>
      <c r="HNM51" s="962" t="e">
        <f t="shared" ref="HNM51" si="2930">(HNK51*$C$51)+(HNK51-HNK49)</f>
        <v>#NUM!</v>
      </c>
      <c r="HNN51" s="959"/>
      <c r="HNO51" s="962" t="e">
        <f t="shared" ref="HNO51" si="2931">(HNM51*$C$51)+(HNM51-HNM49)</f>
        <v>#NUM!</v>
      </c>
      <c r="HNP51" s="959"/>
      <c r="HNQ51" s="962" t="e">
        <f t="shared" ref="HNQ51" si="2932">(HNO51*$C$51)+(HNO51-HNO49)</f>
        <v>#NUM!</v>
      </c>
      <c r="HNR51" s="959"/>
      <c r="HNS51" s="962" t="e">
        <f t="shared" ref="HNS51" si="2933">(HNQ51*$C$51)+(HNQ51-HNQ49)</f>
        <v>#NUM!</v>
      </c>
      <c r="HNT51" s="959"/>
      <c r="HNU51" s="962" t="e">
        <f t="shared" ref="HNU51" si="2934">(HNS51*$C$51)+(HNS51-HNS49)</f>
        <v>#NUM!</v>
      </c>
      <c r="HNV51" s="959"/>
      <c r="HNW51" s="962" t="e">
        <f t="shared" ref="HNW51" si="2935">(HNU51*$C$51)+(HNU51-HNU49)</f>
        <v>#NUM!</v>
      </c>
      <c r="HNX51" s="959"/>
      <c r="HNY51" s="962" t="e">
        <f t="shared" ref="HNY51" si="2936">(HNW51*$C$51)+(HNW51-HNW49)</f>
        <v>#NUM!</v>
      </c>
      <c r="HNZ51" s="959"/>
      <c r="HOA51" s="962" t="e">
        <f t="shared" ref="HOA51" si="2937">(HNY51*$C$51)+(HNY51-HNY49)</f>
        <v>#NUM!</v>
      </c>
      <c r="HOB51" s="959"/>
      <c r="HOC51" s="962" t="e">
        <f t="shared" ref="HOC51" si="2938">(HOA51*$C$51)+(HOA51-HOA49)</f>
        <v>#NUM!</v>
      </c>
      <c r="HOD51" s="959"/>
      <c r="HOE51" s="962" t="e">
        <f t="shared" ref="HOE51" si="2939">(HOC51*$C$51)+(HOC51-HOC49)</f>
        <v>#NUM!</v>
      </c>
      <c r="HOF51" s="959"/>
      <c r="HOG51" s="962" t="e">
        <f t="shared" ref="HOG51" si="2940">(HOE51*$C$51)+(HOE51-HOE49)</f>
        <v>#NUM!</v>
      </c>
      <c r="HOH51" s="959"/>
      <c r="HOI51" s="962" t="e">
        <f t="shared" ref="HOI51" si="2941">(HOG51*$C$51)+(HOG51-HOG49)</f>
        <v>#NUM!</v>
      </c>
      <c r="HOJ51" s="959"/>
      <c r="HOK51" s="962" t="e">
        <f t="shared" ref="HOK51" si="2942">(HOI51*$C$51)+(HOI51-HOI49)</f>
        <v>#NUM!</v>
      </c>
      <c r="HOL51" s="959"/>
      <c r="HOM51" s="962" t="e">
        <f t="shared" ref="HOM51" si="2943">(HOK51*$C$51)+(HOK51-HOK49)</f>
        <v>#NUM!</v>
      </c>
      <c r="HON51" s="959"/>
      <c r="HOO51" s="962" t="e">
        <f t="shared" ref="HOO51" si="2944">(HOM51*$C$51)+(HOM51-HOM49)</f>
        <v>#NUM!</v>
      </c>
      <c r="HOP51" s="959"/>
      <c r="HOQ51" s="962" t="e">
        <f t="shared" ref="HOQ51" si="2945">(HOO51*$C$51)+(HOO51-HOO49)</f>
        <v>#NUM!</v>
      </c>
      <c r="HOR51" s="959"/>
      <c r="HOS51" s="962" t="e">
        <f t="shared" ref="HOS51" si="2946">(HOQ51*$C$51)+(HOQ51-HOQ49)</f>
        <v>#NUM!</v>
      </c>
      <c r="HOT51" s="959"/>
      <c r="HOU51" s="962" t="e">
        <f t="shared" ref="HOU51" si="2947">(HOS51*$C$51)+(HOS51-HOS49)</f>
        <v>#NUM!</v>
      </c>
      <c r="HOV51" s="959"/>
      <c r="HOW51" s="962" t="e">
        <f t="shared" ref="HOW51" si="2948">(HOU51*$C$51)+(HOU51-HOU49)</f>
        <v>#NUM!</v>
      </c>
      <c r="HOX51" s="959"/>
      <c r="HOY51" s="962" t="e">
        <f t="shared" ref="HOY51" si="2949">(HOW51*$C$51)+(HOW51-HOW49)</f>
        <v>#NUM!</v>
      </c>
      <c r="HOZ51" s="959"/>
      <c r="HPA51" s="962" t="e">
        <f t="shared" ref="HPA51" si="2950">(HOY51*$C$51)+(HOY51-HOY49)</f>
        <v>#NUM!</v>
      </c>
      <c r="HPB51" s="959"/>
      <c r="HPC51" s="962" t="e">
        <f t="shared" ref="HPC51" si="2951">(HPA51*$C$51)+(HPA51-HPA49)</f>
        <v>#NUM!</v>
      </c>
      <c r="HPD51" s="959"/>
      <c r="HPE51" s="962" t="e">
        <f t="shared" ref="HPE51" si="2952">(HPC51*$C$51)+(HPC51-HPC49)</f>
        <v>#NUM!</v>
      </c>
      <c r="HPF51" s="959"/>
      <c r="HPG51" s="962" t="e">
        <f t="shared" ref="HPG51" si="2953">(HPE51*$C$51)+(HPE51-HPE49)</f>
        <v>#NUM!</v>
      </c>
      <c r="HPH51" s="959"/>
      <c r="HPI51" s="962" t="e">
        <f t="shared" ref="HPI51" si="2954">(HPG51*$C$51)+(HPG51-HPG49)</f>
        <v>#NUM!</v>
      </c>
      <c r="HPJ51" s="959"/>
      <c r="HPK51" s="962" t="e">
        <f t="shared" ref="HPK51" si="2955">(HPI51*$C$51)+(HPI51-HPI49)</f>
        <v>#NUM!</v>
      </c>
      <c r="HPL51" s="959"/>
      <c r="HPM51" s="962" t="e">
        <f t="shared" ref="HPM51" si="2956">(HPK51*$C$51)+(HPK51-HPK49)</f>
        <v>#NUM!</v>
      </c>
      <c r="HPN51" s="959"/>
      <c r="HPO51" s="962" t="e">
        <f t="shared" ref="HPO51" si="2957">(HPM51*$C$51)+(HPM51-HPM49)</f>
        <v>#NUM!</v>
      </c>
      <c r="HPP51" s="959"/>
      <c r="HPQ51" s="962" t="e">
        <f t="shared" ref="HPQ51" si="2958">(HPO51*$C$51)+(HPO51-HPO49)</f>
        <v>#NUM!</v>
      </c>
      <c r="HPR51" s="959"/>
      <c r="HPS51" s="962" t="e">
        <f t="shared" ref="HPS51" si="2959">(HPQ51*$C$51)+(HPQ51-HPQ49)</f>
        <v>#NUM!</v>
      </c>
      <c r="HPT51" s="959"/>
      <c r="HPU51" s="962" t="e">
        <f t="shared" ref="HPU51" si="2960">(HPS51*$C$51)+(HPS51-HPS49)</f>
        <v>#NUM!</v>
      </c>
      <c r="HPV51" s="959"/>
      <c r="HPW51" s="962" t="e">
        <f t="shared" ref="HPW51" si="2961">(HPU51*$C$51)+(HPU51-HPU49)</f>
        <v>#NUM!</v>
      </c>
      <c r="HPX51" s="959"/>
      <c r="HPY51" s="962" t="e">
        <f t="shared" ref="HPY51" si="2962">(HPW51*$C$51)+(HPW51-HPW49)</f>
        <v>#NUM!</v>
      </c>
      <c r="HPZ51" s="959"/>
      <c r="HQA51" s="962" t="e">
        <f t="shared" ref="HQA51" si="2963">(HPY51*$C$51)+(HPY51-HPY49)</f>
        <v>#NUM!</v>
      </c>
      <c r="HQB51" s="959"/>
      <c r="HQC51" s="962" t="e">
        <f t="shared" ref="HQC51" si="2964">(HQA51*$C$51)+(HQA51-HQA49)</f>
        <v>#NUM!</v>
      </c>
      <c r="HQD51" s="959"/>
      <c r="HQE51" s="962" t="e">
        <f t="shared" ref="HQE51" si="2965">(HQC51*$C$51)+(HQC51-HQC49)</f>
        <v>#NUM!</v>
      </c>
      <c r="HQF51" s="959"/>
      <c r="HQG51" s="962" t="e">
        <f t="shared" ref="HQG51" si="2966">(HQE51*$C$51)+(HQE51-HQE49)</f>
        <v>#NUM!</v>
      </c>
      <c r="HQH51" s="959"/>
      <c r="HQI51" s="962" t="e">
        <f t="shared" ref="HQI51" si="2967">(HQG51*$C$51)+(HQG51-HQG49)</f>
        <v>#NUM!</v>
      </c>
      <c r="HQJ51" s="959"/>
      <c r="HQK51" s="962" t="e">
        <f t="shared" ref="HQK51" si="2968">(HQI51*$C$51)+(HQI51-HQI49)</f>
        <v>#NUM!</v>
      </c>
      <c r="HQL51" s="959"/>
      <c r="HQM51" s="962" t="e">
        <f t="shared" ref="HQM51" si="2969">(HQK51*$C$51)+(HQK51-HQK49)</f>
        <v>#NUM!</v>
      </c>
      <c r="HQN51" s="959"/>
      <c r="HQO51" s="962" t="e">
        <f t="shared" ref="HQO51" si="2970">(HQM51*$C$51)+(HQM51-HQM49)</f>
        <v>#NUM!</v>
      </c>
      <c r="HQP51" s="959"/>
      <c r="HQQ51" s="962" t="e">
        <f t="shared" ref="HQQ51" si="2971">(HQO51*$C$51)+(HQO51-HQO49)</f>
        <v>#NUM!</v>
      </c>
      <c r="HQR51" s="959"/>
      <c r="HQS51" s="962" t="e">
        <f t="shared" ref="HQS51" si="2972">(HQQ51*$C$51)+(HQQ51-HQQ49)</f>
        <v>#NUM!</v>
      </c>
      <c r="HQT51" s="959"/>
      <c r="HQU51" s="962" t="e">
        <f t="shared" ref="HQU51" si="2973">(HQS51*$C$51)+(HQS51-HQS49)</f>
        <v>#NUM!</v>
      </c>
      <c r="HQV51" s="959"/>
      <c r="HQW51" s="962" t="e">
        <f t="shared" ref="HQW51" si="2974">(HQU51*$C$51)+(HQU51-HQU49)</f>
        <v>#NUM!</v>
      </c>
      <c r="HQX51" s="959"/>
      <c r="HQY51" s="962" t="e">
        <f t="shared" ref="HQY51" si="2975">(HQW51*$C$51)+(HQW51-HQW49)</f>
        <v>#NUM!</v>
      </c>
      <c r="HQZ51" s="959"/>
      <c r="HRA51" s="962" t="e">
        <f t="shared" ref="HRA51" si="2976">(HQY51*$C$51)+(HQY51-HQY49)</f>
        <v>#NUM!</v>
      </c>
      <c r="HRB51" s="959"/>
      <c r="HRC51" s="962" t="e">
        <f t="shared" ref="HRC51" si="2977">(HRA51*$C$51)+(HRA51-HRA49)</f>
        <v>#NUM!</v>
      </c>
      <c r="HRD51" s="959"/>
      <c r="HRE51" s="962" t="e">
        <f t="shared" ref="HRE51" si="2978">(HRC51*$C$51)+(HRC51-HRC49)</f>
        <v>#NUM!</v>
      </c>
      <c r="HRF51" s="959"/>
      <c r="HRG51" s="962" t="e">
        <f t="shared" ref="HRG51" si="2979">(HRE51*$C$51)+(HRE51-HRE49)</f>
        <v>#NUM!</v>
      </c>
      <c r="HRH51" s="959"/>
      <c r="HRI51" s="962" t="e">
        <f t="shared" ref="HRI51" si="2980">(HRG51*$C$51)+(HRG51-HRG49)</f>
        <v>#NUM!</v>
      </c>
      <c r="HRJ51" s="959"/>
      <c r="HRK51" s="962" t="e">
        <f t="shared" ref="HRK51" si="2981">(HRI51*$C$51)+(HRI51-HRI49)</f>
        <v>#NUM!</v>
      </c>
      <c r="HRL51" s="959"/>
      <c r="HRM51" s="962" t="e">
        <f t="shared" ref="HRM51" si="2982">(HRK51*$C$51)+(HRK51-HRK49)</f>
        <v>#NUM!</v>
      </c>
      <c r="HRN51" s="959"/>
      <c r="HRO51" s="962" t="e">
        <f t="shared" ref="HRO51" si="2983">(HRM51*$C$51)+(HRM51-HRM49)</f>
        <v>#NUM!</v>
      </c>
      <c r="HRP51" s="959"/>
      <c r="HRQ51" s="962" t="e">
        <f t="shared" ref="HRQ51" si="2984">(HRO51*$C$51)+(HRO51-HRO49)</f>
        <v>#NUM!</v>
      </c>
      <c r="HRR51" s="959"/>
      <c r="HRS51" s="962" t="e">
        <f t="shared" ref="HRS51" si="2985">(HRQ51*$C$51)+(HRQ51-HRQ49)</f>
        <v>#NUM!</v>
      </c>
      <c r="HRT51" s="959"/>
      <c r="HRU51" s="962" t="e">
        <f t="shared" ref="HRU51" si="2986">(HRS51*$C$51)+(HRS51-HRS49)</f>
        <v>#NUM!</v>
      </c>
      <c r="HRV51" s="959"/>
      <c r="HRW51" s="962" t="e">
        <f t="shared" ref="HRW51" si="2987">(HRU51*$C$51)+(HRU51-HRU49)</f>
        <v>#NUM!</v>
      </c>
      <c r="HRX51" s="959"/>
      <c r="HRY51" s="962" t="e">
        <f t="shared" ref="HRY51" si="2988">(HRW51*$C$51)+(HRW51-HRW49)</f>
        <v>#NUM!</v>
      </c>
      <c r="HRZ51" s="959"/>
      <c r="HSA51" s="962" t="e">
        <f t="shared" ref="HSA51" si="2989">(HRY51*$C$51)+(HRY51-HRY49)</f>
        <v>#NUM!</v>
      </c>
      <c r="HSB51" s="959"/>
      <c r="HSC51" s="962" t="e">
        <f t="shared" ref="HSC51" si="2990">(HSA51*$C$51)+(HSA51-HSA49)</f>
        <v>#NUM!</v>
      </c>
      <c r="HSD51" s="959"/>
      <c r="HSE51" s="962" t="e">
        <f t="shared" ref="HSE51" si="2991">(HSC51*$C$51)+(HSC51-HSC49)</f>
        <v>#NUM!</v>
      </c>
      <c r="HSF51" s="959"/>
      <c r="HSG51" s="962" t="e">
        <f t="shared" ref="HSG51" si="2992">(HSE51*$C$51)+(HSE51-HSE49)</f>
        <v>#NUM!</v>
      </c>
      <c r="HSH51" s="959"/>
      <c r="HSI51" s="962" t="e">
        <f t="shared" ref="HSI51" si="2993">(HSG51*$C$51)+(HSG51-HSG49)</f>
        <v>#NUM!</v>
      </c>
      <c r="HSJ51" s="959"/>
      <c r="HSK51" s="962" t="e">
        <f t="shared" ref="HSK51" si="2994">(HSI51*$C$51)+(HSI51-HSI49)</f>
        <v>#NUM!</v>
      </c>
      <c r="HSL51" s="959"/>
      <c r="HSM51" s="962" t="e">
        <f t="shared" ref="HSM51" si="2995">(HSK51*$C$51)+(HSK51-HSK49)</f>
        <v>#NUM!</v>
      </c>
      <c r="HSN51" s="959"/>
      <c r="HSO51" s="962" t="e">
        <f t="shared" ref="HSO51" si="2996">(HSM51*$C$51)+(HSM51-HSM49)</f>
        <v>#NUM!</v>
      </c>
      <c r="HSP51" s="959"/>
      <c r="HSQ51" s="962" t="e">
        <f t="shared" ref="HSQ51" si="2997">(HSO51*$C$51)+(HSO51-HSO49)</f>
        <v>#NUM!</v>
      </c>
      <c r="HSR51" s="959"/>
      <c r="HSS51" s="962" t="e">
        <f t="shared" ref="HSS51" si="2998">(HSQ51*$C$51)+(HSQ51-HSQ49)</f>
        <v>#NUM!</v>
      </c>
      <c r="HST51" s="959"/>
      <c r="HSU51" s="962" t="e">
        <f t="shared" ref="HSU51" si="2999">(HSS51*$C$51)+(HSS51-HSS49)</f>
        <v>#NUM!</v>
      </c>
      <c r="HSV51" s="959"/>
      <c r="HSW51" s="962" t="e">
        <f t="shared" ref="HSW51" si="3000">(HSU51*$C$51)+(HSU51-HSU49)</f>
        <v>#NUM!</v>
      </c>
      <c r="HSX51" s="959"/>
      <c r="HSY51" s="962" t="e">
        <f t="shared" ref="HSY51" si="3001">(HSW51*$C$51)+(HSW51-HSW49)</f>
        <v>#NUM!</v>
      </c>
      <c r="HSZ51" s="959"/>
      <c r="HTA51" s="962" t="e">
        <f t="shared" ref="HTA51" si="3002">(HSY51*$C$51)+(HSY51-HSY49)</f>
        <v>#NUM!</v>
      </c>
      <c r="HTB51" s="959"/>
      <c r="HTC51" s="962" t="e">
        <f t="shared" ref="HTC51" si="3003">(HTA51*$C$51)+(HTA51-HTA49)</f>
        <v>#NUM!</v>
      </c>
      <c r="HTD51" s="959"/>
      <c r="HTE51" s="962" t="e">
        <f t="shared" ref="HTE51" si="3004">(HTC51*$C$51)+(HTC51-HTC49)</f>
        <v>#NUM!</v>
      </c>
      <c r="HTF51" s="959"/>
      <c r="HTG51" s="962" t="e">
        <f t="shared" ref="HTG51" si="3005">(HTE51*$C$51)+(HTE51-HTE49)</f>
        <v>#NUM!</v>
      </c>
      <c r="HTH51" s="959"/>
      <c r="HTI51" s="962" t="e">
        <f t="shared" ref="HTI51" si="3006">(HTG51*$C$51)+(HTG51-HTG49)</f>
        <v>#NUM!</v>
      </c>
      <c r="HTJ51" s="959"/>
      <c r="HTK51" s="962" t="e">
        <f t="shared" ref="HTK51" si="3007">(HTI51*$C$51)+(HTI51-HTI49)</f>
        <v>#NUM!</v>
      </c>
      <c r="HTL51" s="959"/>
      <c r="HTM51" s="962" t="e">
        <f t="shared" ref="HTM51" si="3008">(HTK51*$C$51)+(HTK51-HTK49)</f>
        <v>#NUM!</v>
      </c>
      <c r="HTN51" s="959"/>
      <c r="HTO51" s="962" t="e">
        <f t="shared" ref="HTO51" si="3009">(HTM51*$C$51)+(HTM51-HTM49)</f>
        <v>#NUM!</v>
      </c>
      <c r="HTP51" s="959"/>
      <c r="HTQ51" s="962" t="e">
        <f t="shared" ref="HTQ51" si="3010">(HTO51*$C$51)+(HTO51-HTO49)</f>
        <v>#NUM!</v>
      </c>
      <c r="HTR51" s="959"/>
      <c r="HTS51" s="962" t="e">
        <f t="shared" ref="HTS51" si="3011">(HTQ51*$C$51)+(HTQ51-HTQ49)</f>
        <v>#NUM!</v>
      </c>
      <c r="HTT51" s="959"/>
      <c r="HTU51" s="962" t="e">
        <f t="shared" ref="HTU51" si="3012">(HTS51*$C$51)+(HTS51-HTS49)</f>
        <v>#NUM!</v>
      </c>
      <c r="HTV51" s="959"/>
      <c r="HTW51" s="962" t="e">
        <f t="shared" ref="HTW51" si="3013">(HTU51*$C$51)+(HTU51-HTU49)</f>
        <v>#NUM!</v>
      </c>
      <c r="HTX51" s="959"/>
      <c r="HTY51" s="962" t="e">
        <f t="shared" ref="HTY51" si="3014">(HTW51*$C$51)+(HTW51-HTW49)</f>
        <v>#NUM!</v>
      </c>
      <c r="HTZ51" s="959"/>
      <c r="HUA51" s="962" t="e">
        <f t="shared" ref="HUA51" si="3015">(HTY51*$C$51)+(HTY51-HTY49)</f>
        <v>#NUM!</v>
      </c>
      <c r="HUB51" s="959"/>
      <c r="HUC51" s="962" t="e">
        <f t="shared" ref="HUC51" si="3016">(HUA51*$C$51)+(HUA51-HUA49)</f>
        <v>#NUM!</v>
      </c>
      <c r="HUD51" s="959"/>
      <c r="HUE51" s="962" t="e">
        <f t="shared" ref="HUE51" si="3017">(HUC51*$C$51)+(HUC51-HUC49)</f>
        <v>#NUM!</v>
      </c>
      <c r="HUF51" s="959"/>
      <c r="HUG51" s="962" t="e">
        <f t="shared" ref="HUG51" si="3018">(HUE51*$C$51)+(HUE51-HUE49)</f>
        <v>#NUM!</v>
      </c>
      <c r="HUH51" s="959"/>
      <c r="HUI51" s="962" t="e">
        <f t="shared" ref="HUI51" si="3019">(HUG51*$C$51)+(HUG51-HUG49)</f>
        <v>#NUM!</v>
      </c>
      <c r="HUJ51" s="959"/>
      <c r="HUK51" s="962" t="e">
        <f t="shared" ref="HUK51" si="3020">(HUI51*$C$51)+(HUI51-HUI49)</f>
        <v>#NUM!</v>
      </c>
      <c r="HUL51" s="959"/>
      <c r="HUM51" s="962" t="e">
        <f t="shared" ref="HUM51" si="3021">(HUK51*$C$51)+(HUK51-HUK49)</f>
        <v>#NUM!</v>
      </c>
      <c r="HUN51" s="959"/>
      <c r="HUO51" s="962" t="e">
        <f t="shared" ref="HUO51" si="3022">(HUM51*$C$51)+(HUM51-HUM49)</f>
        <v>#NUM!</v>
      </c>
      <c r="HUP51" s="959"/>
      <c r="HUQ51" s="962" t="e">
        <f t="shared" ref="HUQ51" si="3023">(HUO51*$C$51)+(HUO51-HUO49)</f>
        <v>#NUM!</v>
      </c>
      <c r="HUR51" s="959"/>
      <c r="HUS51" s="962" t="e">
        <f t="shared" ref="HUS51" si="3024">(HUQ51*$C$51)+(HUQ51-HUQ49)</f>
        <v>#NUM!</v>
      </c>
      <c r="HUT51" s="959"/>
      <c r="HUU51" s="962" t="e">
        <f t="shared" ref="HUU51" si="3025">(HUS51*$C$51)+(HUS51-HUS49)</f>
        <v>#NUM!</v>
      </c>
      <c r="HUV51" s="959"/>
      <c r="HUW51" s="962" t="e">
        <f t="shared" ref="HUW51" si="3026">(HUU51*$C$51)+(HUU51-HUU49)</f>
        <v>#NUM!</v>
      </c>
      <c r="HUX51" s="959"/>
      <c r="HUY51" s="962" t="e">
        <f t="shared" ref="HUY51" si="3027">(HUW51*$C$51)+(HUW51-HUW49)</f>
        <v>#NUM!</v>
      </c>
      <c r="HUZ51" s="959"/>
      <c r="HVA51" s="962" t="e">
        <f t="shared" ref="HVA51" si="3028">(HUY51*$C$51)+(HUY51-HUY49)</f>
        <v>#NUM!</v>
      </c>
      <c r="HVB51" s="959"/>
      <c r="HVC51" s="962" t="e">
        <f t="shared" ref="HVC51" si="3029">(HVA51*$C$51)+(HVA51-HVA49)</f>
        <v>#NUM!</v>
      </c>
      <c r="HVD51" s="959"/>
      <c r="HVE51" s="962" t="e">
        <f t="shared" ref="HVE51" si="3030">(HVC51*$C$51)+(HVC51-HVC49)</f>
        <v>#NUM!</v>
      </c>
      <c r="HVF51" s="959"/>
      <c r="HVG51" s="962" t="e">
        <f t="shared" ref="HVG51" si="3031">(HVE51*$C$51)+(HVE51-HVE49)</f>
        <v>#NUM!</v>
      </c>
      <c r="HVH51" s="959"/>
      <c r="HVI51" s="962" t="e">
        <f t="shared" ref="HVI51" si="3032">(HVG51*$C$51)+(HVG51-HVG49)</f>
        <v>#NUM!</v>
      </c>
      <c r="HVJ51" s="959"/>
      <c r="HVK51" s="962" t="e">
        <f t="shared" ref="HVK51" si="3033">(HVI51*$C$51)+(HVI51-HVI49)</f>
        <v>#NUM!</v>
      </c>
      <c r="HVL51" s="959"/>
      <c r="HVM51" s="962" t="e">
        <f t="shared" ref="HVM51" si="3034">(HVK51*$C$51)+(HVK51-HVK49)</f>
        <v>#NUM!</v>
      </c>
      <c r="HVN51" s="959"/>
      <c r="HVO51" s="962" t="e">
        <f t="shared" ref="HVO51" si="3035">(HVM51*$C$51)+(HVM51-HVM49)</f>
        <v>#NUM!</v>
      </c>
      <c r="HVP51" s="959"/>
      <c r="HVQ51" s="962" t="e">
        <f t="shared" ref="HVQ51" si="3036">(HVO51*$C$51)+(HVO51-HVO49)</f>
        <v>#NUM!</v>
      </c>
      <c r="HVR51" s="959"/>
      <c r="HVS51" s="962" t="e">
        <f t="shared" ref="HVS51" si="3037">(HVQ51*$C$51)+(HVQ51-HVQ49)</f>
        <v>#NUM!</v>
      </c>
      <c r="HVT51" s="959"/>
      <c r="HVU51" s="962" t="e">
        <f t="shared" ref="HVU51" si="3038">(HVS51*$C$51)+(HVS51-HVS49)</f>
        <v>#NUM!</v>
      </c>
      <c r="HVV51" s="959"/>
      <c r="HVW51" s="962" t="e">
        <f t="shared" ref="HVW51" si="3039">(HVU51*$C$51)+(HVU51-HVU49)</f>
        <v>#NUM!</v>
      </c>
      <c r="HVX51" s="959"/>
      <c r="HVY51" s="962" t="e">
        <f t="shared" ref="HVY51" si="3040">(HVW51*$C$51)+(HVW51-HVW49)</f>
        <v>#NUM!</v>
      </c>
      <c r="HVZ51" s="959"/>
      <c r="HWA51" s="962" t="e">
        <f t="shared" ref="HWA51" si="3041">(HVY51*$C$51)+(HVY51-HVY49)</f>
        <v>#NUM!</v>
      </c>
      <c r="HWB51" s="959"/>
      <c r="HWC51" s="962" t="e">
        <f t="shared" ref="HWC51" si="3042">(HWA51*$C$51)+(HWA51-HWA49)</f>
        <v>#NUM!</v>
      </c>
      <c r="HWD51" s="959"/>
      <c r="HWE51" s="962" t="e">
        <f t="shared" ref="HWE51" si="3043">(HWC51*$C$51)+(HWC51-HWC49)</f>
        <v>#NUM!</v>
      </c>
      <c r="HWF51" s="959"/>
      <c r="HWG51" s="962" t="e">
        <f t="shared" ref="HWG51" si="3044">(HWE51*$C$51)+(HWE51-HWE49)</f>
        <v>#NUM!</v>
      </c>
      <c r="HWH51" s="959"/>
      <c r="HWI51" s="962" t="e">
        <f t="shared" ref="HWI51" si="3045">(HWG51*$C$51)+(HWG51-HWG49)</f>
        <v>#NUM!</v>
      </c>
      <c r="HWJ51" s="959"/>
      <c r="HWK51" s="962" t="e">
        <f t="shared" ref="HWK51" si="3046">(HWI51*$C$51)+(HWI51-HWI49)</f>
        <v>#NUM!</v>
      </c>
      <c r="HWL51" s="959"/>
      <c r="HWM51" s="962" t="e">
        <f t="shared" ref="HWM51" si="3047">(HWK51*$C$51)+(HWK51-HWK49)</f>
        <v>#NUM!</v>
      </c>
      <c r="HWN51" s="959"/>
      <c r="HWO51" s="962" t="e">
        <f t="shared" ref="HWO51" si="3048">(HWM51*$C$51)+(HWM51-HWM49)</f>
        <v>#NUM!</v>
      </c>
      <c r="HWP51" s="959"/>
      <c r="HWQ51" s="962" t="e">
        <f t="shared" ref="HWQ51" si="3049">(HWO51*$C$51)+(HWO51-HWO49)</f>
        <v>#NUM!</v>
      </c>
      <c r="HWR51" s="959"/>
      <c r="HWS51" s="962" t="e">
        <f t="shared" ref="HWS51" si="3050">(HWQ51*$C$51)+(HWQ51-HWQ49)</f>
        <v>#NUM!</v>
      </c>
      <c r="HWT51" s="959"/>
      <c r="HWU51" s="962" t="e">
        <f t="shared" ref="HWU51" si="3051">(HWS51*$C$51)+(HWS51-HWS49)</f>
        <v>#NUM!</v>
      </c>
      <c r="HWV51" s="959"/>
      <c r="HWW51" s="962" t="e">
        <f t="shared" ref="HWW51" si="3052">(HWU51*$C$51)+(HWU51-HWU49)</f>
        <v>#NUM!</v>
      </c>
      <c r="HWX51" s="959"/>
      <c r="HWY51" s="962" t="e">
        <f t="shared" ref="HWY51" si="3053">(HWW51*$C$51)+(HWW51-HWW49)</f>
        <v>#NUM!</v>
      </c>
      <c r="HWZ51" s="959"/>
      <c r="HXA51" s="962" t="e">
        <f t="shared" ref="HXA51" si="3054">(HWY51*$C$51)+(HWY51-HWY49)</f>
        <v>#NUM!</v>
      </c>
      <c r="HXB51" s="959"/>
      <c r="HXC51" s="962" t="e">
        <f t="shared" ref="HXC51" si="3055">(HXA51*$C$51)+(HXA51-HXA49)</f>
        <v>#NUM!</v>
      </c>
      <c r="HXD51" s="959"/>
      <c r="HXE51" s="962" t="e">
        <f t="shared" ref="HXE51" si="3056">(HXC51*$C$51)+(HXC51-HXC49)</f>
        <v>#NUM!</v>
      </c>
      <c r="HXF51" s="959"/>
      <c r="HXG51" s="962" t="e">
        <f t="shared" ref="HXG51" si="3057">(HXE51*$C$51)+(HXE51-HXE49)</f>
        <v>#NUM!</v>
      </c>
      <c r="HXH51" s="959"/>
      <c r="HXI51" s="962" t="e">
        <f t="shared" ref="HXI51" si="3058">(HXG51*$C$51)+(HXG51-HXG49)</f>
        <v>#NUM!</v>
      </c>
      <c r="HXJ51" s="959"/>
      <c r="HXK51" s="962" t="e">
        <f t="shared" ref="HXK51" si="3059">(HXI51*$C$51)+(HXI51-HXI49)</f>
        <v>#NUM!</v>
      </c>
      <c r="HXL51" s="959"/>
      <c r="HXM51" s="962" t="e">
        <f t="shared" ref="HXM51" si="3060">(HXK51*$C$51)+(HXK51-HXK49)</f>
        <v>#NUM!</v>
      </c>
      <c r="HXN51" s="959"/>
      <c r="HXO51" s="962" t="e">
        <f t="shared" ref="HXO51" si="3061">(HXM51*$C$51)+(HXM51-HXM49)</f>
        <v>#NUM!</v>
      </c>
      <c r="HXP51" s="959"/>
      <c r="HXQ51" s="962" t="e">
        <f t="shared" ref="HXQ51" si="3062">(HXO51*$C$51)+(HXO51-HXO49)</f>
        <v>#NUM!</v>
      </c>
      <c r="HXR51" s="959"/>
      <c r="HXS51" s="962" t="e">
        <f t="shared" ref="HXS51" si="3063">(HXQ51*$C$51)+(HXQ51-HXQ49)</f>
        <v>#NUM!</v>
      </c>
      <c r="HXT51" s="959"/>
      <c r="HXU51" s="962" t="e">
        <f t="shared" ref="HXU51" si="3064">(HXS51*$C$51)+(HXS51-HXS49)</f>
        <v>#NUM!</v>
      </c>
      <c r="HXV51" s="959"/>
      <c r="HXW51" s="962" t="e">
        <f t="shared" ref="HXW51" si="3065">(HXU51*$C$51)+(HXU51-HXU49)</f>
        <v>#NUM!</v>
      </c>
      <c r="HXX51" s="959"/>
      <c r="HXY51" s="962" t="e">
        <f t="shared" ref="HXY51" si="3066">(HXW51*$C$51)+(HXW51-HXW49)</f>
        <v>#NUM!</v>
      </c>
      <c r="HXZ51" s="959"/>
      <c r="HYA51" s="962" t="e">
        <f t="shared" ref="HYA51" si="3067">(HXY51*$C$51)+(HXY51-HXY49)</f>
        <v>#NUM!</v>
      </c>
      <c r="HYB51" s="959"/>
      <c r="HYC51" s="962" t="e">
        <f t="shared" ref="HYC51" si="3068">(HYA51*$C$51)+(HYA51-HYA49)</f>
        <v>#NUM!</v>
      </c>
      <c r="HYD51" s="959"/>
      <c r="HYE51" s="962" t="e">
        <f t="shared" ref="HYE51" si="3069">(HYC51*$C$51)+(HYC51-HYC49)</f>
        <v>#NUM!</v>
      </c>
      <c r="HYF51" s="959"/>
      <c r="HYG51" s="962" t="e">
        <f t="shared" ref="HYG51" si="3070">(HYE51*$C$51)+(HYE51-HYE49)</f>
        <v>#NUM!</v>
      </c>
      <c r="HYH51" s="959"/>
      <c r="HYI51" s="962" t="e">
        <f t="shared" ref="HYI51" si="3071">(HYG51*$C$51)+(HYG51-HYG49)</f>
        <v>#NUM!</v>
      </c>
      <c r="HYJ51" s="959"/>
      <c r="HYK51" s="962" t="e">
        <f t="shared" ref="HYK51" si="3072">(HYI51*$C$51)+(HYI51-HYI49)</f>
        <v>#NUM!</v>
      </c>
      <c r="HYL51" s="959"/>
      <c r="HYM51" s="962" t="e">
        <f t="shared" ref="HYM51" si="3073">(HYK51*$C$51)+(HYK51-HYK49)</f>
        <v>#NUM!</v>
      </c>
      <c r="HYN51" s="959"/>
      <c r="HYO51" s="962" t="e">
        <f t="shared" ref="HYO51" si="3074">(HYM51*$C$51)+(HYM51-HYM49)</f>
        <v>#NUM!</v>
      </c>
      <c r="HYP51" s="959"/>
      <c r="HYQ51" s="962" t="e">
        <f t="shared" ref="HYQ51" si="3075">(HYO51*$C$51)+(HYO51-HYO49)</f>
        <v>#NUM!</v>
      </c>
      <c r="HYR51" s="959"/>
      <c r="HYS51" s="962" t="e">
        <f t="shared" ref="HYS51" si="3076">(HYQ51*$C$51)+(HYQ51-HYQ49)</f>
        <v>#NUM!</v>
      </c>
      <c r="HYT51" s="959"/>
      <c r="HYU51" s="962" t="e">
        <f t="shared" ref="HYU51" si="3077">(HYS51*$C$51)+(HYS51-HYS49)</f>
        <v>#NUM!</v>
      </c>
      <c r="HYV51" s="959"/>
      <c r="HYW51" s="962" t="e">
        <f t="shared" ref="HYW51" si="3078">(HYU51*$C$51)+(HYU51-HYU49)</f>
        <v>#NUM!</v>
      </c>
      <c r="HYX51" s="959"/>
      <c r="HYY51" s="962" t="e">
        <f t="shared" ref="HYY51" si="3079">(HYW51*$C$51)+(HYW51-HYW49)</f>
        <v>#NUM!</v>
      </c>
      <c r="HYZ51" s="959"/>
      <c r="HZA51" s="962" t="e">
        <f t="shared" ref="HZA51" si="3080">(HYY51*$C$51)+(HYY51-HYY49)</f>
        <v>#NUM!</v>
      </c>
      <c r="HZB51" s="959"/>
      <c r="HZC51" s="962" t="e">
        <f t="shared" ref="HZC51" si="3081">(HZA51*$C$51)+(HZA51-HZA49)</f>
        <v>#NUM!</v>
      </c>
      <c r="HZD51" s="959"/>
      <c r="HZE51" s="962" t="e">
        <f t="shared" ref="HZE51" si="3082">(HZC51*$C$51)+(HZC51-HZC49)</f>
        <v>#NUM!</v>
      </c>
      <c r="HZF51" s="959"/>
      <c r="HZG51" s="962" t="e">
        <f t="shared" ref="HZG51" si="3083">(HZE51*$C$51)+(HZE51-HZE49)</f>
        <v>#NUM!</v>
      </c>
      <c r="HZH51" s="959"/>
      <c r="HZI51" s="962" t="e">
        <f t="shared" ref="HZI51" si="3084">(HZG51*$C$51)+(HZG51-HZG49)</f>
        <v>#NUM!</v>
      </c>
      <c r="HZJ51" s="959"/>
      <c r="HZK51" s="962" t="e">
        <f t="shared" ref="HZK51" si="3085">(HZI51*$C$51)+(HZI51-HZI49)</f>
        <v>#NUM!</v>
      </c>
      <c r="HZL51" s="959"/>
      <c r="HZM51" s="962" t="e">
        <f t="shared" ref="HZM51" si="3086">(HZK51*$C$51)+(HZK51-HZK49)</f>
        <v>#NUM!</v>
      </c>
      <c r="HZN51" s="959"/>
      <c r="HZO51" s="962" t="e">
        <f t="shared" ref="HZO51" si="3087">(HZM51*$C$51)+(HZM51-HZM49)</f>
        <v>#NUM!</v>
      </c>
      <c r="HZP51" s="959"/>
      <c r="HZQ51" s="962" t="e">
        <f t="shared" ref="HZQ51" si="3088">(HZO51*$C$51)+(HZO51-HZO49)</f>
        <v>#NUM!</v>
      </c>
      <c r="HZR51" s="959"/>
      <c r="HZS51" s="962" t="e">
        <f t="shared" ref="HZS51" si="3089">(HZQ51*$C$51)+(HZQ51-HZQ49)</f>
        <v>#NUM!</v>
      </c>
      <c r="HZT51" s="959"/>
      <c r="HZU51" s="962" t="e">
        <f t="shared" ref="HZU51" si="3090">(HZS51*$C$51)+(HZS51-HZS49)</f>
        <v>#NUM!</v>
      </c>
      <c r="HZV51" s="959"/>
      <c r="HZW51" s="962" t="e">
        <f t="shared" ref="HZW51" si="3091">(HZU51*$C$51)+(HZU51-HZU49)</f>
        <v>#NUM!</v>
      </c>
      <c r="HZX51" s="959"/>
      <c r="HZY51" s="962" t="e">
        <f t="shared" ref="HZY51" si="3092">(HZW51*$C$51)+(HZW51-HZW49)</f>
        <v>#NUM!</v>
      </c>
      <c r="HZZ51" s="959"/>
      <c r="IAA51" s="962" t="e">
        <f t="shared" ref="IAA51" si="3093">(HZY51*$C$51)+(HZY51-HZY49)</f>
        <v>#NUM!</v>
      </c>
      <c r="IAB51" s="959"/>
      <c r="IAC51" s="962" t="e">
        <f t="shared" ref="IAC51" si="3094">(IAA51*$C$51)+(IAA51-IAA49)</f>
        <v>#NUM!</v>
      </c>
      <c r="IAD51" s="959"/>
      <c r="IAE51" s="962" t="e">
        <f t="shared" ref="IAE51" si="3095">(IAC51*$C$51)+(IAC51-IAC49)</f>
        <v>#NUM!</v>
      </c>
      <c r="IAF51" s="959"/>
      <c r="IAG51" s="962" t="e">
        <f t="shared" ref="IAG51" si="3096">(IAE51*$C$51)+(IAE51-IAE49)</f>
        <v>#NUM!</v>
      </c>
      <c r="IAH51" s="959"/>
      <c r="IAI51" s="962" t="e">
        <f t="shared" ref="IAI51" si="3097">(IAG51*$C$51)+(IAG51-IAG49)</f>
        <v>#NUM!</v>
      </c>
      <c r="IAJ51" s="959"/>
      <c r="IAK51" s="962" t="e">
        <f t="shared" ref="IAK51" si="3098">(IAI51*$C$51)+(IAI51-IAI49)</f>
        <v>#NUM!</v>
      </c>
      <c r="IAL51" s="959"/>
      <c r="IAM51" s="962" t="e">
        <f t="shared" ref="IAM51" si="3099">(IAK51*$C$51)+(IAK51-IAK49)</f>
        <v>#NUM!</v>
      </c>
      <c r="IAN51" s="959"/>
      <c r="IAO51" s="962" t="e">
        <f t="shared" ref="IAO51" si="3100">(IAM51*$C$51)+(IAM51-IAM49)</f>
        <v>#NUM!</v>
      </c>
      <c r="IAP51" s="959"/>
      <c r="IAQ51" s="962" t="e">
        <f t="shared" ref="IAQ51" si="3101">(IAO51*$C$51)+(IAO51-IAO49)</f>
        <v>#NUM!</v>
      </c>
      <c r="IAR51" s="959"/>
      <c r="IAS51" s="962" t="e">
        <f t="shared" ref="IAS51" si="3102">(IAQ51*$C$51)+(IAQ51-IAQ49)</f>
        <v>#NUM!</v>
      </c>
      <c r="IAT51" s="959"/>
      <c r="IAU51" s="962" t="e">
        <f t="shared" ref="IAU51" si="3103">(IAS51*$C$51)+(IAS51-IAS49)</f>
        <v>#NUM!</v>
      </c>
      <c r="IAV51" s="959"/>
      <c r="IAW51" s="962" t="e">
        <f t="shared" ref="IAW51" si="3104">(IAU51*$C$51)+(IAU51-IAU49)</f>
        <v>#NUM!</v>
      </c>
      <c r="IAX51" s="959"/>
      <c r="IAY51" s="962" t="e">
        <f t="shared" ref="IAY51" si="3105">(IAW51*$C$51)+(IAW51-IAW49)</f>
        <v>#NUM!</v>
      </c>
      <c r="IAZ51" s="959"/>
      <c r="IBA51" s="962" t="e">
        <f t="shared" ref="IBA51" si="3106">(IAY51*$C$51)+(IAY51-IAY49)</f>
        <v>#NUM!</v>
      </c>
      <c r="IBB51" s="959"/>
      <c r="IBC51" s="962" t="e">
        <f t="shared" ref="IBC51" si="3107">(IBA51*$C$51)+(IBA51-IBA49)</f>
        <v>#NUM!</v>
      </c>
      <c r="IBD51" s="959"/>
      <c r="IBE51" s="962" t="e">
        <f t="shared" ref="IBE51" si="3108">(IBC51*$C$51)+(IBC51-IBC49)</f>
        <v>#NUM!</v>
      </c>
      <c r="IBF51" s="959"/>
      <c r="IBG51" s="962" t="e">
        <f t="shared" ref="IBG51" si="3109">(IBE51*$C$51)+(IBE51-IBE49)</f>
        <v>#NUM!</v>
      </c>
      <c r="IBH51" s="959"/>
      <c r="IBI51" s="962" t="e">
        <f t="shared" ref="IBI51" si="3110">(IBG51*$C$51)+(IBG51-IBG49)</f>
        <v>#NUM!</v>
      </c>
      <c r="IBJ51" s="959"/>
      <c r="IBK51" s="962" t="e">
        <f t="shared" ref="IBK51" si="3111">(IBI51*$C$51)+(IBI51-IBI49)</f>
        <v>#NUM!</v>
      </c>
      <c r="IBL51" s="959"/>
      <c r="IBM51" s="962" t="e">
        <f t="shared" ref="IBM51" si="3112">(IBK51*$C$51)+(IBK51-IBK49)</f>
        <v>#NUM!</v>
      </c>
      <c r="IBN51" s="959"/>
      <c r="IBO51" s="962" t="e">
        <f t="shared" ref="IBO51" si="3113">(IBM51*$C$51)+(IBM51-IBM49)</f>
        <v>#NUM!</v>
      </c>
      <c r="IBP51" s="959"/>
      <c r="IBQ51" s="962" t="e">
        <f t="shared" ref="IBQ51" si="3114">(IBO51*$C$51)+(IBO51-IBO49)</f>
        <v>#NUM!</v>
      </c>
      <c r="IBR51" s="959"/>
      <c r="IBS51" s="962" t="e">
        <f t="shared" ref="IBS51" si="3115">(IBQ51*$C$51)+(IBQ51-IBQ49)</f>
        <v>#NUM!</v>
      </c>
      <c r="IBT51" s="959"/>
      <c r="IBU51" s="962" t="e">
        <f t="shared" ref="IBU51" si="3116">(IBS51*$C$51)+(IBS51-IBS49)</f>
        <v>#NUM!</v>
      </c>
      <c r="IBV51" s="959"/>
      <c r="IBW51" s="962" t="e">
        <f t="shared" ref="IBW51" si="3117">(IBU51*$C$51)+(IBU51-IBU49)</f>
        <v>#NUM!</v>
      </c>
      <c r="IBX51" s="959"/>
      <c r="IBY51" s="962" t="e">
        <f t="shared" ref="IBY51" si="3118">(IBW51*$C$51)+(IBW51-IBW49)</f>
        <v>#NUM!</v>
      </c>
      <c r="IBZ51" s="959"/>
      <c r="ICA51" s="962" t="e">
        <f t="shared" ref="ICA51" si="3119">(IBY51*$C$51)+(IBY51-IBY49)</f>
        <v>#NUM!</v>
      </c>
      <c r="ICB51" s="959"/>
      <c r="ICC51" s="962" t="e">
        <f t="shared" ref="ICC51" si="3120">(ICA51*$C$51)+(ICA51-ICA49)</f>
        <v>#NUM!</v>
      </c>
      <c r="ICD51" s="959"/>
      <c r="ICE51" s="962" t="e">
        <f t="shared" ref="ICE51" si="3121">(ICC51*$C$51)+(ICC51-ICC49)</f>
        <v>#NUM!</v>
      </c>
      <c r="ICF51" s="959"/>
      <c r="ICG51" s="962" t="e">
        <f t="shared" ref="ICG51" si="3122">(ICE51*$C$51)+(ICE51-ICE49)</f>
        <v>#NUM!</v>
      </c>
      <c r="ICH51" s="959"/>
      <c r="ICI51" s="962" t="e">
        <f t="shared" ref="ICI51" si="3123">(ICG51*$C$51)+(ICG51-ICG49)</f>
        <v>#NUM!</v>
      </c>
      <c r="ICJ51" s="959"/>
      <c r="ICK51" s="962" t="e">
        <f t="shared" ref="ICK51" si="3124">(ICI51*$C$51)+(ICI51-ICI49)</f>
        <v>#NUM!</v>
      </c>
      <c r="ICL51" s="959"/>
      <c r="ICM51" s="962" t="e">
        <f t="shared" ref="ICM51" si="3125">(ICK51*$C$51)+(ICK51-ICK49)</f>
        <v>#NUM!</v>
      </c>
      <c r="ICN51" s="959"/>
      <c r="ICO51" s="962" t="e">
        <f t="shared" ref="ICO51" si="3126">(ICM51*$C$51)+(ICM51-ICM49)</f>
        <v>#NUM!</v>
      </c>
      <c r="ICP51" s="959"/>
      <c r="ICQ51" s="962" t="e">
        <f t="shared" ref="ICQ51" si="3127">(ICO51*$C$51)+(ICO51-ICO49)</f>
        <v>#NUM!</v>
      </c>
      <c r="ICR51" s="959"/>
      <c r="ICS51" s="962" t="e">
        <f t="shared" ref="ICS51" si="3128">(ICQ51*$C$51)+(ICQ51-ICQ49)</f>
        <v>#NUM!</v>
      </c>
      <c r="ICT51" s="959"/>
      <c r="ICU51" s="962" t="e">
        <f t="shared" ref="ICU51" si="3129">(ICS51*$C$51)+(ICS51-ICS49)</f>
        <v>#NUM!</v>
      </c>
      <c r="ICV51" s="959"/>
      <c r="ICW51" s="962" t="e">
        <f t="shared" ref="ICW51" si="3130">(ICU51*$C$51)+(ICU51-ICU49)</f>
        <v>#NUM!</v>
      </c>
      <c r="ICX51" s="959"/>
      <c r="ICY51" s="962" t="e">
        <f t="shared" ref="ICY51" si="3131">(ICW51*$C$51)+(ICW51-ICW49)</f>
        <v>#NUM!</v>
      </c>
      <c r="ICZ51" s="959"/>
      <c r="IDA51" s="962" t="e">
        <f t="shared" ref="IDA51" si="3132">(ICY51*$C$51)+(ICY51-ICY49)</f>
        <v>#NUM!</v>
      </c>
      <c r="IDB51" s="959"/>
      <c r="IDC51" s="962" t="e">
        <f t="shared" ref="IDC51" si="3133">(IDA51*$C$51)+(IDA51-IDA49)</f>
        <v>#NUM!</v>
      </c>
      <c r="IDD51" s="959"/>
      <c r="IDE51" s="962" t="e">
        <f t="shared" ref="IDE51" si="3134">(IDC51*$C$51)+(IDC51-IDC49)</f>
        <v>#NUM!</v>
      </c>
      <c r="IDF51" s="959"/>
      <c r="IDG51" s="962" t="e">
        <f t="shared" ref="IDG51" si="3135">(IDE51*$C$51)+(IDE51-IDE49)</f>
        <v>#NUM!</v>
      </c>
      <c r="IDH51" s="959"/>
      <c r="IDI51" s="962" t="e">
        <f t="shared" ref="IDI51" si="3136">(IDG51*$C$51)+(IDG51-IDG49)</f>
        <v>#NUM!</v>
      </c>
      <c r="IDJ51" s="959"/>
      <c r="IDK51" s="962" t="e">
        <f t="shared" ref="IDK51" si="3137">(IDI51*$C$51)+(IDI51-IDI49)</f>
        <v>#NUM!</v>
      </c>
      <c r="IDL51" s="959"/>
      <c r="IDM51" s="962" t="e">
        <f t="shared" ref="IDM51" si="3138">(IDK51*$C$51)+(IDK51-IDK49)</f>
        <v>#NUM!</v>
      </c>
      <c r="IDN51" s="959"/>
      <c r="IDO51" s="962" t="e">
        <f t="shared" ref="IDO51" si="3139">(IDM51*$C$51)+(IDM51-IDM49)</f>
        <v>#NUM!</v>
      </c>
      <c r="IDP51" s="959"/>
      <c r="IDQ51" s="962" t="e">
        <f t="shared" ref="IDQ51" si="3140">(IDO51*$C$51)+(IDO51-IDO49)</f>
        <v>#NUM!</v>
      </c>
      <c r="IDR51" s="959"/>
      <c r="IDS51" s="962" t="e">
        <f t="shared" ref="IDS51" si="3141">(IDQ51*$C$51)+(IDQ51-IDQ49)</f>
        <v>#NUM!</v>
      </c>
      <c r="IDT51" s="959"/>
      <c r="IDU51" s="962" t="e">
        <f t="shared" ref="IDU51" si="3142">(IDS51*$C$51)+(IDS51-IDS49)</f>
        <v>#NUM!</v>
      </c>
      <c r="IDV51" s="959"/>
      <c r="IDW51" s="962" t="e">
        <f t="shared" ref="IDW51" si="3143">(IDU51*$C$51)+(IDU51-IDU49)</f>
        <v>#NUM!</v>
      </c>
      <c r="IDX51" s="959"/>
      <c r="IDY51" s="962" t="e">
        <f t="shared" ref="IDY51" si="3144">(IDW51*$C$51)+(IDW51-IDW49)</f>
        <v>#NUM!</v>
      </c>
      <c r="IDZ51" s="959"/>
      <c r="IEA51" s="962" t="e">
        <f t="shared" ref="IEA51" si="3145">(IDY51*$C$51)+(IDY51-IDY49)</f>
        <v>#NUM!</v>
      </c>
      <c r="IEB51" s="959"/>
      <c r="IEC51" s="962" t="e">
        <f t="shared" ref="IEC51" si="3146">(IEA51*$C$51)+(IEA51-IEA49)</f>
        <v>#NUM!</v>
      </c>
      <c r="IED51" s="959"/>
      <c r="IEE51" s="962" t="e">
        <f t="shared" ref="IEE51" si="3147">(IEC51*$C$51)+(IEC51-IEC49)</f>
        <v>#NUM!</v>
      </c>
      <c r="IEF51" s="959"/>
      <c r="IEG51" s="962" t="e">
        <f t="shared" ref="IEG51" si="3148">(IEE51*$C$51)+(IEE51-IEE49)</f>
        <v>#NUM!</v>
      </c>
      <c r="IEH51" s="959"/>
      <c r="IEI51" s="962" t="e">
        <f t="shared" ref="IEI51" si="3149">(IEG51*$C$51)+(IEG51-IEG49)</f>
        <v>#NUM!</v>
      </c>
      <c r="IEJ51" s="959"/>
      <c r="IEK51" s="962" t="e">
        <f t="shared" ref="IEK51" si="3150">(IEI51*$C$51)+(IEI51-IEI49)</f>
        <v>#NUM!</v>
      </c>
      <c r="IEL51" s="959"/>
      <c r="IEM51" s="962" t="e">
        <f t="shared" ref="IEM51" si="3151">(IEK51*$C$51)+(IEK51-IEK49)</f>
        <v>#NUM!</v>
      </c>
      <c r="IEN51" s="959"/>
      <c r="IEO51" s="962" t="e">
        <f t="shared" ref="IEO51" si="3152">(IEM51*$C$51)+(IEM51-IEM49)</f>
        <v>#NUM!</v>
      </c>
      <c r="IEP51" s="959"/>
      <c r="IEQ51" s="962" t="e">
        <f t="shared" ref="IEQ51" si="3153">(IEO51*$C$51)+(IEO51-IEO49)</f>
        <v>#NUM!</v>
      </c>
      <c r="IER51" s="959"/>
      <c r="IES51" s="962" t="e">
        <f t="shared" ref="IES51" si="3154">(IEQ51*$C$51)+(IEQ51-IEQ49)</f>
        <v>#NUM!</v>
      </c>
      <c r="IET51" s="959"/>
      <c r="IEU51" s="962" t="e">
        <f t="shared" ref="IEU51" si="3155">(IES51*$C$51)+(IES51-IES49)</f>
        <v>#NUM!</v>
      </c>
      <c r="IEV51" s="959"/>
      <c r="IEW51" s="962" t="e">
        <f t="shared" ref="IEW51" si="3156">(IEU51*$C$51)+(IEU51-IEU49)</f>
        <v>#NUM!</v>
      </c>
      <c r="IEX51" s="959"/>
      <c r="IEY51" s="962" t="e">
        <f t="shared" ref="IEY51" si="3157">(IEW51*$C$51)+(IEW51-IEW49)</f>
        <v>#NUM!</v>
      </c>
      <c r="IEZ51" s="959"/>
      <c r="IFA51" s="962" t="e">
        <f t="shared" ref="IFA51" si="3158">(IEY51*$C$51)+(IEY51-IEY49)</f>
        <v>#NUM!</v>
      </c>
      <c r="IFB51" s="959"/>
      <c r="IFC51" s="962" t="e">
        <f t="shared" ref="IFC51" si="3159">(IFA51*$C$51)+(IFA51-IFA49)</f>
        <v>#NUM!</v>
      </c>
      <c r="IFD51" s="959"/>
      <c r="IFE51" s="962" t="e">
        <f t="shared" ref="IFE51" si="3160">(IFC51*$C$51)+(IFC51-IFC49)</f>
        <v>#NUM!</v>
      </c>
      <c r="IFF51" s="959"/>
      <c r="IFG51" s="962" t="e">
        <f t="shared" ref="IFG51" si="3161">(IFE51*$C$51)+(IFE51-IFE49)</f>
        <v>#NUM!</v>
      </c>
      <c r="IFH51" s="959"/>
      <c r="IFI51" s="962" t="e">
        <f t="shared" ref="IFI51" si="3162">(IFG51*$C$51)+(IFG51-IFG49)</f>
        <v>#NUM!</v>
      </c>
      <c r="IFJ51" s="959"/>
      <c r="IFK51" s="962" t="e">
        <f t="shared" ref="IFK51" si="3163">(IFI51*$C$51)+(IFI51-IFI49)</f>
        <v>#NUM!</v>
      </c>
      <c r="IFL51" s="959"/>
      <c r="IFM51" s="962" t="e">
        <f t="shared" ref="IFM51" si="3164">(IFK51*$C$51)+(IFK51-IFK49)</f>
        <v>#NUM!</v>
      </c>
      <c r="IFN51" s="959"/>
      <c r="IFO51" s="962" t="e">
        <f t="shared" ref="IFO51" si="3165">(IFM51*$C$51)+(IFM51-IFM49)</f>
        <v>#NUM!</v>
      </c>
      <c r="IFP51" s="959"/>
      <c r="IFQ51" s="962" t="e">
        <f t="shared" ref="IFQ51" si="3166">(IFO51*$C$51)+(IFO51-IFO49)</f>
        <v>#NUM!</v>
      </c>
      <c r="IFR51" s="959"/>
      <c r="IFS51" s="962" t="e">
        <f t="shared" ref="IFS51" si="3167">(IFQ51*$C$51)+(IFQ51-IFQ49)</f>
        <v>#NUM!</v>
      </c>
      <c r="IFT51" s="959"/>
      <c r="IFU51" s="962" t="e">
        <f t="shared" ref="IFU51" si="3168">(IFS51*$C$51)+(IFS51-IFS49)</f>
        <v>#NUM!</v>
      </c>
      <c r="IFV51" s="959"/>
      <c r="IFW51" s="962" t="e">
        <f t="shared" ref="IFW51" si="3169">(IFU51*$C$51)+(IFU51-IFU49)</f>
        <v>#NUM!</v>
      </c>
      <c r="IFX51" s="959"/>
      <c r="IFY51" s="962" t="e">
        <f t="shared" ref="IFY51" si="3170">(IFW51*$C$51)+(IFW51-IFW49)</f>
        <v>#NUM!</v>
      </c>
      <c r="IFZ51" s="959"/>
      <c r="IGA51" s="962" t="e">
        <f t="shared" ref="IGA51" si="3171">(IFY51*$C$51)+(IFY51-IFY49)</f>
        <v>#NUM!</v>
      </c>
      <c r="IGB51" s="959"/>
      <c r="IGC51" s="962" t="e">
        <f t="shared" ref="IGC51" si="3172">(IGA51*$C$51)+(IGA51-IGA49)</f>
        <v>#NUM!</v>
      </c>
      <c r="IGD51" s="959"/>
      <c r="IGE51" s="962" t="e">
        <f t="shared" ref="IGE51" si="3173">(IGC51*$C$51)+(IGC51-IGC49)</f>
        <v>#NUM!</v>
      </c>
      <c r="IGF51" s="959"/>
      <c r="IGG51" s="962" t="e">
        <f t="shared" ref="IGG51" si="3174">(IGE51*$C$51)+(IGE51-IGE49)</f>
        <v>#NUM!</v>
      </c>
      <c r="IGH51" s="959"/>
      <c r="IGI51" s="962" t="e">
        <f t="shared" ref="IGI51" si="3175">(IGG51*$C$51)+(IGG51-IGG49)</f>
        <v>#NUM!</v>
      </c>
      <c r="IGJ51" s="959"/>
      <c r="IGK51" s="962" t="e">
        <f t="shared" ref="IGK51" si="3176">(IGI51*$C$51)+(IGI51-IGI49)</f>
        <v>#NUM!</v>
      </c>
      <c r="IGL51" s="959"/>
      <c r="IGM51" s="962" t="e">
        <f t="shared" ref="IGM51" si="3177">(IGK51*$C$51)+(IGK51-IGK49)</f>
        <v>#NUM!</v>
      </c>
      <c r="IGN51" s="959"/>
      <c r="IGO51" s="962" t="e">
        <f t="shared" ref="IGO51" si="3178">(IGM51*$C$51)+(IGM51-IGM49)</f>
        <v>#NUM!</v>
      </c>
      <c r="IGP51" s="959"/>
      <c r="IGQ51" s="962" t="e">
        <f t="shared" ref="IGQ51" si="3179">(IGO51*$C$51)+(IGO51-IGO49)</f>
        <v>#NUM!</v>
      </c>
      <c r="IGR51" s="959"/>
      <c r="IGS51" s="962" t="e">
        <f t="shared" ref="IGS51" si="3180">(IGQ51*$C$51)+(IGQ51-IGQ49)</f>
        <v>#NUM!</v>
      </c>
      <c r="IGT51" s="959"/>
      <c r="IGU51" s="962" t="e">
        <f t="shared" ref="IGU51" si="3181">(IGS51*$C$51)+(IGS51-IGS49)</f>
        <v>#NUM!</v>
      </c>
      <c r="IGV51" s="959"/>
      <c r="IGW51" s="962" t="e">
        <f t="shared" ref="IGW51" si="3182">(IGU51*$C$51)+(IGU51-IGU49)</f>
        <v>#NUM!</v>
      </c>
      <c r="IGX51" s="959"/>
      <c r="IGY51" s="962" t="e">
        <f t="shared" ref="IGY51" si="3183">(IGW51*$C$51)+(IGW51-IGW49)</f>
        <v>#NUM!</v>
      </c>
      <c r="IGZ51" s="959"/>
      <c r="IHA51" s="962" t="e">
        <f t="shared" ref="IHA51" si="3184">(IGY51*$C$51)+(IGY51-IGY49)</f>
        <v>#NUM!</v>
      </c>
      <c r="IHB51" s="959"/>
      <c r="IHC51" s="962" t="e">
        <f t="shared" ref="IHC51" si="3185">(IHA51*$C$51)+(IHA51-IHA49)</f>
        <v>#NUM!</v>
      </c>
      <c r="IHD51" s="959"/>
      <c r="IHE51" s="962" t="e">
        <f t="shared" ref="IHE51" si="3186">(IHC51*$C$51)+(IHC51-IHC49)</f>
        <v>#NUM!</v>
      </c>
      <c r="IHF51" s="959"/>
      <c r="IHG51" s="962" t="e">
        <f t="shared" ref="IHG51" si="3187">(IHE51*$C$51)+(IHE51-IHE49)</f>
        <v>#NUM!</v>
      </c>
      <c r="IHH51" s="959"/>
      <c r="IHI51" s="962" t="e">
        <f t="shared" ref="IHI51" si="3188">(IHG51*$C$51)+(IHG51-IHG49)</f>
        <v>#NUM!</v>
      </c>
      <c r="IHJ51" s="959"/>
      <c r="IHK51" s="962" t="e">
        <f t="shared" ref="IHK51" si="3189">(IHI51*$C$51)+(IHI51-IHI49)</f>
        <v>#NUM!</v>
      </c>
      <c r="IHL51" s="959"/>
      <c r="IHM51" s="962" t="e">
        <f t="shared" ref="IHM51" si="3190">(IHK51*$C$51)+(IHK51-IHK49)</f>
        <v>#NUM!</v>
      </c>
      <c r="IHN51" s="959"/>
      <c r="IHO51" s="962" t="e">
        <f t="shared" ref="IHO51" si="3191">(IHM51*$C$51)+(IHM51-IHM49)</f>
        <v>#NUM!</v>
      </c>
      <c r="IHP51" s="959"/>
      <c r="IHQ51" s="962" t="e">
        <f t="shared" ref="IHQ51" si="3192">(IHO51*$C$51)+(IHO51-IHO49)</f>
        <v>#NUM!</v>
      </c>
      <c r="IHR51" s="959"/>
      <c r="IHS51" s="962" t="e">
        <f t="shared" ref="IHS51" si="3193">(IHQ51*$C$51)+(IHQ51-IHQ49)</f>
        <v>#NUM!</v>
      </c>
      <c r="IHT51" s="959"/>
      <c r="IHU51" s="962" t="e">
        <f t="shared" ref="IHU51" si="3194">(IHS51*$C$51)+(IHS51-IHS49)</f>
        <v>#NUM!</v>
      </c>
      <c r="IHV51" s="959"/>
      <c r="IHW51" s="962" t="e">
        <f t="shared" ref="IHW51" si="3195">(IHU51*$C$51)+(IHU51-IHU49)</f>
        <v>#NUM!</v>
      </c>
      <c r="IHX51" s="959"/>
      <c r="IHY51" s="962" t="e">
        <f t="shared" ref="IHY51" si="3196">(IHW51*$C$51)+(IHW51-IHW49)</f>
        <v>#NUM!</v>
      </c>
      <c r="IHZ51" s="959"/>
      <c r="IIA51" s="962" t="e">
        <f t="shared" ref="IIA51" si="3197">(IHY51*$C$51)+(IHY51-IHY49)</f>
        <v>#NUM!</v>
      </c>
      <c r="IIB51" s="959"/>
      <c r="IIC51" s="962" t="e">
        <f t="shared" ref="IIC51" si="3198">(IIA51*$C$51)+(IIA51-IIA49)</f>
        <v>#NUM!</v>
      </c>
      <c r="IID51" s="959"/>
      <c r="IIE51" s="962" t="e">
        <f t="shared" ref="IIE51" si="3199">(IIC51*$C$51)+(IIC51-IIC49)</f>
        <v>#NUM!</v>
      </c>
      <c r="IIF51" s="959"/>
      <c r="IIG51" s="962" t="e">
        <f t="shared" ref="IIG51" si="3200">(IIE51*$C$51)+(IIE51-IIE49)</f>
        <v>#NUM!</v>
      </c>
      <c r="IIH51" s="959"/>
      <c r="III51" s="962" t="e">
        <f t="shared" ref="III51" si="3201">(IIG51*$C$51)+(IIG51-IIG49)</f>
        <v>#NUM!</v>
      </c>
      <c r="IIJ51" s="959"/>
      <c r="IIK51" s="962" t="e">
        <f t="shared" ref="IIK51" si="3202">(III51*$C$51)+(III51-III49)</f>
        <v>#NUM!</v>
      </c>
      <c r="IIL51" s="959"/>
      <c r="IIM51" s="962" t="e">
        <f t="shared" ref="IIM51" si="3203">(IIK51*$C$51)+(IIK51-IIK49)</f>
        <v>#NUM!</v>
      </c>
      <c r="IIN51" s="959"/>
      <c r="IIO51" s="962" t="e">
        <f t="shared" ref="IIO51" si="3204">(IIM51*$C$51)+(IIM51-IIM49)</f>
        <v>#NUM!</v>
      </c>
      <c r="IIP51" s="959"/>
      <c r="IIQ51" s="962" t="e">
        <f t="shared" ref="IIQ51" si="3205">(IIO51*$C$51)+(IIO51-IIO49)</f>
        <v>#NUM!</v>
      </c>
      <c r="IIR51" s="959"/>
      <c r="IIS51" s="962" t="e">
        <f t="shared" ref="IIS51" si="3206">(IIQ51*$C$51)+(IIQ51-IIQ49)</f>
        <v>#NUM!</v>
      </c>
      <c r="IIT51" s="959"/>
      <c r="IIU51" s="962" t="e">
        <f t="shared" ref="IIU51" si="3207">(IIS51*$C$51)+(IIS51-IIS49)</f>
        <v>#NUM!</v>
      </c>
      <c r="IIV51" s="959"/>
      <c r="IIW51" s="962" t="e">
        <f t="shared" ref="IIW51" si="3208">(IIU51*$C$51)+(IIU51-IIU49)</f>
        <v>#NUM!</v>
      </c>
      <c r="IIX51" s="959"/>
      <c r="IIY51" s="962" t="e">
        <f t="shared" ref="IIY51" si="3209">(IIW51*$C$51)+(IIW51-IIW49)</f>
        <v>#NUM!</v>
      </c>
      <c r="IIZ51" s="959"/>
      <c r="IJA51" s="962" t="e">
        <f t="shared" ref="IJA51" si="3210">(IIY51*$C$51)+(IIY51-IIY49)</f>
        <v>#NUM!</v>
      </c>
      <c r="IJB51" s="959"/>
      <c r="IJC51" s="962" t="e">
        <f t="shared" ref="IJC51" si="3211">(IJA51*$C$51)+(IJA51-IJA49)</f>
        <v>#NUM!</v>
      </c>
      <c r="IJD51" s="959"/>
      <c r="IJE51" s="962" t="e">
        <f t="shared" ref="IJE51" si="3212">(IJC51*$C$51)+(IJC51-IJC49)</f>
        <v>#NUM!</v>
      </c>
      <c r="IJF51" s="959"/>
      <c r="IJG51" s="962" t="e">
        <f t="shared" ref="IJG51" si="3213">(IJE51*$C$51)+(IJE51-IJE49)</f>
        <v>#NUM!</v>
      </c>
      <c r="IJH51" s="959"/>
      <c r="IJI51" s="962" t="e">
        <f t="shared" ref="IJI51" si="3214">(IJG51*$C$51)+(IJG51-IJG49)</f>
        <v>#NUM!</v>
      </c>
      <c r="IJJ51" s="959"/>
      <c r="IJK51" s="962" t="e">
        <f t="shared" ref="IJK51" si="3215">(IJI51*$C$51)+(IJI51-IJI49)</f>
        <v>#NUM!</v>
      </c>
      <c r="IJL51" s="959"/>
      <c r="IJM51" s="962" t="e">
        <f t="shared" ref="IJM51" si="3216">(IJK51*$C$51)+(IJK51-IJK49)</f>
        <v>#NUM!</v>
      </c>
      <c r="IJN51" s="959"/>
      <c r="IJO51" s="962" t="e">
        <f t="shared" ref="IJO51" si="3217">(IJM51*$C$51)+(IJM51-IJM49)</f>
        <v>#NUM!</v>
      </c>
      <c r="IJP51" s="959"/>
      <c r="IJQ51" s="962" t="e">
        <f t="shared" ref="IJQ51" si="3218">(IJO51*$C$51)+(IJO51-IJO49)</f>
        <v>#NUM!</v>
      </c>
      <c r="IJR51" s="959"/>
      <c r="IJS51" s="962" t="e">
        <f t="shared" ref="IJS51" si="3219">(IJQ51*$C$51)+(IJQ51-IJQ49)</f>
        <v>#NUM!</v>
      </c>
      <c r="IJT51" s="959"/>
      <c r="IJU51" s="962" t="e">
        <f t="shared" ref="IJU51" si="3220">(IJS51*$C$51)+(IJS51-IJS49)</f>
        <v>#NUM!</v>
      </c>
      <c r="IJV51" s="959"/>
      <c r="IJW51" s="962" t="e">
        <f t="shared" ref="IJW51" si="3221">(IJU51*$C$51)+(IJU51-IJU49)</f>
        <v>#NUM!</v>
      </c>
      <c r="IJX51" s="959"/>
      <c r="IJY51" s="962" t="e">
        <f t="shared" ref="IJY51" si="3222">(IJW51*$C$51)+(IJW51-IJW49)</f>
        <v>#NUM!</v>
      </c>
      <c r="IJZ51" s="959"/>
      <c r="IKA51" s="962" t="e">
        <f t="shared" ref="IKA51" si="3223">(IJY51*$C$51)+(IJY51-IJY49)</f>
        <v>#NUM!</v>
      </c>
      <c r="IKB51" s="959"/>
      <c r="IKC51" s="962" t="e">
        <f t="shared" ref="IKC51" si="3224">(IKA51*$C$51)+(IKA51-IKA49)</f>
        <v>#NUM!</v>
      </c>
      <c r="IKD51" s="959"/>
      <c r="IKE51" s="962" t="e">
        <f t="shared" ref="IKE51" si="3225">(IKC51*$C$51)+(IKC51-IKC49)</f>
        <v>#NUM!</v>
      </c>
      <c r="IKF51" s="959"/>
      <c r="IKG51" s="962" t="e">
        <f t="shared" ref="IKG51" si="3226">(IKE51*$C$51)+(IKE51-IKE49)</f>
        <v>#NUM!</v>
      </c>
      <c r="IKH51" s="959"/>
      <c r="IKI51" s="962" t="e">
        <f t="shared" ref="IKI51" si="3227">(IKG51*$C$51)+(IKG51-IKG49)</f>
        <v>#NUM!</v>
      </c>
      <c r="IKJ51" s="959"/>
      <c r="IKK51" s="962" t="e">
        <f t="shared" ref="IKK51" si="3228">(IKI51*$C$51)+(IKI51-IKI49)</f>
        <v>#NUM!</v>
      </c>
      <c r="IKL51" s="959"/>
      <c r="IKM51" s="962" t="e">
        <f t="shared" ref="IKM51" si="3229">(IKK51*$C$51)+(IKK51-IKK49)</f>
        <v>#NUM!</v>
      </c>
      <c r="IKN51" s="959"/>
      <c r="IKO51" s="962" t="e">
        <f t="shared" ref="IKO51" si="3230">(IKM51*$C$51)+(IKM51-IKM49)</f>
        <v>#NUM!</v>
      </c>
      <c r="IKP51" s="959"/>
      <c r="IKQ51" s="962" t="e">
        <f t="shared" ref="IKQ51" si="3231">(IKO51*$C$51)+(IKO51-IKO49)</f>
        <v>#NUM!</v>
      </c>
      <c r="IKR51" s="959"/>
      <c r="IKS51" s="962" t="e">
        <f t="shared" ref="IKS51" si="3232">(IKQ51*$C$51)+(IKQ51-IKQ49)</f>
        <v>#NUM!</v>
      </c>
      <c r="IKT51" s="959"/>
      <c r="IKU51" s="962" t="e">
        <f t="shared" ref="IKU51" si="3233">(IKS51*$C$51)+(IKS51-IKS49)</f>
        <v>#NUM!</v>
      </c>
      <c r="IKV51" s="959"/>
      <c r="IKW51" s="962" t="e">
        <f t="shared" ref="IKW51" si="3234">(IKU51*$C$51)+(IKU51-IKU49)</f>
        <v>#NUM!</v>
      </c>
      <c r="IKX51" s="959"/>
      <c r="IKY51" s="962" t="e">
        <f t="shared" ref="IKY51" si="3235">(IKW51*$C$51)+(IKW51-IKW49)</f>
        <v>#NUM!</v>
      </c>
      <c r="IKZ51" s="959"/>
      <c r="ILA51" s="962" t="e">
        <f t="shared" ref="ILA51" si="3236">(IKY51*$C$51)+(IKY51-IKY49)</f>
        <v>#NUM!</v>
      </c>
      <c r="ILB51" s="959"/>
      <c r="ILC51" s="962" t="e">
        <f t="shared" ref="ILC51" si="3237">(ILA51*$C$51)+(ILA51-ILA49)</f>
        <v>#NUM!</v>
      </c>
      <c r="ILD51" s="959"/>
      <c r="ILE51" s="962" t="e">
        <f t="shared" ref="ILE51" si="3238">(ILC51*$C$51)+(ILC51-ILC49)</f>
        <v>#NUM!</v>
      </c>
      <c r="ILF51" s="959"/>
      <c r="ILG51" s="962" t="e">
        <f t="shared" ref="ILG51" si="3239">(ILE51*$C$51)+(ILE51-ILE49)</f>
        <v>#NUM!</v>
      </c>
      <c r="ILH51" s="959"/>
      <c r="ILI51" s="962" t="e">
        <f t="shared" ref="ILI51" si="3240">(ILG51*$C$51)+(ILG51-ILG49)</f>
        <v>#NUM!</v>
      </c>
      <c r="ILJ51" s="959"/>
      <c r="ILK51" s="962" t="e">
        <f t="shared" ref="ILK51" si="3241">(ILI51*$C$51)+(ILI51-ILI49)</f>
        <v>#NUM!</v>
      </c>
      <c r="ILL51" s="959"/>
      <c r="ILM51" s="962" t="e">
        <f t="shared" ref="ILM51" si="3242">(ILK51*$C$51)+(ILK51-ILK49)</f>
        <v>#NUM!</v>
      </c>
      <c r="ILN51" s="959"/>
      <c r="ILO51" s="962" t="e">
        <f t="shared" ref="ILO51" si="3243">(ILM51*$C$51)+(ILM51-ILM49)</f>
        <v>#NUM!</v>
      </c>
      <c r="ILP51" s="959"/>
      <c r="ILQ51" s="962" t="e">
        <f t="shared" ref="ILQ51" si="3244">(ILO51*$C$51)+(ILO51-ILO49)</f>
        <v>#NUM!</v>
      </c>
      <c r="ILR51" s="959"/>
      <c r="ILS51" s="962" t="e">
        <f t="shared" ref="ILS51" si="3245">(ILQ51*$C$51)+(ILQ51-ILQ49)</f>
        <v>#NUM!</v>
      </c>
      <c r="ILT51" s="959"/>
      <c r="ILU51" s="962" t="e">
        <f t="shared" ref="ILU51" si="3246">(ILS51*$C$51)+(ILS51-ILS49)</f>
        <v>#NUM!</v>
      </c>
      <c r="ILV51" s="959"/>
      <c r="ILW51" s="962" t="e">
        <f t="shared" ref="ILW51" si="3247">(ILU51*$C$51)+(ILU51-ILU49)</f>
        <v>#NUM!</v>
      </c>
      <c r="ILX51" s="959"/>
      <c r="ILY51" s="962" t="e">
        <f t="shared" ref="ILY51" si="3248">(ILW51*$C$51)+(ILW51-ILW49)</f>
        <v>#NUM!</v>
      </c>
      <c r="ILZ51" s="959"/>
      <c r="IMA51" s="962" t="e">
        <f t="shared" ref="IMA51" si="3249">(ILY51*$C$51)+(ILY51-ILY49)</f>
        <v>#NUM!</v>
      </c>
      <c r="IMB51" s="959"/>
      <c r="IMC51" s="962" t="e">
        <f t="shared" ref="IMC51" si="3250">(IMA51*$C$51)+(IMA51-IMA49)</f>
        <v>#NUM!</v>
      </c>
      <c r="IMD51" s="959"/>
      <c r="IME51" s="962" t="e">
        <f t="shared" ref="IME51" si="3251">(IMC51*$C$51)+(IMC51-IMC49)</f>
        <v>#NUM!</v>
      </c>
      <c r="IMF51" s="959"/>
      <c r="IMG51" s="962" t="e">
        <f t="shared" ref="IMG51" si="3252">(IME51*$C$51)+(IME51-IME49)</f>
        <v>#NUM!</v>
      </c>
      <c r="IMH51" s="959"/>
      <c r="IMI51" s="962" t="e">
        <f t="shared" ref="IMI51" si="3253">(IMG51*$C$51)+(IMG51-IMG49)</f>
        <v>#NUM!</v>
      </c>
      <c r="IMJ51" s="959"/>
      <c r="IMK51" s="962" t="e">
        <f t="shared" ref="IMK51" si="3254">(IMI51*$C$51)+(IMI51-IMI49)</f>
        <v>#NUM!</v>
      </c>
      <c r="IML51" s="959"/>
      <c r="IMM51" s="962" t="e">
        <f t="shared" ref="IMM51" si="3255">(IMK51*$C$51)+(IMK51-IMK49)</f>
        <v>#NUM!</v>
      </c>
      <c r="IMN51" s="959"/>
      <c r="IMO51" s="962" t="e">
        <f t="shared" ref="IMO51" si="3256">(IMM51*$C$51)+(IMM51-IMM49)</f>
        <v>#NUM!</v>
      </c>
      <c r="IMP51" s="959"/>
      <c r="IMQ51" s="962" t="e">
        <f t="shared" ref="IMQ51" si="3257">(IMO51*$C$51)+(IMO51-IMO49)</f>
        <v>#NUM!</v>
      </c>
      <c r="IMR51" s="959"/>
      <c r="IMS51" s="962" t="e">
        <f t="shared" ref="IMS51" si="3258">(IMQ51*$C$51)+(IMQ51-IMQ49)</f>
        <v>#NUM!</v>
      </c>
      <c r="IMT51" s="959"/>
      <c r="IMU51" s="962" t="e">
        <f t="shared" ref="IMU51" si="3259">(IMS51*$C$51)+(IMS51-IMS49)</f>
        <v>#NUM!</v>
      </c>
      <c r="IMV51" s="959"/>
      <c r="IMW51" s="962" t="e">
        <f t="shared" ref="IMW51" si="3260">(IMU51*$C$51)+(IMU51-IMU49)</f>
        <v>#NUM!</v>
      </c>
      <c r="IMX51" s="959"/>
      <c r="IMY51" s="962" t="e">
        <f t="shared" ref="IMY51" si="3261">(IMW51*$C$51)+(IMW51-IMW49)</f>
        <v>#NUM!</v>
      </c>
      <c r="IMZ51" s="959"/>
      <c r="INA51" s="962" t="e">
        <f t="shared" ref="INA51" si="3262">(IMY51*$C$51)+(IMY51-IMY49)</f>
        <v>#NUM!</v>
      </c>
      <c r="INB51" s="959"/>
      <c r="INC51" s="962" t="e">
        <f t="shared" ref="INC51" si="3263">(INA51*$C$51)+(INA51-INA49)</f>
        <v>#NUM!</v>
      </c>
      <c r="IND51" s="959"/>
      <c r="INE51" s="962" t="e">
        <f t="shared" ref="INE51" si="3264">(INC51*$C$51)+(INC51-INC49)</f>
        <v>#NUM!</v>
      </c>
      <c r="INF51" s="959"/>
      <c r="ING51" s="962" t="e">
        <f t="shared" ref="ING51" si="3265">(INE51*$C$51)+(INE51-INE49)</f>
        <v>#NUM!</v>
      </c>
      <c r="INH51" s="959"/>
      <c r="INI51" s="962" t="e">
        <f t="shared" ref="INI51" si="3266">(ING51*$C$51)+(ING51-ING49)</f>
        <v>#NUM!</v>
      </c>
      <c r="INJ51" s="959"/>
      <c r="INK51" s="962" t="e">
        <f t="shared" ref="INK51" si="3267">(INI51*$C$51)+(INI51-INI49)</f>
        <v>#NUM!</v>
      </c>
      <c r="INL51" s="959"/>
      <c r="INM51" s="962" t="e">
        <f t="shared" ref="INM51" si="3268">(INK51*$C$51)+(INK51-INK49)</f>
        <v>#NUM!</v>
      </c>
      <c r="INN51" s="959"/>
      <c r="INO51" s="962" t="e">
        <f t="shared" ref="INO51" si="3269">(INM51*$C$51)+(INM51-INM49)</f>
        <v>#NUM!</v>
      </c>
      <c r="INP51" s="959"/>
      <c r="INQ51" s="962" t="e">
        <f t="shared" ref="INQ51" si="3270">(INO51*$C$51)+(INO51-INO49)</f>
        <v>#NUM!</v>
      </c>
      <c r="INR51" s="959"/>
      <c r="INS51" s="962" t="e">
        <f t="shared" ref="INS51" si="3271">(INQ51*$C$51)+(INQ51-INQ49)</f>
        <v>#NUM!</v>
      </c>
      <c r="INT51" s="959"/>
      <c r="INU51" s="962" t="e">
        <f t="shared" ref="INU51" si="3272">(INS51*$C$51)+(INS51-INS49)</f>
        <v>#NUM!</v>
      </c>
      <c r="INV51" s="959"/>
      <c r="INW51" s="962" t="e">
        <f t="shared" ref="INW51" si="3273">(INU51*$C$51)+(INU51-INU49)</f>
        <v>#NUM!</v>
      </c>
      <c r="INX51" s="959"/>
      <c r="INY51" s="962" t="e">
        <f t="shared" ref="INY51" si="3274">(INW51*$C$51)+(INW51-INW49)</f>
        <v>#NUM!</v>
      </c>
      <c r="INZ51" s="959"/>
      <c r="IOA51" s="962" t="e">
        <f t="shared" ref="IOA51" si="3275">(INY51*$C$51)+(INY51-INY49)</f>
        <v>#NUM!</v>
      </c>
      <c r="IOB51" s="959"/>
      <c r="IOC51" s="962" t="e">
        <f t="shared" ref="IOC51" si="3276">(IOA51*$C$51)+(IOA51-IOA49)</f>
        <v>#NUM!</v>
      </c>
      <c r="IOD51" s="959"/>
      <c r="IOE51" s="962" t="e">
        <f t="shared" ref="IOE51" si="3277">(IOC51*$C$51)+(IOC51-IOC49)</f>
        <v>#NUM!</v>
      </c>
      <c r="IOF51" s="959"/>
      <c r="IOG51" s="962" t="e">
        <f t="shared" ref="IOG51" si="3278">(IOE51*$C$51)+(IOE51-IOE49)</f>
        <v>#NUM!</v>
      </c>
      <c r="IOH51" s="959"/>
      <c r="IOI51" s="962" t="e">
        <f t="shared" ref="IOI51" si="3279">(IOG51*$C$51)+(IOG51-IOG49)</f>
        <v>#NUM!</v>
      </c>
      <c r="IOJ51" s="959"/>
      <c r="IOK51" s="962" t="e">
        <f t="shared" ref="IOK51" si="3280">(IOI51*$C$51)+(IOI51-IOI49)</f>
        <v>#NUM!</v>
      </c>
      <c r="IOL51" s="959"/>
      <c r="IOM51" s="962" t="e">
        <f t="shared" ref="IOM51" si="3281">(IOK51*$C$51)+(IOK51-IOK49)</f>
        <v>#NUM!</v>
      </c>
      <c r="ION51" s="959"/>
      <c r="IOO51" s="962" t="e">
        <f t="shared" ref="IOO51" si="3282">(IOM51*$C$51)+(IOM51-IOM49)</f>
        <v>#NUM!</v>
      </c>
      <c r="IOP51" s="959"/>
      <c r="IOQ51" s="962" t="e">
        <f t="shared" ref="IOQ51" si="3283">(IOO51*$C$51)+(IOO51-IOO49)</f>
        <v>#NUM!</v>
      </c>
      <c r="IOR51" s="959"/>
      <c r="IOS51" s="962" t="e">
        <f t="shared" ref="IOS51" si="3284">(IOQ51*$C$51)+(IOQ51-IOQ49)</f>
        <v>#NUM!</v>
      </c>
      <c r="IOT51" s="959"/>
      <c r="IOU51" s="962" t="e">
        <f t="shared" ref="IOU51" si="3285">(IOS51*$C$51)+(IOS51-IOS49)</f>
        <v>#NUM!</v>
      </c>
      <c r="IOV51" s="959"/>
      <c r="IOW51" s="962" t="e">
        <f t="shared" ref="IOW51" si="3286">(IOU51*$C$51)+(IOU51-IOU49)</f>
        <v>#NUM!</v>
      </c>
      <c r="IOX51" s="959"/>
      <c r="IOY51" s="962" t="e">
        <f t="shared" ref="IOY51" si="3287">(IOW51*$C$51)+(IOW51-IOW49)</f>
        <v>#NUM!</v>
      </c>
      <c r="IOZ51" s="959"/>
      <c r="IPA51" s="962" t="e">
        <f t="shared" ref="IPA51" si="3288">(IOY51*$C$51)+(IOY51-IOY49)</f>
        <v>#NUM!</v>
      </c>
      <c r="IPB51" s="959"/>
      <c r="IPC51" s="962" t="e">
        <f t="shared" ref="IPC51" si="3289">(IPA51*$C$51)+(IPA51-IPA49)</f>
        <v>#NUM!</v>
      </c>
      <c r="IPD51" s="959"/>
      <c r="IPE51" s="962" t="e">
        <f t="shared" ref="IPE51" si="3290">(IPC51*$C$51)+(IPC51-IPC49)</f>
        <v>#NUM!</v>
      </c>
      <c r="IPF51" s="959"/>
      <c r="IPG51" s="962" t="e">
        <f t="shared" ref="IPG51" si="3291">(IPE51*$C$51)+(IPE51-IPE49)</f>
        <v>#NUM!</v>
      </c>
      <c r="IPH51" s="959"/>
      <c r="IPI51" s="962" t="e">
        <f t="shared" ref="IPI51" si="3292">(IPG51*$C$51)+(IPG51-IPG49)</f>
        <v>#NUM!</v>
      </c>
      <c r="IPJ51" s="959"/>
      <c r="IPK51" s="962" t="e">
        <f t="shared" ref="IPK51" si="3293">(IPI51*$C$51)+(IPI51-IPI49)</f>
        <v>#NUM!</v>
      </c>
      <c r="IPL51" s="959"/>
      <c r="IPM51" s="962" t="e">
        <f t="shared" ref="IPM51" si="3294">(IPK51*$C$51)+(IPK51-IPK49)</f>
        <v>#NUM!</v>
      </c>
      <c r="IPN51" s="959"/>
      <c r="IPO51" s="962" t="e">
        <f t="shared" ref="IPO51" si="3295">(IPM51*$C$51)+(IPM51-IPM49)</f>
        <v>#NUM!</v>
      </c>
      <c r="IPP51" s="959"/>
      <c r="IPQ51" s="962" t="e">
        <f t="shared" ref="IPQ51" si="3296">(IPO51*$C$51)+(IPO51-IPO49)</f>
        <v>#NUM!</v>
      </c>
      <c r="IPR51" s="959"/>
      <c r="IPS51" s="962" t="e">
        <f t="shared" ref="IPS51" si="3297">(IPQ51*$C$51)+(IPQ51-IPQ49)</f>
        <v>#NUM!</v>
      </c>
      <c r="IPT51" s="959"/>
      <c r="IPU51" s="962" t="e">
        <f t="shared" ref="IPU51" si="3298">(IPS51*$C$51)+(IPS51-IPS49)</f>
        <v>#NUM!</v>
      </c>
      <c r="IPV51" s="959"/>
      <c r="IPW51" s="962" t="e">
        <f t="shared" ref="IPW51" si="3299">(IPU51*$C$51)+(IPU51-IPU49)</f>
        <v>#NUM!</v>
      </c>
      <c r="IPX51" s="959"/>
      <c r="IPY51" s="962" t="e">
        <f t="shared" ref="IPY51" si="3300">(IPW51*$C$51)+(IPW51-IPW49)</f>
        <v>#NUM!</v>
      </c>
      <c r="IPZ51" s="959"/>
      <c r="IQA51" s="962" t="e">
        <f t="shared" ref="IQA51" si="3301">(IPY51*$C$51)+(IPY51-IPY49)</f>
        <v>#NUM!</v>
      </c>
      <c r="IQB51" s="959"/>
      <c r="IQC51" s="962" t="e">
        <f t="shared" ref="IQC51" si="3302">(IQA51*$C$51)+(IQA51-IQA49)</f>
        <v>#NUM!</v>
      </c>
      <c r="IQD51" s="959"/>
      <c r="IQE51" s="962" t="e">
        <f t="shared" ref="IQE51" si="3303">(IQC51*$C$51)+(IQC51-IQC49)</f>
        <v>#NUM!</v>
      </c>
      <c r="IQF51" s="959"/>
      <c r="IQG51" s="962" t="e">
        <f t="shared" ref="IQG51" si="3304">(IQE51*$C$51)+(IQE51-IQE49)</f>
        <v>#NUM!</v>
      </c>
      <c r="IQH51" s="959"/>
      <c r="IQI51" s="962" t="e">
        <f t="shared" ref="IQI51" si="3305">(IQG51*$C$51)+(IQG51-IQG49)</f>
        <v>#NUM!</v>
      </c>
      <c r="IQJ51" s="959"/>
      <c r="IQK51" s="962" t="e">
        <f t="shared" ref="IQK51" si="3306">(IQI51*$C$51)+(IQI51-IQI49)</f>
        <v>#NUM!</v>
      </c>
      <c r="IQL51" s="959"/>
      <c r="IQM51" s="962" t="e">
        <f t="shared" ref="IQM51" si="3307">(IQK51*$C$51)+(IQK51-IQK49)</f>
        <v>#NUM!</v>
      </c>
      <c r="IQN51" s="959"/>
      <c r="IQO51" s="962" t="e">
        <f t="shared" ref="IQO51" si="3308">(IQM51*$C$51)+(IQM51-IQM49)</f>
        <v>#NUM!</v>
      </c>
      <c r="IQP51" s="959"/>
      <c r="IQQ51" s="962" t="e">
        <f t="shared" ref="IQQ51" si="3309">(IQO51*$C$51)+(IQO51-IQO49)</f>
        <v>#NUM!</v>
      </c>
      <c r="IQR51" s="959"/>
      <c r="IQS51" s="962" t="e">
        <f t="shared" ref="IQS51" si="3310">(IQQ51*$C$51)+(IQQ51-IQQ49)</f>
        <v>#NUM!</v>
      </c>
      <c r="IQT51" s="959"/>
      <c r="IQU51" s="962" t="e">
        <f t="shared" ref="IQU51" si="3311">(IQS51*$C$51)+(IQS51-IQS49)</f>
        <v>#NUM!</v>
      </c>
      <c r="IQV51" s="959"/>
      <c r="IQW51" s="962" t="e">
        <f t="shared" ref="IQW51" si="3312">(IQU51*$C$51)+(IQU51-IQU49)</f>
        <v>#NUM!</v>
      </c>
      <c r="IQX51" s="959"/>
      <c r="IQY51" s="962" t="e">
        <f t="shared" ref="IQY51" si="3313">(IQW51*$C$51)+(IQW51-IQW49)</f>
        <v>#NUM!</v>
      </c>
      <c r="IQZ51" s="959"/>
      <c r="IRA51" s="962" t="e">
        <f t="shared" ref="IRA51" si="3314">(IQY51*$C$51)+(IQY51-IQY49)</f>
        <v>#NUM!</v>
      </c>
      <c r="IRB51" s="959"/>
      <c r="IRC51" s="962" t="e">
        <f t="shared" ref="IRC51" si="3315">(IRA51*$C$51)+(IRA51-IRA49)</f>
        <v>#NUM!</v>
      </c>
      <c r="IRD51" s="959"/>
      <c r="IRE51" s="962" t="e">
        <f t="shared" ref="IRE51" si="3316">(IRC51*$C$51)+(IRC51-IRC49)</f>
        <v>#NUM!</v>
      </c>
      <c r="IRF51" s="959"/>
      <c r="IRG51" s="962" t="e">
        <f t="shared" ref="IRG51" si="3317">(IRE51*$C$51)+(IRE51-IRE49)</f>
        <v>#NUM!</v>
      </c>
      <c r="IRH51" s="959"/>
      <c r="IRI51" s="962" t="e">
        <f t="shared" ref="IRI51" si="3318">(IRG51*$C$51)+(IRG51-IRG49)</f>
        <v>#NUM!</v>
      </c>
      <c r="IRJ51" s="959"/>
      <c r="IRK51" s="962" t="e">
        <f t="shared" ref="IRK51" si="3319">(IRI51*$C$51)+(IRI51-IRI49)</f>
        <v>#NUM!</v>
      </c>
      <c r="IRL51" s="959"/>
      <c r="IRM51" s="962" t="e">
        <f t="shared" ref="IRM51" si="3320">(IRK51*$C$51)+(IRK51-IRK49)</f>
        <v>#NUM!</v>
      </c>
      <c r="IRN51" s="959"/>
      <c r="IRO51" s="962" t="e">
        <f t="shared" ref="IRO51" si="3321">(IRM51*$C$51)+(IRM51-IRM49)</f>
        <v>#NUM!</v>
      </c>
      <c r="IRP51" s="959"/>
      <c r="IRQ51" s="962" t="e">
        <f t="shared" ref="IRQ51" si="3322">(IRO51*$C$51)+(IRO51-IRO49)</f>
        <v>#NUM!</v>
      </c>
      <c r="IRR51" s="959"/>
      <c r="IRS51" s="962" t="e">
        <f t="shared" ref="IRS51" si="3323">(IRQ51*$C$51)+(IRQ51-IRQ49)</f>
        <v>#NUM!</v>
      </c>
      <c r="IRT51" s="959"/>
      <c r="IRU51" s="962" t="e">
        <f t="shared" ref="IRU51" si="3324">(IRS51*$C$51)+(IRS51-IRS49)</f>
        <v>#NUM!</v>
      </c>
      <c r="IRV51" s="959"/>
      <c r="IRW51" s="962" t="e">
        <f t="shared" ref="IRW51" si="3325">(IRU51*$C$51)+(IRU51-IRU49)</f>
        <v>#NUM!</v>
      </c>
      <c r="IRX51" s="959"/>
      <c r="IRY51" s="962" t="e">
        <f t="shared" ref="IRY51" si="3326">(IRW51*$C$51)+(IRW51-IRW49)</f>
        <v>#NUM!</v>
      </c>
      <c r="IRZ51" s="959"/>
      <c r="ISA51" s="962" t="e">
        <f t="shared" ref="ISA51" si="3327">(IRY51*$C$51)+(IRY51-IRY49)</f>
        <v>#NUM!</v>
      </c>
      <c r="ISB51" s="959"/>
      <c r="ISC51" s="962" t="e">
        <f t="shared" ref="ISC51" si="3328">(ISA51*$C$51)+(ISA51-ISA49)</f>
        <v>#NUM!</v>
      </c>
      <c r="ISD51" s="959"/>
      <c r="ISE51" s="962" t="e">
        <f t="shared" ref="ISE51" si="3329">(ISC51*$C$51)+(ISC51-ISC49)</f>
        <v>#NUM!</v>
      </c>
      <c r="ISF51" s="959"/>
      <c r="ISG51" s="962" t="e">
        <f t="shared" ref="ISG51" si="3330">(ISE51*$C$51)+(ISE51-ISE49)</f>
        <v>#NUM!</v>
      </c>
      <c r="ISH51" s="959"/>
      <c r="ISI51" s="962" t="e">
        <f t="shared" ref="ISI51" si="3331">(ISG51*$C$51)+(ISG51-ISG49)</f>
        <v>#NUM!</v>
      </c>
      <c r="ISJ51" s="959"/>
      <c r="ISK51" s="962" t="e">
        <f t="shared" ref="ISK51" si="3332">(ISI51*$C$51)+(ISI51-ISI49)</f>
        <v>#NUM!</v>
      </c>
      <c r="ISL51" s="959"/>
      <c r="ISM51" s="962" t="e">
        <f t="shared" ref="ISM51" si="3333">(ISK51*$C$51)+(ISK51-ISK49)</f>
        <v>#NUM!</v>
      </c>
      <c r="ISN51" s="959"/>
      <c r="ISO51" s="962" t="e">
        <f t="shared" ref="ISO51" si="3334">(ISM51*$C$51)+(ISM51-ISM49)</f>
        <v>#NUM!</v>
      </c>
      <c r="ISP51" s="959"/>
      <c r="ISQ51" s="962" t="e">
        <f t="shared" ref="ISQ51" si="3335">(ISO51*$C$51)+(ISO51-ISO49)</f>
        <v>#NUM!</v>
      </c>
      <c r="ISR51" s="959"/>
      <c r="ISS51" s="962" t="e">
        <f t="shared" ref="ISS51" si="3336">(ISQ51*$C$51)+(ISQ51-ISQ49)</f>
        <v>#NUM!</v>
      </c>
      <c r="IST51" s="959"/>
      <c r="ISU51" s="962" t="e">
        <f t="shared" ref="ISU51" si="3337">(ISS51*$C$51)+(ISS51-ISS49)</f>
        <v>#NUM!</v>
      </c>
      <c r="ISV51" s="959"/>
      <c r="ISW51" s="962" t="e">
        <f t="shared" ref="ISW51" si="3338">(ISU51*$C$51)+(ISU51-ISU49)</f>
        <v>#NUM!</v>
      </c>
      <c r="ISX51" s="959"/>
      <c r="ISY51" s="962" t="e">
        <f t="shared" ref="ISY51" si="3339">(ISW51*$C$51)+(ISW51-ISW49)</f>
        <v>#NUM!</v>
      </c>
      <c r="ISZ51" s="959"/>
      <c r="ITA51" s="962" t="e">
        <f t="shared" ref="ITA51" si="3340">(ISY51*$C$51)+(ISY51-ISY49)</f>
        <v>#NUM!</v>
      </c>
      <c r="ITB51" s="959"/>
      <c r="ITC51" s="962" t="e">
        <f t="shared" ref="ITC51" si="3341">(ITA51*$C$51)+(ITA51-ITA49)</f>
        <v>#NUM!</v>
      </c>
      <c r="ITD51" s="959"/>
      <c r="ITE51" s="962" t="e">
        <f t="shared" ref="ITE51" si="3342">(ITC51*$C$51)+(ITC51-ITC49)</f>
        <v>#NUM!</v>
      </c>
      <c r="ITF51" s="959"/>
      <c r="ITG51" s="962" t="e">
        <f t="shared" ref="ITG51" si="3343">(ITE51*$C$51)+(ITE51-ITE49)</f>
        <v>#NUM!</v>
      </c>
      <c r="ITH51" s="959"/>
      <c r="ITI51" s="962" t="e">
        <f t="shared" ref="ITI51" si="3344">(ITG51*$C$51)+(ITG51-ITG49)</f>
        <v>#NUM!</v>
      </c>
      <c r="ITJ51" s="959"/>
      <c r="ITK51" s="962" t="e">
        <f t="shared" ref="ITK51" si="3345">(ITI51*$C$51)+(ITI51-ITI49)</f>
        <v>#NUM!</v>
      </c>
      <c r="ITL51" s="959"/>
      <c r="ITM51" s="962" t="e">
        <f t="shared" ref="ITM51" si="3346">(ITK51*$C$51)+(ITK51-ITK49)</f>
        <v>#NUM!</v>
      </c>
      <c r="ITN51" s="959"/>
      <c r="ITO51" s="962" t="e">
        <f t="shared" ref="ITO51" si="3347">(ITM51*$C$51)+(ITM51-ITM49)</f>
        <v>#NUM!</v>
      </c>
      <c r="ITP51" s="959"/>
      <c r="ITQ51" s="962" t="e">
        <f t="shared" ref="ITQ51" si="3348">(ITO51*$C$51)+(ITO51-ITO49)</f>
        <v>#NUM!</v>
      </c>
      <c r="ITR51" s="959"/>
      <c r="ITS51" s="962" t="e">
        <f t="shared" ref="ITS51" si="3349">(ITQ51*$C$51)+(ITQ51-ITQ49)</f>
        <v>#NUM!</v>
      </c>
      <c r="ITT51" s="959"/>
      <c r="ITU51" s="962" t="e">
        <f t="shared" ref="ITU51" si="3350">(ITS51*$C$51)+(ITS51-ITS49)</f>
        <v>#NUM!</v>
      </c>
      <c r="ITV51" s="959"/>
      <c r="ITW51" s="962" t="e">
        <f t="shared" ref="ITW51" si="3351">(ITU51*$C$51)+(ITU51-ITU49)</f>
        <v>#NUM!</v>
      </c>
      <c r="ITX51" s="959"/>
      <c r="ITY51" s="962" t="e">
        <f t="shared" ref="ITY51" si="3352">(ITW51*$C$51)+(ITW51-ITW49)</f>
        <v>#NUM!</v>
      </c>
      <c r="ITZ51" s="959"/>
      <c r="IUA51" s="962" t="e">
        <f t="shared" ref="IUA51" si="3353">(ITY51*$C$51)+(ITY51-ITY49)</f>
        <v>#NUM!</v>
      </c>
      <c r="IUB51" s="959"/>
      <c r="IUC51" s="962" t="e">
        <f t="shared" ref="IUC51" si="3354">(IUA51*$C$51)+(IUA51-IUA49)</f>
        <v>#NUM!</v>
      </c>
      <c r="IUD51" s="959"/>
      <c r="IUE51" s="962" t="e">
        <f t="shared" ref="IUE51" si="3355">(IUC51*$C$51)+(IUC51-IUC49)</f>
        <v>#NUM!</v>
      </c>
      <c r="IUF51" s="959"/>
      <c r="IUG51" s="962" t="e">
        <f t="shared" ref="IUG51" si="3356">(IUE51*$C$51)+(IUE51-IUE49)</f>
        <v>#NUM!</v>
      </c>
      <c r="IUH51" s="959"/>
      <c r="IUI51" s="962" t="e">
        <f t="shared" ref="IUI51" si="3357">(IUG51*$C$51)+(IUG51-IUG49)</f>
        <v>#NUM!</v>
      </c>
      <c r="IUJ51" s="959"/>
      <c r="IUK51" s="962" t="e">
        <f t="shared" ref="IUK51" si="3358">(IUI51*$C$51)+(IUI51-IUI49)</f>
        <v>#NUM!</v>
      </c>
      <c r="IUL51" s="959"/>
      <c r="IUM51" s="962" t="e">
        <f t="shared" ref="IUM51" si="3359">(IUK51*$C$51)+(IUK51-IUK49)</f>
        <v>#NUM!</v>
      </c>
      <c r="IUN51" s="959"/>
      <c r="IUO51" s="962" t="e">
        <f t="shared" ref="IUO51" si="3360">(IUM51*$C$51)+(IUM51-IUM49)</f>
        <v>#NUM!</v>
      </c>
      <c r="IUP51" s="959"/>
      <c r="IUQ51" s="962" t="e">
        <f t="shared" ref="IUQ51" si="3361">(IUO51*$C$51)+(IUO51-IUO49)</f>
        <v>#NUM!</v>
      </c>
      <c r="IUR51" s="959"/>
      <c r="IUS51" s="962" t="e">
        <f t="shared" ref="IUS51" si="3362">(IUQ51*$C$51)+(IUQ51-IUQ49)</f>
        <v>#NUM!</v>
      </c>
      <c r="IUT51" s="959"/>
      <c r="IUU51" s="962" t="e">
        <f t="shared" ref="IUU51" si="3363">(IUS51*$C$51)+(IUS51-IUS49)</f>
        <v>#NUM!</v>
      </c>
      <c r="IUV51" s="959"/>
      <c r="IUW51" s="962" t="e">
        <f t="shared" ref="IUW51" si="3364">(IUU51*$C$51)+(IUU51-IUU49)</f>
        <v>#NUM!</v>
      </c>
      <c r="IUX51" s="959"/>
      <c r="IUY51" s="962" t="e">
        <f t="shared" ref="IUY51" si="3365">(IUW51*$C$51)+(IUW51-IUW49)</f>
        <v>#NUM!</v>
      </c>
      <c r="IUZ51" s="959"/>
      <c r="IVA51" s="962" t="e">
        <f t="shared" ref="IVA51" si="3366">(IUY51*$C$51)+(IUY51-IUY49)</f>
        <v>#NUM!</v>
      </c>
      <c r="IVB51" s="959"/>
      <c r="IVC51" s="962" t="e">
        <f t="shared" ref="IVC51" si="3367">(IVA51*$C$51)+(IVA51-IVA49)</f>
        <v>#NUM!</v>
      </c>
      <c r="IVD51" s="959"/>
      <c r="IVE51" s="962" t="e">
        <f t="shared" ref="IVE51" si="3368">(IVC51*$C$51)+(IVC51-IVC49)</f>
        <v>#NUM!</v>
      </c>
      <c r="IVF51" s="959"/>
      <c r="IVG51" s="962" t="e">
        <f t="shared" ref="IVG51" si="3369">(IVE51*$C$51)+(IVE51-IVE49)</f>
        <v>#NUM!</v>
      </c>
      <c r="IVH51" s="959"/>
      <c r="IVI51" s="962" t="e">
        <f t="shared" ref="IVI51" si="3370">(IVG51*$C$51)+(IVG51-IVG49)</f>
        <v>#NUM!</v>
      </c>
      <c r="IVJ51" s="959"/>
      <c r="IVK51" s="962" t="e">
        <f t="shared" ref="IVK51" si="3371">(IVI51*$C$51)+(IVI51-IVI49)</f>
        <v>#NUM!</v>
      </c>
      <c r="IVL51" s="959"/>
      <c r="IVM51" s="962" t="e">
        <f t="shared" ref="IVM51" si="3372">(IVK51*$C$51)+(IVK51-IVK49)</f>
        <v>#NUM!</v>
      </c>
      <c r="IVN51" s="959"/>
      <c r="IVO51" s="962" t="e">
        <f t="shared" ref="IVO51" si="3373">(IVM51*$C$51)+(IVM51-IVM49)</f>
        <v>#NUM!</v>
      </c>
      <c r="IVP51" s="959"/>
      <c r="IVQ51" s="962" t="e">
        <f t="shared" ref="IVQ51" si="3374">(IVO51*$C$51)+(IVO51-IVO49)</f>
        <v>#NUM!</v>
      </c>
      <c r="IVR51" s="959"/>
      <c r="IVS51" s="962" t="e">
        <f t="shared" ref="IVS51" si="3375">(IVQ51*$C$51)+(IVQ51-IVQ49)</f>
        <v>#NUM!</v>
      </c>
      <c r="IVT51" s="959"/>
      <c r="IVU51" s="962" t="e">
        <f t="shared" ref="IVU51" si="3376">(IVS51*$C$51)+(IVS51-IVS49)</f>
        <v>#NUM!</v>
      </c>
      <c r="IVV51" s="959"/>
      <c r="IVW51" s="962" t="e">
        <f t="shared" ref="IVW51" si="3377">(IVU51*$C$51)+(IVU51-IVU49)</f>
        <v>#NUM!</v>
      </c>
      <c r="IVX51" s="959"/>
      <c r="IVY51" s="962" t="e">
        <f t="shared" ref="IVY51" si="3378">(IVW51*$C$51)+(IVW51-IVW49)</f>
        <v>#NUM!</v>
      </c>
      <c r="IVZ51" s="959"/>
      <c r="IWA51" s="962" t="e">
        <f t="shared" ref="IWA51" si="3379">(IVY51*$C$51)+(IVY51-IVY49)</f>
        <v>#NUM!</v>
      </c>
      <c r="IWB51" s="959"/>
      <c r="IWC51" s="962" t="e">
        <f t="shared" ref="IWC51" si="3380">(IWA51*$C$51)+(IWA51-IWA49)</f>
        <v>#NUM!</v>
      </c>
      <c r="IWD51" s="959"/>
      <c r="IWE51" s="962" t="e">
        <f t="shared" ref="IWE51" si="3381">(IWC51*$C$51)+(IWC51-IWC49)</f>
        <v>#NUM!</v>
      </c>
      <c r="IWF51" s="959"/>
      <c r="IWG51" s="962" t="e">
        <f t="shared" ref="IWG51" si="3382">(IWE51*$C$51)+(IWE51-IWE49)</f>
        <v>#NUM!</v>
      </c>
      <c r="IWH51" s="959"/>
      <c r="IWI51" s="962" t="e">
        <f t="shared" ref="IWI51" si="3383">(IWG51*$C$51)+(IWG51-IWG49)</f>
        <v>#NUM!</v>
      </c>
      <c r="IWJ51" s="959"/>
      <c r="IWK51" s="962" t="e">
        <f t="shared" ref="IWK51" si="3384">(IWI51*$C$51)+(IWI51-IWI49)</f>
        <v>#NUM!</v>
      </c>
      <c r="IWL51" s="959"/>
      <c r="IWM51" s="962" t="e">
        <f t="shared" ref="IWM51" si="3385">(IWK51*$C$51)+(IWK51-IWK49)</f>
        <v>#NUM!</v>
      </c>
      <c r="IWN51" s="959"/>
      <c r="IWO51" s="962" t="e">
        <f t="shared" ref="IWO51" si="3386">(IWM51*$C$51)+(IWM51-IWM49)</f>
        <v>#NUM!</v>
      </c>
      <c r="IWP51" s="959"/>
      <c r="IWQ51" s="962" t="e">
        <f t="shared" ref="IWQ51" si="3387">(IWO51*$C$51)+(IWO51-IWO49)</f>
        <v>#NUM!</v>
      </c>
      <c r="IWR51" s="959"/>
      <c r="IWS51" s="962" t="e">
        <f t="shared" ref="IWS51" si="3388">(IWQ51*$C$51)+(IWQ51-IWQ49)</f>
        <v>#NUM!</v>
      </c>
      <c r="IWT51" s="959"/>
      <c r="IWU51" s="962" t="e">
        <f t="shared" ref="IWU51" si="3389">(IWS51*$C$51)+(IWS51-IWS49)</f>
        <v>#NUM!</v>
      </c>
      <c r="IWV51" s="959"/>
      <c r="IWW51" s="962" t="e">
        <f t="shared" ref="IWW51" si="3390">(IWU51*$C$51)+(IWU51-IWU49)</f>
        <v>#NUM!</v>
      </c>
      <c r="IWX51" s="959"/>
      <c r="IWY51" s="962" t="e">
        <f t="shared" ref="IWY51" si="3391">(IWW51*$C$51)+(IWW51-IWW49)</f>
        <v>#NUM!</v>
      </c>
      <c r="IWZ51" s="959"/>
      <c r="IXA51" s="962" t="e">
        <f t="shared" ref="IXA51" si="3392">(IWY51*$C$51)+(IWY51-IWY49)</f>
        <v>#NUM!</v>
      </c>
      <c r="IXB51" s="959"/>
      <c r="IXC51" s="962" t="e">
        <f t="shared" ref="IXC51" si="3393">(IXA51*$C$51)+(IXA51-IXA49)</f>
        <v>#NUM!</v>
      </c>
      <c r="IXD51" s="959"/>
      <c r="IXE51" s="962" t="e">
        <f t="shared" ref="IXE51" si="3394">(IXC51*$C$51)+(IXC51-IXC49)</f>
        <v>#NUM!</v>
      </c>
      <c r="IXF51" s="959"/>
      <c r="IXG51" s="962" t="e">
        <f t="shared" ref="IXG51" si="3395">(IXE51*$C$51)+(IXE51-IXE49)</f>
        <v>#NUM!</v>
      </c>
      <c r="IXH51" s="959"/>
      <c r="IXI51" s="962" t="e">
        <f t="shared" ref="IXI51" si="3396">(IXG51*$C$51)+(IXG51-IXG49)</f>
        <v>#NUM!</v>
      </c>
      <c r="IXJ51" s="959"/>
      <c r="IXK51" s="962" t="e">
        <f t="shared" ref="IXK51" si="3397">(IXI51*$C$51)+(IXI51-IXI49)</f>
        <v>#NUM!</v>
      </c>
      <c r="IXL51" s="959"/>
      <c r="IXM51" s="962" t="e">
        <f t="shared" ref="IXM51" si="3398">(IXK51*$C$51)+(IXK51-IXK49)</f>
        <v>#NUM!</v>
      </c>
      <c r="IXN51" s="959"/>
      <c r="IXO51" s="962" t="e">
        <f t="shared" ref="IXO51" si="3399">(IXM51*$C$51)+(IXM51-IXM49)</f>
        <v>#NUM!</v>
      </c>
      <c r="IXP51" s="959"/>
      <c r="IXQ51" s="962" t="e">
        <f t="shared" ref="IXQ51" si="3400">(IXO51*$C$51)+(IXO51-IXO49)</f>
        <v>#NUM!</v>
      </c>
      <c r="IXR51" s="959"/>
      <c r="IXS51" s="962" t="e">
        <f t="shared" ref="IXS51" si="3401">(IXQ51*$C$51)+(IXQ51-IXQ49)</f>
        <v>#NUM!</v>
      </c>
      <c r="IXT51" s="959"/>
      <c r="IXU51" s="962" t="e">
        <f t="shared" ref="IXU51" si="3402">(IXS51*$C$51)+(IXS51-IXS49)</f>
        <v>#NUM!</v>
      </c>
      <c r="IXV51" s="959"/>
      <c r="IXW51" s="962" t="e">
        <f t="shared" ref="IXW51" si="3403">(IXU51*$C$51)+(IXU51-IXU49)</f>
        <v>#NUM!</v>
      </c>
      <c r="IXX51" s="959"/>
      <c r="IXY51" s="962" t="e">
        <f t="shared" ref="IXY51" si="3404">(IXW51*$C$51)+(IXW51-IXW49)</f>
        <v>#NUM!</v>
      </c>
      <c r="IXZ51" s="959"/>
      <c r="IYA51" s="962" t="e">
        <f t="shared" ref="IYA51" si="3405">(IXY51*$C$51)+(IXY51-IXY49)</f>
        <v>#NUM!</v>
      </c>
      <c r="IYB51" s="959"/>
      <c r="IYC51" s="962" t="e">
        <f t="shared" ref="IYC51" si="3406">(IYA51*$C$51)+(IYA51-IYA49)</f>
        <v>#NUM!</v>
      </c>
      <c r="IYD51" s="959"/>
      <c r="IYE51" s="962" t="e">
        <f t="shared" ref="IYE51" si="3407">(IYC51*$C$51)+(IYC51-IYC49)</f>
        <v>#NUM!</v>
      </c>
      <c r="IYF51" s="959"/>
      <c r="IYG51" s="962" t="e">
        <f t="shared" ref="IYG51" si="3408">(IYE51*$C$51)+(IYE51-IYE49)</f>
        <v>#NUM!</v>
      </c>
      <c r="IYH51" s="959"/>
      <c r="IYI51" s="962" t="e">
        <f t="shared" ref="IYI51" si="3409">(IYG51*$C$51)+(IYG51-IYG49)</f>
        <v>#NUM!</v>
      </c>
      <c r="IYJ51" s="959"/>
      <c r="IYK51" s="962" t="e">
        <f t="shared" ref="IYK51" si="3410">(IYI51*$C$51)+(IYI51-IYI49)</f>
        <v>#NUM!</v>
      </c>
      <c r="IYL51" s="959"/>
      <c r="IYM51" s="962" t="e">
        <f t="shared" ref="IYM51" si="3411">(IYK51*$C$51)+(IYK51-IYK49)</f>
        <v>#NUM!</v>
      </c>
      <c r="IYN51" s="959"/>
      <c r="IYO51" s="962" t="e">
        <f t="shared" ref="IYO51" si="3412">(IYM51*$C$51)+(IYM51-IYM49)</f>
        <v>#NUM!</v>
      </c>
      <c r="IYP51" s="959"/>
      <c r="IYQ51" s="962" t="e">
        <f t="shared" ref="IYQ51" si="3413">(IYO51*$C$51)+(IYO51-IYO49)</f>
        <v>#NUM!</v>
      </c>
      <c r="IYR51" s="959"/>
      <c r="IYS51" s="962" t="e">
        <f t="shared" ref="IYS51" si="3414">(IYQ51*$C$51)+(IYQ51-IYQ49)</f>
        <v>#NUM!</v>
      </c>
      <c r="IYT51" s="959"/>
      <c r="IYU51" s="962" t="e">
        <f t="shared" ref="IYU51" si="3415">(IYS51*$C$51)+(IYS51-IYS49)</f>
        <v>#NUM!</v>
      </c>
      <c r="IYV51" s="959"/>
      <c r="IYW51" s="962" t="e">
        <f t="shared" ref="IYW51" si="3416">(IYU51*$C$51)+(IYU51-IYU49)</f>
        <v>#NUM!</v>
      </c>
      <c r="IYX51" s="959"/>
      <c r="IYY51" s="962" t="e">
        <f t="shared" ref="IYY51" si="3417">(IYW51*$C$51)+(IYW51-IYW49)</f>
        <v>#NUM!</v>
      </c>
      <c r="IYZ51" s="959"/>
      <c r="IZA51" s="962" t="e">
        <f t="shared" ref="IZA51" si="3418">(IYY51*$C$51)+(IYY51-IYY49)</f>
        <v>#NUM!</v>
      </c>
      <c r="IZB51" s="959"/>
      <c r="IZC51" s="962" t="e">
        <f t="shared" ref="IZC51" si="3419">(IZA51*$C$51)+(IZA51-IZA49)</f>
        <v>#NUM!</v>
      </c>
      <c r="IZD51" s="959"/>
      <c r="IZE51" s="962" t="e">
        <f t="shared" ref="IZE51" si="3420">(IZC51*$C$51)+(IZC51-IZC49)</f>
        <v>#NUM!</v>
      </c>
      <c r="IZF51" s="959"/>
      <c r="IZG51" s="962" t="e">
        <f t="shared" ref="IZG51" si="3421">(IZE51*$C$51)+(IZE51-IZE49)</f>
        <v>#NUM!</v>
      </c>
      <c r="IZH51" s="959"/>
      <c r="IZI51" s="962" t="e">
        <f t="shared" ref="IZI51" si="3422">(IZG51*$C$51)+(IZG51-IZG49)</f>
        <v>#NUM!</v>
      </c>
      <c r="IZJ51" s="959"/>
      <c r="IZK51" s="962" t="e">
        <f t="shared" ref="IZK51" si="3423">(IZI51*$C$51)+(IZI51-IZI49)</f>
        <v>#NUM!</v>
      </c>
      <c r="IZL51" s="959"/>
      <c r="IZM51" s="962" t="e">
        <f t="shared" ref="IZM51" si="3424">(IZK51*$C$51)+(IZK51-IZK49)</f>
        <v>#NUM!</v>
      </c>
      <c r="IZN51" s="959"/>
      <c r="IZO51" s="962" t="e">
        <f t="shared" ref="IZO51" si="3425">(IZM51*$C$51)+(IZM51-IZM49)</f>
        <v>#NUM!</v>
      </c>
      <c r="IZP51" s="959"/>
      <c r="IZQ51" s="962" t="e">
        <f t="shared" ref="IZQ51" si="3426">(IZO51*$C$51)+(IZO51-IZO49)</f>
        <v>#NUM!</v>
      </c>
      <c r="IZR51" s="959"/>
      <c r="IZS51" s="962" t="e">
        <f t="shared" ref="IZS51" si="3427">(IZQ51*$C$51)+(IZQ51-IZQ49)</f>
        <v>#NUM!</v>
      </c>
      <c r="IZT51" s="959"/>
      <c r="IZU51" s="962" t="e">
        <f t="shared" ref="IZU51" si="3428">(IZS51*$C$51)+(IZS51-IZS49)</f>
        <v>#NUM!</v>
      </c>
      <c r="IZV51" s="959"/>
      <c r="IZW51" s="962" t="e">
        <f t="shared" ref="IZW51" si="3429">(IZU51*$C$51)+(IZU51-IZU49)</f>
        <v>#NUM!</v>
      </c>
      <c r="IZX51" s="959"/>
      <c r="IZY51" s="962" t="e">
        <f t="shared" ref="IZY51" si="3430">(IZW51*$C$51)+(IZW51-IZW49)</f>
        <v>#NUM!</v>
      </c>
      <c r="IZZ51" s="959"/>
      <c r="JAA51" s="962" t="e">
        <f t="shared" ref="JAA51" si="3431">(IZY51*$C$51)+(IZY51-IZY49)</f>
        <v>#NUM!</v>
      </c>
      <c r="JAB51" s="959"/>
      <c r="JAC51" s="962" t="e">
        <f t="shared" ref="JAC51" si="3432">(JAA51*$C$51)+(JAA51-JAA49)</f>
        <v>#NUM!</v>
      </c>
      <c r="JAD51" s="959"/>
      <c r="JAE51" s="962" t="e">
        <f t="shared" ref="JAE51" si="3433">(JAC51*$C$51)+(JAC51-JAC49)</f>
        <v>#NUM!</v>
      </c>
      <c r="JAF51" s="959"/>
      <c r="JAG51" s="962" t="e">
        <f t="shared" ref="JAG51" si="3434">(JAE51*$C$51)+(JAE51-JAE49)</f>
        <v>#NUM!</v>
      </c>
      <c r="JAH51" s="959"/>
      <c r="JAI51" s="962" t="e">
        <f t="shared" ref="JAI51" si="3435">(JAG51*$C$51)+(JAG51-JAG49)</f>
        <v>#NUM!</v>
      </c>
      <c r="JAJ51" s="959"/>
      <c r="JAK51" s="962" t="e">
        <f t="shared" ref="JAK51" si="3436">(JAI51*$C$51)+(JAI51-JAI49)</f>
        <v>#NUM!</v>
      </c>
      <c r="JAL51" s="959"/>
      <c r="JAM51" s="962" t="e">
        <f t="shared" ref="JAM51" si="3437">(JAK51*$C$51)+(JAK51-JAK49)</f>
        <v>#NUM!</v>
      </c>
      <c r="JAN51" s="959"/>
      <c r="JAO51" s="962" t="e">
        <f t="shared" ref="JAO51" si="3438">(JAM51*$C$51)+(JAM51-JAM49)</f>
        <v>#NUM!</v>
      </c>
      <c r="JAP51" s="959"/>
      <c r="JAQ51" s="962" t="e">
        <f t="shared" ref="JAQ51" si="3439">(JAO51*$C$51)+(JAO51-JAO49)</f>
        <v>#NUM!</v>
      </c>
      <c r="JAR51" s="959"/>
      <c r="JAS51" s="962" t="e">
        <f t="shared" ref="JAS51" si="3440">(JAQ51*$C$51)+(JAQ51-JAQ49)</f>
        <v>#NUM!</v>
      </c>
      <c r="JAT51" s="959"/>
      <c r="JAU51" s="962" t="e">
        <f t="shared" ref="JAU51" si="3441">(JAS51*$C$51)+(JAS51-JAS49)</f>
        <v>#NUM!</v>
      </c>
      <c r="JAV51" s="959"/>
      <c r="JAW51" s="962" t="e">
        <f t="shared" ref="JAW51" si="3442">(JAU51*$C$51)+(JAU51-JAU49)</f>
        <v>#NUM!</v>
      </c>
      <c r="JAX51" s="959"/>
      <c r="JAY51" s="962" t="e">
        <f t="shared" ref="JAY51" si="3443">(JAW51*$C$51)+(JAW51-JAW49)</f>
        <v>#NUM!</v>
      </c>
      <c r="JAZ51" s="959"/>
      <c r="JBA51" s="962" t="e">
        <f t="shared" ref="JBA51" si="3444">(JAY51*$C$51)+(JAY51-JAY49)</f>
        <v>#NUM!</v>
      </c>
      <c r="JBB51" s="959"/>
      <c r="JBC51" s="962" t="e">
        <f t="shared" ref="JBC51" si="3445">(JBA51*$C$51)+(JBA51-JBA49)</f>
        <v>#NUM!</v>
      </c>
      <c r="JBD51" s="959"/>
      <c r="JBE51" s="962" t="e">
        <f t="shared" ref="JBE51" si="3446">(JBC51*$C$51)+(JBC51-JBC49)</f>
        <v>#NUM!</v>
      </c>
      <c r="JBF51" s="959"/>
      <c r="JBG51" s="962" t="e">
        <f t="shared" ref="JBG51" si="3447">(JBE51*$C$51)+(JBE51-JBE49)</f>
        <v>#NUM!</v>
      </c>
      <c r="JBH51" s="959"/>
      <c r="JBI51" s="962" t="e">
        <f t="shared" ref="JBI51" si="3448">(JBG51*$C$51)+(JBG51-JBG49)</f>
        <v>#NUM!</v>
      </c>
      <c r="JBJ51" s="959"/>
      <c r="JBK51" s="962" t="e">
        <f t="shared" ref="JBK51" si="3449">(JBI51*$C$51)+(JBI51-JBI49)</f>
        <v>#NUM!</v>
      </c>
      <c r="JBL51" s="959"/>
      <c r="JBM51" s="962" t="e">
        <f t="shared" ref="JBM51" si="3450">(JBK51*$C$51)+(JBK51-JBK49)</f>
        <v>#NUM!</v>
      </c>
      <c r="JBN51" s="959"/>
      <c r="JBO51" s="962" t="e">
        <f t="shared" ref="JBO51" si="3451">(JBM51*$C$51)+(JBM51-JBM49)</f>
        <v>#NUM!</v>
      </c>
      <c r="JBP51" s="959"/>
      <c r="JBQ51" s="962" t="e">
        <f t="shared" ref="JBQ51" si="3452">(JBO51*$C$51)+(JBO51-JBO49)</f>
        <v>#NUM!</v>
      </c>
      <c r="JBR51" s="959"/>
      <c r="JBS51" s="962" t="e">
        <f t="shared" ref="JBS51" si="3453">(JBQ51*$C$51)+(JBQ51-JBQ49)</f>
        <v>#NUM!</v>
      </c>
      <c r="JBT51" s="959"/>
      <c r="JBU51" s="962" t="e">
        <f t="shared" ref="JBU51" si="3454">(JBS51*$C$51)+(JBS51-JBS49)</f>
        <v>#NUM!</v>
      </c>
      <c r="JBV51" s="959"/>
      <c r="JBW51" s="962" t="e">
        <f t="shared" ref="JBW51" si="3455">(JBU51*$C$51)+(JBU51-JBU49)</f>
        <v>#NUM!</v>
      </c>
      <c r="JBX51" s="959"/>
      <c r="JBY51" s="962" t="e">
        <f t="shared" ref="JBY51" si="3456">(JBW51*$C$51)+(JBW51-JBW49)</f>
        <v>#NUM!</v>
      </c>
      <c r="JBZ51" s="959"/>
      <c r="JCA51" s="962" t="e">
        <f t="shared" ref="JCA51" si="3457">(JBY51*$C$51)+(JBY51-JBY49)</f>
        <v>#NUM!</v>
      </c>
      <c r="JCB51" s="959"/>
      <c r="JCC51" s="962" t="e">
        <f t="shared" ref="JCC51" si="3458">(JCA51*$C$51)+(JCA51-JCA49)</f>
        <v>#NUM!</v>
      </c>
      <c r="JCD51" s="959"/>
      <c r="JCE51" s="962" t="e">
        <f t="shared" ref="JCE51" si="3459">(JCC51*$C$51)+(JCC51-JCC49)</f>
        <v>#NUM!</v>
      </c>
      <c r="JCF51" s="959"/>
      <c r="JCG51" s="962" t="e">
        <f t="shared" ref="JCG51" si="3460">(JCE51*$C$51)+(JCE51-JCE49)</f>
        <v>#NUM!</v>
      </c>
      <c r="JCH51" s="959"/>
      <c r="JCI51" s="962" t="e">
        <f t="shared" ref="JCI51" si="3461">(JCG51*$C$51)+(JCG51-JCG49)</f>
        <v>#NUM!</v>
      </c>
      <c r="JCJ51" s="959"/>
      <c r="JCK51" s="962" t="e">
        <f t="shared" ref="JCK51" si="3462">(JCI51*$C$51)+(JCI51-JCI49)</f>
        <v>#NUM!</v>
      </c>
      <c r="JCL51" s="959"/>
      <c r="JCM51" s="962" t="e">
        <f t="shared" ref="JCM51" si="3463">(JCK51*$C$51)+(JCK51-JCK49)</f>
        <v>#NUM!</v>
      </c>
      <c r="JCN51" s="959"/>
      <c r="JCO51" s="962" t="e">
        <f t="shared" ref="JCO51" si="3464">(JCM51*$C$51)+(JCM51-JCM49)</f>
        <v>#NUM!</v>
      </c>
      <c r="JCP51" s="959"/>
      <c r="JCQ51" s="962" t="e">
        <f t="shared" ref="JCQ51" si="3465">(JCO51*$C$51)+(JCO51-JCO49)</f>
        <v>#NUM!</v>
      </c>
      <c r="JCR51" s="959"/>
      <c r="JCS51" s="962" t="e">
        <f t="shared" ref="JCS51" si="3466">(JCQ51*$C$51)+(JCQ51-JCQ49)</f>
        <v>#NUM!</v>
      </c>
      <c r="JCT51" s="959"/>
      <c r="JCU51" s="962" t="e">
        <f t="shared" ref="JCU51" si="3467">(JCS51*$C$51)+(JCS51-JCS49)</f>
        <v>#NUM!</v>
      </c>
      <c r="JCV51" s="959"/>
      <c r="JCW51" s="962" t="e">
        <f t="shared" ref="JCW51" si="3468">(JCU51*$C$51)+(JCU51-JCU49)</f>
        <v>#NUM!</v>
      </c>
      <c r="JCX51" s="959"/>
      <c r="JCY51" s="962" t="e">
        <f t="shared" ref="JCY51" si="3469">(JCW51*$C$51)+(JCW51-JCW49)</f>
        <v>#NUM!</v>
      </c>
      <c r="JCZ51" s="959"/>
      <c r="JDA51" s="962" t="e">
        <f t="shared" ref="JDA51" si="3470">(JCY51*$C$51)+(JCY51-JCY49)</f>
        <v>#NUM!</v>
      </c>
      <c r="JDB51" s="959"/>
      <c r="JDC51" s="962" t="e">
        <f t="shared" ref="JDC51" si="3471">(JDA51*$C$51)+(JDA51-JDA49)</f>
        <v>#NUM!</v>
      </c>
      <c r="JDD51" s="959"/>
      <c r="JDE51" s="962" t="e">
        <f t="shared" ref="JDE51" si="3472">(JDC51*$C$51)+(JDC51-JDC49)</f>
        <v>#NUM!</v>
      </c>
      <c r="JDF51" s="959"/>
      <c r="JDG51" s="962" t="e">
        <f t="shared" ref="JDG51" si="3473">(JDE51*$C$51)+(JDE51-JDE49)</f>
        <v>#NUM!</v>
      </c>
      <c r="JDH51" s="959"/>
      <c r="JDI51" s="962" t="e">
        <f t="shared" ref="JDI51" si="3474">(JDG51*$C$51)+(JDG51-JDG49)</f>
        <v>#NUM!</v>
      </c>
      <c r="JDJ51" s="959"/>
      <c r="JDK51" s="962" t="e">
        <f t="shared" ref="JDK51" si="3475">(JDI51*$C$51)+(JDI51-JDI49)</f>
        <v>#NUM!</v>
      </c>
      <c r="JDL51" s="959"/>
      <c r="JDM51" s="962" t="e">
        <f t="shared" ref="JDM51" si="3476">(JDK51*$C$51)+(JDK51-JDK49)</f>
        <v>#NUM!</v>
      </c>
      <c r="JDN51" s="959"/>
      <c r="JDO51" s="962" t="e">
        <f t="shared" ref="JDO51" si="3477">(JDM51*$C$51)+(JDM51-JDM49)</f>
        <v>#NUM!</v>
      </c>
      <c r="JDP51" s="959"/>
      <c r="JDQ51" s="962" t="e">
        <f t="shared" ref="JDQ51" si="3478">(JDO51*$C$51)+(JDO51-JDO49)</f>
        <v>#NUM!</v>
      </c>
      <c r="JDR51" s="959"/>
      <c r="JDS51" s="962" t="e">
        <f t="shared" ref="JDS51" si="3479">(JDQ51*$C$51)+(JDQ51-JDQ49)</f>
        <v>#NUM!</v>
      </c>
      <c r="JDT51" s="959"/>
      <c r="JDU51" s="962" t="e">
        <f t="shared" ref="JDU51" si="3480">(JDS51*$C$51)+(JDS51-JDS49)</f>
        <v>#NUM!</v>
      </c>
      <c r="JDV51" s="959"/>
      <c r="JDW51" s="962" t="e">
        <f t="shared" ref="JDW51" si="3481">(JDU51*$C$51)+(JDU51-JDU49)</f>
        <v>#NUM!</v>
      </c>
      <c r="JDX51" s="959"/>
      <c r="JDY51" s="962" t="e">
        <f t="shared" ref="JDY51" si="3482">(JDW51*$C$51)+(JDW51-JDW49)</f>
        <v>#NUM!</v>
      </c>
      <c r="JDZ51" s="959"/>
      <c r="JEA51" s="962" t="e">
        <f t="shared" ref="JEA51" si="3483">(JDY51*$C$51)+(JDY51-JDY49)</f>
        <v>#NUM!</v>
      </c>
      <c r="JEB51" s="959"/>
      <c r="JEC51" s="962" t="e">
        <f t="shared" ref="JEC51" si="3484">(JEA51*$C$51)+(JEA51-JEA49)</f>
        <v>#NUM!</v>
      </c>
      <c r="JED51" s="959"/>
      <c r="JEE51" s="962" t="e">
        <f t="shared" ref="JEE51" si="3485">(JEC51*$C$51)+(JEC51-JEC49)</f>
        <v>#NUM!</v>
      </c>
      <c r="JEF51" s="959"/>
      <c r="JEG51" s="962" t="e">
        <f t="shared" ref="JEG51" si="3486">(JEE51*$C$51)+(JEE51-JEE49)</f>
        <v>#NUM!</v>
      </c>
      <c r="JEH51" s="959"/>
      <c r="JEI51" s="962" t="e">
        <f t="shared" ref="JEI51" si="3487">(JEG51*$C$51)+(JEG51-JEG49)</f>
        <v>#NUM!</v>
      </c>
      <c r="JEJ51" s="959"/>
      <c r="JEK51" s="962" t="e">
        <f t="shared" ref="JEK51" si="3488">(JEI51*$C$51)+(JEI51-JEI49)</f>
        <v>#NUM!</v>
      </c>
      <c r="JEL51" s="959"/>
      <c r="JEM51" s="962" t="e">
        <f t="shared" ref="JEM51" si="3489">(JEK51*$C$51)+(JEK51-JEK49)</f>
        <v>#NUM!</v>
      </c>
      <c r="JEN51" s="959"/>
      <c r="JEO51" s="962" t="e">
        <f t="shared" ref="JEO51" si="3490">(JEM51*$C$51)+(JEM51-JEM49)</f>
        <v>#NUM!</v>
      </c>
      <c r="JEP51" s="959"/>
      <c r="JEQ51" s="962" t="e">
        <f t="shared" ref="JEQ51" si="3491">(JEO51*$C$51)+(JEO51-JEO49)</f>
        <v>#NUM!</v>
      </c>
      <c r="JER51" s="959"/>
      <c r="JES51" s="962" t="e">
        <f t="shared" ref="JES51" si="3492">(JEQ51*$C$51)+(JEQ51-JEQ49)</f>
        <v>#NUM!</v>
      </c>
      <c r="JET51" s="959"/>
      <c r="JEU51" s="962" t="e">
        <f t="shared" ref="JEU51" si="3493">(JES51*$C$51)+(JES51-JES49)</f>
        <v>#NUM!</v>
      </c>
      <c r="JEV51" s="959"/>
      <c r="JEW51" s="962" t="e">
        <f t="shared" ref="JEW51" si="3494">(JEU51*$C$51)+(JEU51-JEU49)</f>
        <v>#NUM!</v>
      </c>
      <c r="JEX51" s="959"/>
      <c r="JEY51" s="962" t="e">
        <f t="shared" ref="JEY51" si="3495">(JEW51*$C$51)+(JEW51-JEW49)</f>
        <v>#NUM!</v>
      </c>
      <c r="JEZ51" s="959"/>
      <c r="JFA51" s="962" t="e">
        <f t="shared" ref="JFA51" si="3496">(JEY51*$C$51)+(JEY51-JEY49)</f>
        <v>#NUM!</v>
      </c>
      <c r="JFB51" s="959"/>
      <c r="JFC51" s="962" t="e">
        <f t="shared" ref="JFC51" si="3497">(JFA51*$C$51)+(JFA51-JFA49)</f>
        <v>#NUM!</v>
      </c>
      <c r="JFD51" s="959"/>
      <c r="JFE51" s="962" t="e">
        <f t="shared" ref="JFE51" si="3498">(JFC51*$C$51)+(JFC51-JFC49)</f>
        <v>#NUM!</v>
      </c>
      <c r="JFF51" s="959"/>
      <c r="JFG51" s="962" t="e">
        <f t="shared" ref="JFG51" si="3499">(JFE51*$C$51)+(JFE51-JFE49)</f>
        <v>#NUM!</v>
      </c>
      <c r="JFH51" s="959"/>
      <c r="JFI51" s="962" t="e">
        <f t="shared" ref="JFI51" si="3500">(JFG51*$C$51)+(JFG51-JFG49)</f>
        <v>#NUM!</v>
      </c>
      <c r="JFJ51" s="959"/>
      <c r="JFK51" s="962" t="e">
        <f t="shared" ref="JFK51" si="3501">(JFI51*$C$51)+(JFI51-JFI49)</f>
        <v>#NUM!</v>
      </c>
      <c r="JFL51" s="959"/>
      <c r="JFM51" s="962" t="e">
        <f t="shared" ref="JFM51" si="3502">(JFK51*$C$51)+(JFK51-JFK49)</f>
        <v>#NUM!</v>
      </c>
      <c r="JFN51" s="959"/>
      <c r="JFO51" s="962" t="e">
        <f t="shared" ref="JFO51" si="3503">(JFM51*$C$51)+(JFM51-JFM49)</f>
        <v>#NUM!</v>
      </c>
      <c r="JFP51" s="959"/>
      <c r="JFQ51" s="962" t="e">
        <f t="shared" ref="JFQ51" si="3504">(JFO51*$C$51)+(JFO51-JFO49)</f>
        <v>#NUM!</v>
      </c>
      <c r="JFR51" s="959"/>
      <c r="JFS51" s="962" t="e">
        <f t="shared" ref="JFS51" si="3505">(JFQ51*$C$51)+(JFQ51-JFQ49)</f>
        <v>#NUM!</v>
      </c>
      <c r="JFT51" s="959"/>
      <c r="JFU51" s="962" t="e">
        <f t="shared" ref="JFU51" si="3506">(JFS51*$C$51)+(JFS51-JFS49)</f>
        <v>#NUM!</v>
      </c>
      <c r="JFV51" s="959"/>
      <c r="JFW51" s="962" t="e">
        <f t="shared" ref="JFW51" si="3507">(JFU51*$C$51)+(JFU51-JFU49)</f>
        <v>#NUM!</v>
      </c>
      <c r="JFX51" s="959"/>
      <c r="JFY51" s="962" t="e">
        <f t="shared" ref="JFY51" si="3508">(JFW51*$C$51)+(JFW51-JFW49)</f>
        <v>#NUM!</v>
      </c>
      <c r="JFZ51" s="959"/>
      <c r="JGA51" s="962" t="e">
        <f t="shared" ref="JGA51" si="3509">(JFY51*$C$51)+(JFY51-JFY49)</f>
        <v>#NUM!</v>
      </c>
      <c r="JGB51" s="959"/>
      <c r="JGC51" s="962" t="e">
        <f t="shared" ref="JGC51" si="3510">(JGA51*$C$51)+(JGA51-JGA49)</f>
        <v>#NUM!</v>
      </c>
      <c r="JGD51" s="959"/>
      <c r="JGE51" s="962" t="e">
        <f t="shared" ref="JGE51" si="3511">(JGC51*$C$51)+(JGC51-JGC49)</f>
        <v>#NUM!</v>
      </c>
      <c r="JGF51" s="959"/>
      <c r="JGG51" s="962" t="e">
        <f t="shared" ref="JGG51" si="3512">(JGE51*$C$51)+(JGE51-JGE49)</f>
        <v>#NUM!</v>
      </c>
      <c r="JGH51" s="959"/>
      <c r="JGI51" s="962" t="e">
        <f t="shared" ref="JGI51" si="3513">(JGG51*$C$51)+(JGG51-JGG49)</f>
        <v>#NUM!</v>
      </c>
      <c r="JGJ51" s="959"/>
      <c r="JGK51" s="962" t="e">
        <f t="shared" ref="JGK51" si="3514">(JGI51*$C$51)+(JGI51-JGI49)</f>
        <v>#NUM!</v>
      </c>
      <c r="JGL51" s="959"/>
      <c r="JGM51" s="962" t="e">
        <f t="shared" ref="JGM51" si="3515">(JGK51*$C$51)+(JGK51-JGK49)</f>
        <v>#NUM!</v>
      </c>
      <c r="JGN51" s="959"/>
      <c r="JGO51" s="962" t="e">
        <f t="shared" ref="JGO51" si="3516">(JGM51*$C$51)+(JGM51-JGM49)</f>
        <v>#NUM!</v>
      </c>
      <c r="JGP51" s="959"/>
      <c r="JGQ51" s="962" t="e">
        <f t="shared" ref="JGQ51" si="3517">(JGO51*$C$51)+(JGO51-JGO49)</f>
        <v>#NUM!</v>
      </c>
      <c r="JGR51" s="959"/>
      <c r="JGS51" s="962" t="e">
        <f t="shared" ref="JGS51" si="3518">(JGQ51*$C$51)+(JGQ51-JGQ49)</f>
        <v>#NUM!</v>
      </c>
      <c r="JGT51" s="959"/>
      <c r="JGU51" s="962" t="e">
        <f t="shared" ref="JGU51" si="3519">(JGS51*$C$51)+(JGS51-JGS49)</f>
        <v>#NUM!</v>
      </c>
      <c r="JGV51" s="959"/>
      <c r="JGW51" s="962" t="e">
        <f t="shared" ref="JGW51" si="3520">(JGU51*$C$51)+(JGU51-JGU49)</f>
        <v>#NUM!</v>
      </c>
      <c r="JGX51" s="959"/>
      <c r="JGY51" s="962" t="e">
        <f t="shared" ref="JGY51" si="3521">(JGW51*$C$51)+(JGW51-JGW49)</f>
        <v>#NUM!</v>
      </c>
      <c r="JGZ51" s="959"/>
      <c r="JHA51" s="962" t="e">
        <f t="shared" ref="JHA51" si="3522">(JGY51*$C$51)+(JGY51-JGY49)</f>
        <v>#NUM!</v>
      </c>
      <c r="JHB51" s="959"/>
      <c r="JHC51" s="962" t="e">
        <f t="shared" ref="JHC51" si="3523">(JHA51*$C$51)+(JHA51-JHA49)</f>
        <v>#NUM!</v>
      </c>
      <c r="JHD51" s="959"/>
      <c r="JHE51" s="962" t="e">
        <f t="shared" ref="JHE51" si="3524">(JHC51*$C$51)+(JHC51-JHC49)</f>
        <v>#NUM!</v>
      </c>
      <c r="JHF51" s="959"/>
      <c r="JHG51" s="962" t="e">
        <f t="shared" ref="JHG51" si="3525">(JHE51*$C$51)+(JHE51-JHE49)</f>
        <v>#NUM!</v>
      </c>
      <c r="JHH51" s="959"/>
      <c r="JHI51" s="962" t="e">
        <f t="shared" ref="JHI51" si="3526">(JHG51*$C$51)+(JHG51-JHG49)</f>
        <v>#NUM!</v>
      </c>
      <c r="JHJ51" s="959"/>
      <c r="JHK51" s="962" t="e">
        <f t="shared" ref="JHK51" si="3527">(JHI51*$C$51)+(JHI51-JHI49)</f>
        <v>#NUM!</v>
      </c>
      <c r="JHL51" s="959"/>
      <c r="JHM51" s="962" t="e">
        <f t="shared" ref="JHM51" si="3528">(JHK51*$C$51)+(JHK51-JHK49)</f>
        <v>#NUM!</v>
      </c>
      <c r="JHN51" s="959"/>
      <c r="JHO51" s="962" t="e">
        <f t="shared" ref="JHO51" si="3529">(JHM51*$C$51)+(JHM51-JHM49)</f>
        <v>#NUM!</v>
      </c>
      <c r="JHP51" s="959"/>
      <c r="JHQ51" s="962" t="e">
        <f t="shared" ref="JHQ51" si="3530">(JHO51*$C$51)+(JHO51-JHO49)</f>
        <v>#NUM!</v>
      </c>
      <c r="JHR51" s="959"/>
      <c r="JHS51" s="962" t="e">
        <f t="shared" ref="JHS51" si="3531">(JHQ51*$C$51)+(JHQ51-JHQ49)</f>
        <v>#NUM!</v>
      </c>
      <c r="JHT51" s="959"/>
      <c r="JHU51" s="962" t="e">
        <f t="shared" ref="JHU51" si="3532">(JHS51*$C$51)+(JHS51-JHS49)</f>
        <v>#NUM!</v>
      </c>
      <c r="JHV51" s="959"/>
      <c r="JHW51" s="962" t="e">
        <f t="shared" ref="JHW51" si="3533">(JHU51*$C$51)+(JHU51-JHU49)</f>
        <v>#NUM!</v>
      </c>
      <c r="JHX51" s="959"/>
      <c r="JHY51" s="962" t="e">
        <f t="shared" ref="JHY51" si="3534">(JHW51*$C$51)+(JHW51-JHW49)</f>
        <v>#NUM!</v>
      </c>
      <c r="JHZ51" s="959"/>
      <c r="JIA51" s="962" t="e">
        <f t="shared" ref="JIA51" si="3535">(JHY51*$C$51)+(JHY51-JHY49)</f>
        <v>#NUM!</v>
      </c>
      <c r="JIB51" s="959"/>
      <c r="JIC51" s="962" t="e">
        <f t="shared" ref="JIC51" si="3536">(JIA51*$C$51)+(JIA51-JIA49)</f>
        <v>#NUM!</v>
      </c>
      <c r="JID51" s="959"/>
      <c r="JIE51" s="962" t="e">
        <f t="shared" ref="JIE51" si="3537">(JIC51*$C$51)+(JIC51-JIC49)</f>
        <v>#NUM!</v>
      </c>
      <c r="JIF51" s="959"/>
      <c r="JIG51" s="962" t="e">
        <f t="shared" ref="JIG51" si="3538">(JIE51*$C$51)+(JIE51-JIE49)</f>
        <v>#NUM!</v>
      </c>
      <c r="JIH51" s="959"/>
      <c r="JII51" s="962" t="e">
        <f t="shared" ref="JII51" si="3539">(JIG51*$C$51)+(JIG51-JIG49)</f>
        <v>#NUM!</v>
      </c>
      <c r="JIJ51" s="959"/>
      <c r="JIK51" s="962" t="e">
        <f t="shared" ref="JIK51" si="3540">(JII51*$C$51)+(JII51-JII49)</f>
        <v>#NUM!</v>
      </c>
      <c r="JIL51" s="959"/>
      <c r="JIM51" s="962" t="e">
        <f t="shared" ref="JIM51" si="3541">(JIK51*$C$51)+(JIK51-JIK49)</f>
        <v>#NUM!</v>
      </c>
      <c r="JIN51" s="959"/>
      <c r="JIO51" s="962" t="e">
        <f t="shared" ref="JIO51" si="3542">(JIM51*$C$51)+(JIM51-JIM49)</f>
        <v>#NUM!</v>
      </c>
      <c r="JIP51" s="959"/>
      <c r="JIQ51" s="962" t="e">
        <f t="shared" ref="JIQ51" si="3543">(JIO51*$C$51)+(JIO51-JIO49)</f>
        <v>#NUM!</v>
      </c>
      <c r="JIR51" s="959"/>
      <c r="JIS51" s="962" t="e">
        <f t="shared" ref="JIS51" si="3544">(JIQ51*$C$51)+(JIQ51-JIQ49)</f>
        <v>#NUM!</v>
      </c>
      <c r="JIT51" s="959"/>
      <c r="JIU51" s="962" t="e">
        <f t="shared" ref="JIU51" si="3545">(JIS51*$C$51)+(JIS51-JIS49)</f>
        <v>#NUM!</v>
      </c>
      <c r="JIV51" s="959"/>
      <c r="JIW51" s="962" t="e">
        <f t="shared" ref="JIW51" si="3546">(JIU51*$C$51)+(JIU51-JIU49)</f>
        <v>#NUM!</v>
      </c>
      <c r="JIX51" s="959"/>
      <c r="JIY51" s="962" t="e">
        <f t="shared" ref="JIY51" si="3547">(JIW51*$C$51)+(JIW51-JIW49)</f>
        <v>#NUM!</v>
      </c>
      <c r="JIZ51" s="959"/>
      <c r="JJA51" s="962" t="e">
        <f t="shared" ref="JJA51" si="3548">(JIY51*$C$51)+(JIY51-JIY49)</f>
        <v>#NUM!</v>
      </c>
      <c r="JJB51" s="959"/>
      <c r="JJC51" s="962" t="e">
        <f t="shared" ref="JJC51" si="3549">(JJA51*$C$51)+(JJA51-JJA49)</f>
        <v>#NUM!</v>
      </c>
      <c r="JJD51" s="959"/>
      <c r="JJE51" s="962" t="e">
        <f t="shared" ref="JJE51" si="3550">(JJC51*$C$51)+(JJC51-JJC49)</f>
        <v>#NUM!</v>
      </c>
      <c r="JJF51" s="959"/>
      <c r="JJG51" s="962" t="e">
        <f t="shared" ref="JJG51" si="3551">(JJE51*$C$51)+(JJE51-JJE49)</f>
        <v>#NUM!</v>
      </c>
      <c r="JJH51" s="959"/>
      <c r="JJI51" s="962" t="e">
        <f t="shared" ref="JJI51" si="3552">(JJG51*$C$51)+(JJG51-JJG49)</f>
        <v>#NUM!</v>
      </c>
      <c r="JJJ51" s="959"/>
      <c r="JJK51" s="962" t="e">
        <f t="shared" ref="JJK51" si="3553">(JJI51*$C$51)+(JJI51-JJI49)</f>
        <v>#NUM!</v>
      </c>
      <c r="JJL51" s="959"/>
      <c r="JJM51" s="962" t="e">
        <f t="shared" ref="JJM51" si="3554">(JJK51*$C$51)+(JJK51-JJK49)</f>
        <v>#NUM!</v>
      </c>
      <c r="JJN51" s="959"/>
      <c r="JJO51" s="962" t="e">
        <f t="shared" ref="JJO51" si="3555">(JJM51*$C$51)+(JJM51-JJM49)</f>
        <v>#NUM!</v>
      </c>
      <c r="JJP51" s="959"/>
      <c r="JJQ51" s="962" t="e">
        <f t="shared" ref="JJQ51" si="3556">(JJO51*$C$51)+(JJO51-JJO49)</f>
        <v>#NUM!</v>
      </c>
      <c r="JJR51" s="959"/>
      <c r="JJS51" s="962" t="e">
        <f t="shared" ref="JJS51" si="3557">(JJQ51*$C$51)+(JJQ51-JJQ49)</f>
        <v>#NUM!</v>
      </c>
      <c r="JJT51" s="959"/>
      <c r="JJU51" s="962" t="e">
        <f t="shared" ref="JJU51" si="3558">(JJS51*$C$51)+(JJS51-JJS49)</f>
        <v>#NUM!</v>
      </c>
      <c r="JJV51" s="959"/>
      <c r="JJW51" s="962" t="e">
        <f t="shared" ref="JJW51" si="3559">(JJU51*$C$51)+(JJU51-JJU49)</f>
        <v>#NUM!</v>
      </c>
      <c r="JJX51" s="959"/>
      <c r="JJY51" s="962" t="e">
        <f t="shared" ref="JJY51" si="3560">(JJW51*$C$51)+(JJW51-JJW49)</f>
        <v>#NUM!</v>
      </c>
      <c r="JJZ51" s="959"/>
      <c r="JKA51" s="962" t="e">
        <f t="shared" ref="JKA51" si="3561">(JJY51*$C$51)+(JJY51-JJY49)</f>
        <v>#NUM!</v>
      </c>
      <c r="JKB51" s="959"/>
      <c r="JKC51" s="962" t="e">
        <f t="shared" ref="JKC51" si="3562">(JKA51*$C$51)+(JKA51-JKA49)</f>
        <v>#NUM!</v>
      </c>
      <c r="JKD51" s="959"/>
      <c r="JKE51" s="962" t="e">
        <f t="shared" ref="JKE51" si="3563">(JKC51*$C$51)+(JKC51-JKC49)</f>
        <v>#NUM!</v>
      </c>
      <c r="JKF51" s="959"/>
      <c r="JKG51" s="962" t="e">
        <f t="shared" ref="JKG51" si="3564">(JKE51*$C$51)+(JKE51-JKE49)</f>
        <v>#NUM!</v>
      </c>
      <c r="JKH51" s="959"/>
      <c r="JKI51" s="962" t="e">
        <f t="shared" ref="JKI51" si="3565">(JKG51*$C$51)+(JKG51-JKG49)</f>
        <v>#NUM!</v>
      </c>
      <c r="JKJ51" s="959"/>
      <c r="JKK51" s="962" t="e">
        <f t="shared" ref="JKK51" si="3566">(JKI51*$C$51)+(JKI51-JKI49)</f>
        <v>#NUM!</v>
      </c>
      <c r="JKL51" s="959"/>
      <c r="JKM51" s="962" t="e">
        <f t="shared" ref="JKM51" si="3567">(JKK51*$C$51)+(JKK51-JKK49)</f>
        <v>#NUM!</v>
      </c>
      <c r="JKN51" s="959"/>
      <c r="JKO51" s="962" t="e">
        <f t="shared" ref="JKO51" si="3568">(JKM51*$C$51)+(JKM51-JKM49)</f>
        <v>#NUM!</v>
      </c>
      <c r="JKP51" s="959"/>
      <c r="JKQ51" s="962" t="e">
        <f t="shared" ref="JKQ51" si="3569">(JKO51*$C$51)+(JKO51-JKO49)</f>
        <v>#NUM!</v>
      </c>
      <c r="JKR51" s="959"/>
      <c r="JKS51" s="962" t="e">
        <f t="shared" ref="JKS51" si="3570">(JKQ51*$C$51)+(JKQ51-JKQ49)</f>
        <v>#NUM!</v>
      </c>
      <c r="JKT51" s="959"/>
      <c r="JKU51" s="962" t="e">
        <f t="shared" ref="JKU51" si="3571">(JKS51*$C$51)+(JKS51-JKS49)</f>
        <v>#NUM!</v>
      </c>
      <c r="JKV51" s="959"/>
      <c r="JKW51" s="962" t="e">
        <f t="shared" ref="JKW51" si="3572">(JKU51*$C$51)+(JKU51-JKU49)</f>
        <v>#NUM!</v>
      </c>
      <c r="JKX51" s="959"/>
      <c r="JKY51" s="962" t="e">
        <f t="shared" ref="JKY51" si="3573">(JKW51*$C$51)+(JKW51-JKW49)</f>
        <v>#NUM!</v>
      </c>
      <c r="JKZ51" s="959"/>
      <c r="JLA51" s="962" t="e">
        <f t="shared" ref="JLA51" si="3574">(JKY51*$C$51)+(JKY51-JKY49)</f>
        <v>#NUM!</v>
      </c>
      <c r="JLB51" s="959"/>
      <c r="JLC51" s="962" t="e">
        <f t="shared" ref="JLC51" si="3575">(JLA51*$C$51)+(JLA51-JLA49)</f>
        <v>#NUM!</v>
      </c>
      <c r="JLD51" s="959"/>
      <c r="JLE51" s="962" t="e">
        <f t="shared" ref="JLE51" si="3576">(JLC51*$C$51)+(JLC51-JLC49)</f>
        <v>#NUM!</v>
      </c>
      <c r="JLF51" s="959"/>
      <c r="JLG51" s="962" t="e">
        <f t="shared" ref="JLG51" si="3577">(JLE51*$C$51)+(JLE51-JLE49)</f>
        <v>#NUM!</v>
      </c>
      <c r="JLH51" s="959"/>
      <c r="JLI51" s="962" t="e">
        <f t="shared" ref="JLI51" si="3578">(JLG51*$C$51)+(JLG51-JLG49)</f>
        <v>#NUM!</v>
      </c>
      <c r="JLJ51" s="959"/>
      <c r="JLK51" s="962" t="e">
        <f t="shared" ref="JLK51" si="3579">(JLI51*$C$51)+(JLI51-JLI49)</f>
        <v>#NUM!</v>
      </c>
      <c r="JLL51" s="959"/>
      <c r="JLM51" s="962" t="e">
        <f t="shared" ref="JLM51" si="3580">(JLK51*$C$51)+(JLK51-JLK49)</f>
        <v>#NUM!</v>
      </c>
      <c r="JLN51" s="959"/>
      <c r="JLO51" s="962" t="e">
        <f t="shared" ref="JLO51" si="3581">(JLM51*$C$51)+(JLM51-JLM49)</f>
        <v>#NUM!</v>
      </c>
      <c r="JLP51" s="959"/>
      <c r="JLQ51" s="962" t="e">
        <f t="shared" ref="JLQ51" si="3582">(JLO51*$C$51)+(JLO51-JLO49)</f>
        <v>#NUM!</v>
      </c>
      <c r="JLR51" s="959"/>
      <c r="JLS51" s="962" t="e">
        <f t="shared" ref="JLS51" si="3583">(JLQ51*$C$51)+(JLQ51-JLQ49)</f>
        <v>#NUM!</v>
      </c>
      <c r="JLT51" s="959"/>
      <c r="JLU51" s="962" t="e">
        <f t="shared" ref="JLU51" si="3584">(JLS51*$C$51)+(JLS51-JLS49)</f>
        <v>#NUM!</v>
      </c>
      <c r="JLV51" s="959"/>
      <c r="JLW51" s="962" t="e">
        <f t="shared" ref="JLW51" si="3585">(JLU51*$C$51)+(JLU51-JLU49)</f>
        <v>#NUM!</v>
      </c>
      <c r="JLX51" s="959"/>
      <c r="JLY51" s="962" t="e">
        <f t="shared" ref="JLY51" si="3586">(JLW51*$C$51)+(JLW51-JLW49)</f>
        <v>#NUM!</v>
      </c>
      <c r="JLZ51" s="959"/>
      <c r="JMA51" s="962" t="e">
        <f t="shared" ref="JMA51" si="3587">(JLY51*$C$51)+(JLY51-JLY49)</f>
        <v>#NUM!</v>
      </c>
      <c r="JMB51" s="959"/>
      <c r="JMC51" s="962" t="e">
        <f t="shared" ref="JMC51" si="3588">(JMA51*$C$51)+(JMA51-JMA49)</f>
        <v>#NUM!</v>
      </c>
      <c r="JMD51" s="959"/>
      <c r="JME51" s="962" t="e">
        <f t="shared" ref="JME51" si="3589">(JMC51*$C$51)+(JMC51-JMC49)</f>
        <v>#NUM!</v>
      </c>
      <c r="JMF51" s="959"/>
      <c r="JMG51" s="962" t="e">
        <f t="shared" ref="JMG51" si="3590">(JME51*$C$51)+(JME51-JME49)</f>
        <v>#NUM!</v>
      </c>
      <c r="JMH51" s="959"/>
      <c r="JMI51" s="962" t="e">
        <f t="shared" ref="JMI51" si="3591">(JMG51*$C$51)+(JMG51-JMG49)</f>
        <v>#NUM!</v>
      </c>
      <c r="JMJ51" s="959"/>
      <c r="JMK51" s="962" t="e">
        <f t="shared" ref="JMK51" si="3592">(JMI51*$C$51)+(JMI51-JMI49)</f>
        <v>#NUM!</v>
      </c>
      <c r="JML51" s="959"/>
      <c r="JMM51" s="962" t="e">
        <f t="shared" ref="JMM51" si="3593">(JMK51*$C$51)+(JMK51-JMK49)</f>
        <v>#NUM!</v>
      </c>
      <c r="JMN51" s="959"/>
      <c r="JMO51" s="962" t="e">
        <f t="shared" ref="JMO51" si="3594">(JMM51*$C$51)+(JMM51-JMM49)</f>
        <v>#NUM!</v>
      </c>
      <c r="JMP51" s="959"/>
      <c r="JMQ51" s="962" t="e">
        <f t="shared" ref="JMQ51" si="3595">(JMO51*$C$51)+(JMO51-JMO49)</f>
        <v>#NUM!</v>
      </c>
      <c r="JMR51" s="959"/>
      <c r="JMS51" s="962" t="e">
        <f t="shared" ref="JMS51" si="3596">(JMQ51*$C$51)+(JMQ51-JMQ49)</f>
        <v>#NUM!</v>
      </c>
      <c r="JMT51" s="959"/>
      <c r="JMU51" s="962" t="e">
        <f t="shared" ref="JMU51" si="3597">(JMS51*$C$51)+(JMS51-JMS49)</f>
        <v>#NUM!</v>
      </c>
      <c r="JMV51" s="959"/>
      <c r="JMW51" s="962" t="e">
        <f t="shared" ref="JMW51" si="3598">(JMU51*$C$51)+(JMU51-JMU49)</f>
        <v>#NUM!</v>
      </c>
      <c r="JMX51" s="959"/>
      <c r="JMY51" s="962" t="e">
        <f t="shared" ref="JMY51" si="3599">(JMW51*$C$51)+(JMW51-JMW49)</f>
        <v>#NUM!</v>
      </c>
      <c r="JMZ51" s="959"/>
      <c r="JNA51" s="962" t="e">
        <f t="shared" ref="JNA51" si="3600">(JMY51*$C$51)+(JMY51-JMY49)</f>
        <v>#NUM!</v>
      </c>
      <c r="JNB51" s="959"/>
      <c r="JNC51" s="962" t="e">
        <f t="shared" ref="JNC51" si="3601">(JNA51*$C$51)+(JNA51-JNA49)</f>
        <v>#NUM!</v>
      </c>
      <c r="JND51" s="959"/>
      <c r="JNE51" s="962" t="e">
        <f t="shared" ref="JNE51" si="3602">(JNC51*$C$51)+(JNC51-JNC49)</f>
        <v>#NUM!</v>
      </c>
      <c r="JNF51" s="959"/>
      <c r="JNG51" s="962" t="e">
        <f t="shared" ref="JNG51" si="3603">(JNE51*$C$51)+(JNE51-JNE49)</f>
        <v>#NUM!</v>
      </c>
      <c r="JNH51" s="959"/>
      <c r="JNI51" s="962" t="e">
        <f t="shared" ref="JNI51" si="3604">(JNG51*$C$51)+(JNG51-JNG49)</f>
        <v>#NUM!</v>
      </c>
      <c r="JNJ51" s="959"/>
      <c r="JNK51" s="962" t="e">
        <f t="shared" ref="JNK51" si="3605">(JNI51*$C$51)+(JNI51-JNI49)</f>
        <v>#NUM!</v>
      </c>
      <c r="JNL51" s="959"/>
      <c r="JNM51" s="962" t="e">
        <f t="shared" ref="JNM51" si="3606">(JNK51*$C$51)+(JNK51-JNK49)</f>
        <v>#NUM!</v>
      </c>
      <c r="JNN51" s="959"/>
      <c r="JNO51" s="962" t="e">
        <f t="shared" ref="JNO51" si="3607">(JNM51*$C$51)+(JNM51-JNM49)</f>
        <v>#NUM!</v>
      </c>
      <c r="JNP51" s="959"/>
      <c r="JNQ51" s="962" t="e">
        <f t="shared" ref="JNQ51" si="3608">(JNO51*$C$51)+(JNO51-JNO49)</f>
        <v>#NUM!</v>
      </c>
      <c r="JNR51" s="959"/>
      <c r="JNS51" s="962" t="e">
        <f t="shared" ref="JNS51" si="3609">(JNQ51*$C$51)+(JNQ51-JNQ49)</f>
        <v>#NUM!</v>
      </c>
      <c r="JNT51" s="959"/>
      <c r="JNU51" s="962" t="e">
        <f t="shared" ref="JNU51" si="3610">(JNS51*$C$51)+(JNS51-JNS49)</f>
        <v>#NUM!</v>
      </c>
      <c r="JNV51" s="959"/>
      <c r="JNW51" s="962" t="e">
        <f t="shared" ref="JNW51" si="3611">(JNU51*$C$51)+(JNU51-JNU49)</f>
        <v>#NUM!</v>
      </c>
      <c r="JNX51" s="959"/>
      <c r="JNY51" s="962" t="e">
        <f t="shared" ref="JNY51" si="3612">(JNW51*$C$51)+(JNW51-JNW49)</f>
        <v>#NUM!</v>
      </c>
      <c r="JNZ51" s="959"/>
      <c r="JOA51" s="962" t="e">
        <f t="shared" ref="JOA51" si="3613">(JNY51*$C$51)+(JNY51-JNY49)</f>
        <v>#NUM!</v>
      </c>
      <c r="JOB51" s="959"/>
      <c r="JOC51" s="962" t="e">
        <f t="shared" ref="JOC51" si="3614">(JOA51*$C$51)+(JOA51-JOA49)</f>
        <v>#NUM!</v>
      </c>
      <c r="JOD51" s="959"/>
      <c r="JOE51" s="962" t="e">
        <f t="shared" ref="JOE51" si="3615">(JOC51*$C$51)+(JOC51-JOC49)</f>
        <v>#NUM!</v>
      </c>
      <c r="JOF51" s="959"/>
      <c r="JOG51" s="962" t="e">
        <f t="shared" ref="JOG51" si="3616">(JOE51*$C$51)+(JOE51-JOE49)</f>
        <v>#NUM!</v>
      </c>
      <c r="JOH51" s="959"/>
      <c r="JOI51" s="962" t="e">
        <f t="shared" ref="JOI51" si="3617">(JOG51*$C$51)+(JOG51-JOG49)</f>
        <v>#NUM!</v>
      </c>
      <c r="JOJ51" s="959"/>
      <c r="JOK51" s="962" t="e">
        <f t="shared" ref="JOK51" si="3618">(JOI51*$C$51)+(JOI51-JOI49)</f>
        <v>#NUM!</v>
      </c>
      <c r="JOL51" s="959"/>
      <c r="JOM51" s="962" t="e">
        <f t="shared" ref="JOM51" si="3619">(JOK51*$C$51)+(JOK51-JOK49)</f>
        <v>#NUM!</v>
      </c>
      <c r="JON51" s="959"/>
      <c r="JOO51" s="962" t="e">
        <f t="shared" ref="JOO51" si="3620">(JOM51*$C$51)+(JOM51-JOM49)</f>
        <v>#NUM!</v>
      </c>
      <c r="JOP51" s="959"/>
      <c r="JOQ51" s="962" t="e">
        <f t="shared" ref="JOQ51" si="3621">(JOO51*$C$51)+(JOO51-JOO49)</f>
        <v>#NUM!</v>
      </c>
      <c r="JOR51" s="959"/>
      <c r="JOS51" s="962" t="e">
        <f t="shared" ref="JOS51" si="3622">(JOQ51*$C$51)+(JOQ51-JOQ49)</f>
        <v>#NUM!</v>
      </c>
      <c r="JOT51" s="959"/>
      <c r="JOU51" s="962" t="e">
        <f t="shared" ref="JOU51" si="3623">(JOS51*$C$51)+(JOS51-JOS49)</f>
        <v>#NUM!</v>
      </c>
      <c r="JOV51" s="959"/>
      <c r="JOW51" s="962" t="e">
        <f t="shared" ref="JOW51" si="3624">(JOU51*$C$51)+(JOU51-JOU49)</f>
        <v>#NUM!</v>
      </c>
      <c r="JOX51" s="959"/>
      <c r="JOY51" s="962" t="e">
        <f t="shared" ref="JOY51" si="3625">(JOW51*$C$51)+(JOW51-JOW49)</f>
        <v>#NUM!</v>
      </c>
      <c r="JOZ51" s="959"/>
      <c r="JPA51" s="962" t="e">
        <f t="shared" ref="JPA51" si="3626">(JOY51*$C$51)+(JOY51-JOY49)</f>
        <v>#NUM!</v>
      </c>
      <c r="JPB51" s="959"/>
      <c r="JPC51" s="962" t="e">
        <f t="shared" ref="JPC51" si="3627">(JPA51*$C$51)+(JPA51-JPA49)</f>
        <v>#NUM!</v>
      </c>
      <c r="JPD51" s="959"/>
      <c r="JPE51" s="962" t="e">
        <f t="shared" ref="JPE51" si="3628">(JPC51*$C$51)+(JPC51-JPC49)</f>
        <v>#NUM!</v>
      </c>
      <c r="JPF51" s="959"/>
      <c r="JPG51" s="962" t="e">
        <f t="shared" ref="JPG51" si="3629">(JPE51*$C$51)+(JPE51-JPE49)</f>
        <v>#NUM!</v>
      </c>
      <c r="JPH51" s="959"/>
      <c r="JPI51" s="962" t="e">
        <f t="shared" ref="JPI51" si="3630">(JPG51*$C$51)+(JPG51-JPG49)</f>
        <v>#NUM!</v>
      </c>
      <c r="JPJ51" s="959"/>
      <c r="JPK51" s="962" t="e">
        <f t="shared" ref="JPK51" si="3631">(JPI51*$C$51)+(JPI51-JPI49)</f>
        <v>#NUM!</v>
      </c>
      <c r="JPL51" s="959"/>
      <c r="JPM51" s="962" t="e">
        <f t="shared" ref="JPM51" si="3632">(JPK51*$C$51)+(JPK51-JPK49)</f>
        <v>#NUM!</v>
      </c>
      <c r="JPN51" s="959"/>
      <c r="JPO51" s="962" t="e">
        <f t="shared" ref="JPO51" si="3633">(JPM51*$C$51)+(JPM51-JPM49)</f>
        <v>#NUM!</v>
      </c>
      <c r="JPP51" s="959"/>
      <c r="JPQ51" s="962" t="e">
        <f t="shared" ref="JPQ51" si="3634">(JPO51*$C$51)+(JPO51-JPO49)</f>
        <v>#NUM!</v>
      </c>
      <c r="JPR51" s="959"/>
      <c r="JPS51" s="962" t="e">
        <f t="shared" ref="JPS51" si="3635">(JPQ51*$C$51)+(JPQ51-JPQ49)</f>
        <v>#NUM!</v>
      </c>
      <c r="JPT51" s="959"/>
      <c r="JPU51" s="962" t="e">
        <f t="shared" ref="JPU51" si="3636">(JPS51*$C$51)+(JPS51-JPS49)</f>
        <v>#NUM!</v>
      </c>
      <c r="JPV51" s="959"/>
      <c r="JPW51" s="962" t="e">
        <f t="shared" ref="JPW51" si="3637">(JPU51*$C$51)+(JPU51-JPU49)</f>
        <v>#NUM!</v>
      </c>
      <c r="JPX51" s="959"/>
      <c r="JPY51" s="962" t="e">
        <f t="shared" ref="JPY51" si="3638">(JPW51*$C$51)+(JPW51-JPW49)</f>
        <v>#NUM!</v>
      </c>
      <c r="JPZ51" s="959"/>
      <c r="JQA51" s="962" t="e">
        <f t="shared" ref="JQA51" si="3639">(JPY51*$C$51)+(JPY51-JPY49)</f>
        <v>#NUM!</v>
      </c>
      <c r="JQB51" s="959"/>
      <c r="JQC51" s="962" t="e">
        <f t="shared" ref="JQC51" si="3640">(JQA51*$C$51)+(JQA51-JQA49)</f>
        <v>#NUM!</v>
      </c>
      <c r="JQD51" s="959"/>
      <c r="JQE51" s="962" t="e">
        <f t="shared" ref="JQE51" si="3641">(JQC51*$C$51)+(JQC51-JQC49)</f>
        <v>#NUM!</v>
      </c>
      <c r="JQF51" s="959"/>
      <c r="JQG51" s="962" t="e">
        <f t="shared" ref="JQG51" si="3642">(JQE51*$C$51)+(JQE51-JQE49)</f>
        <v>#NUM!</v>
      </c>
      <c r="JQH51" s="959"/>
      <c r="JQI51" s="962" t="e">
        <f t="shared" ref="JQI51" si="3643">(JQG51*$C$51)+(JQG51-JQG49)</f>
        <v>#NUM!</v>
      </c>
      <c r="JQJ51" s="959"/>
      <c r="JQK51" s="962" t="e">
        <f t="shared" ref="JQK51" si="3644">(JQI51*$C$51)+(JQI51-JQI49)</f>
        <v>#NUM!</v>
      </c>
      <c r="JQL51" s="959"/>
      <c r="JQM51" s="962" t="e">
        <f t="shared" ref="JQM51" si="3645">(JQK51*$C$51)+(JQK51-JQK49)</f>
        <v>#NUM!</v>
      </c>
      <c r="JQN51" s="959"/>
      <c r="JQO51" s="962" t="e">
        <f t="shared" ref="JQO51" si="3646">(JQM51*$C$51)+(JQM51-JQM49)</f>
        <v>#NUM!</v>
      </c>
      <c r="JQP51" s="959"/>
      <c r="JQQ51" s="962" t="e">
        <f t="shared" ref="JQQ51" si="3647">(JQO51*$C$51)+(JQO51-JQO49)</f>
        <v>#NUM!</v>
      </c>
      <c r="JQR51" s="959"/>
      <c r="JQS51" s="962" t="e">
        <f t="shared" ref="JQS51" si="3648">(JQQ51*$C$51)+(JQQ51-JQQ49)</f>
        <v>#NUM!</v>
      </c>
      <c r="JQT51" s="959"/>
      <c r="JQU51" s="962" t="e">
        <f t="shared" ref="JQU51" si="3649">(JQS51*$C$51)+(JQS51-JQS49)</f>
        <v>#NUM!</v>
      </c>
      <c r="JQV51" s="959"/>
      <c r="JQW51" s="962" t="e">
        <f t="shared" ref="JQW51" si="3650">(JQU51*$C$51)+(JQU51-JQU49)</f>
        <v>#NUM!</v>
      </c>
      <c r="JQX51" s="959"/>
      <c r="JQY51" s="962" t="e">
        <f t="shared" ref="JQY51" si="3651">(JQW51*$C$51)+(JQW51-JQW49)</f>
        <v>#NUM!</v>
      </c>
      <c r="JQZ51" s="959"/>
      <c r="JRA51" s="962" t="e">
        <f t="shared" ref="JRA51" si="3652">(JQY51*$C$51)+(JQY51-JQY49)</f>
        <v>#NUM!</v>
      </c>
      <c r="JRB51" s="959"/>
      <c r="JRC51" s="962" t="e">
        <f t="shared" ref="JRC51" si="3653">(JRA51*$C$51)+(JRA51-JRA49)</f>
        <v>#NUM!</v>
      </c>
      <c r="JRD51" s="959"/>
      <c r="JRE51" s="962" t="e">
        <f t="shared" ref="JRE51" si="3654">(JRC51*$C$51)+(JRC51-JRC49)</f>
        <v>#NUM!</v>
      </c>
      <c r="JRF51" s="959"/>
      <c r="JRG51" s="962" t="e">
        <f t="shared" ref="JRG51" si="3655">(JRE51*$C$51)+(JRE51-JRE49)</f>
        <v>#NUM!</v>
      </c>
      <c r="JRH51" s="959"/>
      <c r="JRI51" s="962" t="e">
        <f t="shared" ref="JRI51" si="3656">(JRG51*$C$51)+(JRG51-JRG49)</f>
        <v>#NUM!</v>
      </c>
      <c r="JRJ51" s="959"/>
      <c r="JRK51" s="962" t="e">
        <f t="shared" ref="JRK51" si="3657">(JRI51*$C$51)+(JRI51-JRI49)</f>
        <v>#NUM!</v>
      </c>
      <c r="JRL51" s="959"/>
      <c r="JRM51" s="962" t="e">
        <f t="shared" ref="JRM51" si="3658">(JRK51*$C$51)+(JRK51-JRK49)</f>
        <v>#NUM!</v>
      </c>
      <c r="JRN51" s="959"/>
      <c r="JRO51" s="962" t="e">
        <f t="shared" ref="JRO51" si="3659">(JRM51*$C$51)+(JRM51-JRM49)</f>
        <v>#NUM!</v>
      </c>
      <c r="JRP51" s="959"/>
      <c r="JRQ51" s="962" t="e">
        <f t="shared" ref="JRQ51" si="3660">(JRO51*$C$51)+(JRO51-JRO49)</f>
        <v>#NUM!</v>
      </c>
      <c r="JRR51" s="959"/>
      <c r="JRS51" s="962" t="e">
        <f t="shared" ref="JRS51" si="3661">(JRQ51*$C$51)+(JRQ51-JRQ49)</f>
        <v>#NUM!</v>
      </c>
      <c r="JRT51" s="959"/>
      <c r="JRU51" s="962" t="e">
        <f t="shared" ref="JRU51" si="3662">(JRS51*$C$51)+(JRS51-JRS49)</f>
        <v>#NUM!</v>
      </c>
      <c r="JRV51" s="959"/>
      <c r="JRW51" s="962" t="e">
        <f t="shared" ref="JRW51" si="3663">(JRU51*$C$51)+(JRU51-JRU49)</f>
        <v>#NUM!</v>
      </c>
      <c r="JRX51" s="959"/>
      <c r="JRY51" s="962" t="e">
        <f t="shared" ref="JRY51" si="3664">(JRW51*$C$51)+(JRW51-JRW49)</f>
        <v>#NUM!</v>
      </c>
      <c r="JRZ51" s="959"/>
      <c r="JSA51" s="962" t="e">
        <f t="shared" ref="JSA51" si="3665">(JRY51*$C$51)+(JRY51-JRY49)</f>
        <v>#NUM!</v>
      </c>
      <c r="JSB51" s="959"/>
      <c r="JSC51" s="962" t="e">
        <f t="shared" ref="JSC51" si="3666">(JSA51*$C$51)+(JSA51-JSA49)</f>
        <v>#NUM!</v>
      </c>
      <c r="JSD51" s="959"/>
      <c r="JSE51" s="962" t="e">
        <f t="shared" ref="JSE51" si="3667">(JSC51*$C$51)+(JSC51-JSC49)</f>
        <v>#NUM!</v>
      </c>
      <c r="JSF51" s="959"/>
      <c r="JSG51" s="962" t="e">
        <f t="shared" ref="JSG51" si="3668">(JSE51*$C$51)+(JSE51-JSE49)</f>
        <v>#NUM!</v>
      </c>
      <c r="JSH51" s="959"/>
      <c r="JSI51" s="962" t="e">
        <f t="shared" ref="JSI51" si="3669">(JSG51*$C$51)+(JSG51-JSG49)</f>
        <v>#NUM!</v>
      </c>
      <c r="JSJ51" s="959"/>
      <c r="JSK51" s="962" t="e">
        <f t="shared" ref="JSK51" si="3670">(JSI51*$C$51)+(JSI51-JSI49)</f>
        <v>#NUM!</v>
      </c>
      <c r="JSL51" s="959"/>
      <c r="JSM51" s="962" t="e">
        <f t="shared" ref="JSM51" si="3671">(JSK51*$C$51)+(JSK51-JSK49)</f>
        <v>#NUM!</v>
      </c>
      <c r="JSN51" s="959"/>
      <c r="JSO51" s="962" t="e">
        <f t="shared" ref="JSO51" si="3672">(JSM51*$C$51)+(JSM51-JSM49)</f>
        <v>#NUM!</v>
      </c>
      <c r="JSP51" s="959"/>
      <c r="JSQ51" s="962" t="e">
        <f t="shared" ref="JSQ51" si="3673">(JSO51*$C$51)+(JSO51-JSO49)</f>
        <v>#NUM!</v>
      </c>
      <c r="JSR51" s="959"/>
      <c r="JSS51" s="962" t="e">
        <f t="shared" ref="JSS51" si="3674">(JSQ51*$C$51)+(JSQ51-JSQ49)</f>
        <v>#NUM!</v>
      </c>
      <c r="JST51" s="959"/>
      <c r="JSU51" s="962" t="e">
        <f t="shared" ref="JSU51" si="3675">(JSS51*$C$51)+(JSS51-JSS49)</f>
        <v>#NUM!</v>
      </c>
      <c r="JSV51" s="959"/>
      <c r="JSW51" s="962" t="e">
        <f t="shared" ref="JSW51" si="3676">(JSU51*$C$51)+(JSU51-JSU49)</f>
        <v>#NUM!</v>
      </c>
      <c r="JSX51" s="959"/>
      <c r="JSY51" s="962" t="e">
        <f t="shared" ref="JSY51" si="3677">(JSW51*$C$51)+(JSW51-JSW49)</f>
        <v>#NUM!</v>
      </c>
      <c r="JSZ51" s="959"/>
      <c r="JTA51" s="962" t="e">
        <f t="shared" ref="JTA51" si="3678">(JSY51*$C$51)+(JSY51-JSY49)</f>
        <v>#NUM!</v>
      </c>
      <c r="JTB51" s="959"/>
      <c r="JTC51" s="962" t="e">
        <f t="shared" ref="JTC51" si="3679">(JTA51*$C$51)+(JTA51-JTA49)</f>
        <v>#NUM!</v>
      </c>
      <c r="JTD51" s="959"/>
      <c r="JTE51" s="962" t="e">
        <f t="shared" ref="JTE51" si="3680">(JTC51*$C$51)+(JTC51-JTC49)</f>
        <v>#NUM!</v>
      </c>
      <c r="JTF51" s="959"/>
      <c r="JTG51" s="962" t="e">
        <f t="shared" ref="JTG51" si="3681">(JTE51*$C$51)+(JTE51-JTE49)</f>
        <v>#NUM!</v>
      </c>
      <c r="JTH51" s="959"/>
      <c r="JTI51" s="962" t="e">
        <f t="shared" ref="JTI51" si="3682">(JTG51*$C$51)+(JTG51-JTG49)</f>
        <v>#NUM!</v>
      </c>
      <c r="JTJ51" s="959"/>
      <c r="JTK51" s="962" t="e">
        <f t="shared" ref="JTK51" si="3683">(JTI51*$C$51)+(JTI51-JTI49)</f>
        <v>#NUM!</v>
      </c>
      <c r="JTL51" s="959"/>
      <c r="JTM51" s="962" t="e">
        <f t="shared" ref="JTM51" si="3684">(JTK51*$C$51)+(JTK51-JTK49)</f>
        <v>#NUM!</v>
      </c>
      <c r="JTN51" s="959"/>
      <c r="JTO51" s="962" t="e">
        <f t="shared" ref="JTO51" si="3685">(JTM51*$C$51)+(JTM51-JTM49)</f>
        <v>#NUM!</v>
      </c>
      <c r="JTP51" s="959"/>
      <c r="JTQ51" s="962" t="e">
        <f t="shared" ref="JTQ51" si="3686">(JTO51*$C$51)+(JTO51-JTO49)</f>
        <v>#NUM!</v>
      </c>
      <c r="JTR51" s="959"/>
      <c r="JTS51" s="962" t="e">
        <f t="shared" ref="JTS51" si="3687">(JTQ51*$C$51)+(JTQ51-JTQ49)</f>
        <v>#NUM!</v>
      </c>
      <c r="JTT51" s="959"/>
      <c r="JTU51" s="962" t="e">
        <f t="shared" ref="JTU51" si="3688">(JTS51*$C$51)+(JTS51-JTS49)</f>
        <v>#NUM!</v>
      </c>
      <c r="JTV51" s="959"/>
      <c r="JTW51" s="962" t="e">
        <f t="shared" ref="JTW51" si="3689">(JTU51*$C$51)+(JTU51-JTU49)</f>
        <v>#NUM!</v>
      </c>
      <c r="JTX51" s="959"/>
      <c r="JTY51" s="962" t="e">
        <f t="shared" ref="JTY51" si="3690">(JTW51*$C$51)+(JTW51-JTW49)</f>
        <v>#NUM!</v>
      </c>
      <c r="JTZ51" s="959"/>
      <c r="JUA51" s="962" t="e">
        <f t="shared" ref="JUA51" si="3691">(JTY51*$C$51)+(JTY51-JTY49)</f>
        <v>#NUM!</v>
      </c>
      <c r="JUB51" s="959"/>
      <c r="JUC51" s="962" t="e">
        <f t="shared" ref="JUC51" si="3692">(JUA51*$C$51)+(JUA51-JUA49)</f>
        <v>#NUM!</v>
      </c>
      <c r="JUD51" s="959"/>
      <c r="JUE51" s="962" t="e">
        <f t="shared" ref="JUE51" si="3693">(JUC51*$C$51)+(JUC51-JUC49)</f>
        <v>#NUM!</v>
      </c>
      <c r="JUF51" s="959"/>
      <c r="JUG51" s="962" t="e">
        <f t="shared" ref="JUG51" si="3694">(JUE51*$C$51)+(JUE51-JUE49)</f>
        <v>#NUM!</v>
      </c>
      <c r="JUH51" s="959"/>
      <c r="JUI51" s="962" t="e">
        <f t="shared" ref="JUI51" si="3695">(JUG51*$C$51)+(JUG51-JUG49)</f>
        <v>#NUM!</v>
      </c>
      <c r="JUJ51" s="959"/>
      <c r="JUK51" s="962" t="e">
        <f t="shared" ref="JUK51" si="3696">(JUI51*$C$51)+(JUI51-JUI49)</f>
        <v>#NUM!</v>
      </c>
      <c r="JUL51" s="959"/>
      <c r="JUM51" s="962" t="e">
        <f t="shared" ref="JUM51" si="3697">(JUK51*$C$51)+(JUK51-JUK49)</f>
        <v>#NUM!</v>
      </c>
      <c r="JUN51" s="959"/>
      <c r="JUO51" s="962" t="e">
        <f t="shared" ref="JUO51" si="3698">(JUM51*$C$51)+(JUM51-JUM49)</f>
        <v>#NUM!</v>
      </c>
      <c r="JUP51" s="959"/>
      <c r="JUQ51" s="962" t="e">
        <f t="shared" ref="JUQ51" si="3699">(JUO51*$C$51)+(JUO51-JUO49)</f>
        <v>#NUM!</v>
      </c>
      <c r="JUR51" s="959"/>
      <c r="JUS51" s="962" t="e">
        <f t="shared" ref="JUS51" si="3700">(JUQ51*$C$51)+(JUQ51-JUQ49)</f>
        <v>#NUM!</v>
      </c>
      <c r="JUT51" s="959"/>
      <c r="JUU51" s="962" t="e">
        <f t="shared" ref="JUU51" si="3701">(JUS51*$C$51)+(JUS51-JUS49)</f>
        <v>#NUM!</v>
      </c>
      <c r="JUV51" s="959"/>
      <c r="JUW51" s="962" t="e">
        <f t="shared" ref="JUW51" si="3702">(JUU51*$C$51)+(JUU51-JUU49)</f>
        <v>#NUM!</v>
      </c>
      <c r="JUX51" s="959"/>
      <c r="JUY51" s="962" t="e">
        <f t="shared" ref="JUY51" si="3703">(JUW51*$C$51)+(JUW51-JUW49)</f>
        <v>#NUM!</v>
      </c>
      <c r="JUZ51" s="959"/>
      <c r="JVA51" s="962" t="e">
        <f t="shared" ref="JVA51" si="3704">(JUY51*$C$51)+(JUY51-JUY49)</f>
        <v>#NUM!</v>
      </c>
      <c r="JVB51" s="959"/>
      <c r="JVC51" s="962" t="e">
        <f t="shared" ref="JVC51" si="3705">(JVA51*$C$51)+(JVA51-JVA49)</f>
        <v>#NUM!</v>
      </c>
      <c r="JVD51" s="959"/>
      <c r="JVE51" s="962" t="e">
        <f t="shared" ref="JVE51" si="3706">(JVC51*$C$51)+(JVC51-JVC49)</f>
        <v>#NUM!</v>
      </c>
      <c r="JVF51" s="959"/>
      <c r="JVG51" s="962" t="e">
        <f t="shared" ref="JVG51" si="3707">(JVE51*$C$51)+(JVE51-JVE49)</f>
        <v>#NUM!</v>
      </c>
      <c r="JVH51" s="959"/>
      <c r="JVI51" s="962" t="e">
        <f t="shared" ref="JVI51" si="3708">(JVG51*$C$51)+(JVG51-JVG49)</f>
        <v>#NUM!</v>
      </c>
      <c r="JVJ51" s="959"/>
      <c r="JVK51" s="962" t="e">
        <f t="shared" ref="JVK51" si="3709">(JVI51*$C$51)+(JVI51-JVI49)</f>
        <v>#NUM!</v>
      </c>
      <c r="JVL51" s="959"/>
      <c r="JVM51" s="962" t="e">
        <f t="shared" ref="JVM51" si="3710">(JVK51*$C$51)+(JVK51-JVK49)</f>
        <v>#NUM!</v>
      </c>
      <c r="JVN51" s="959"/>
      <c r="JVO51" s="962" t="e">
        <f t="shared" ref="JVO51" si="3711">(JVM51*$C$51)+(JVM51-JVM49)</f>
        <v>#NUM!</v>
      </c>
      <c r="JVP51" s="959"/>
      <c r="JVQ51" s="962" t="e">
        <f t="shared" ref="JVQ51" si="3712">(JVO51*$C$51)+(JVO51-JVO49)</f>
        <v>#NUM!</v>
      </c>
      <c r="JVR51" s="959"/>
      <c r="JVS51" s="962" t="e">
        <f t="shared" ref="JVS51" si="3713">(JVQ51*$C$51)+(JVQ51-JVQ49)</f>
        <v>#NUM!</v>
      </c>
      <c r="JVT51" s="959"/>
      <c r="JVU51" s="962" t="e">
        <f t="shared" ref="JVU51" si="3714">(JVS51*$C$51)+(JVS51-JVS49)</f>
        <v>#NUM!</v>
      </c>
      <c r="JVV51" s="959"/>
      <c r="JVW51" s="962" t="e">
        <f t="shared" ref="JVW51" si="3715">(JVU51*$C$51)+(JVU51-JVU49)</f>
        <v>#NUM!</v>
      </c>
      <c r="JVX51" s="959"/>
      <c r="JVY51" s="962" t="e">
        <f t="shared" ref="JVY51" si="3716">(JVW51*$C$51)+(JVW51-JVW49)</f>
        <v>#NUM!</v>
      </c>
      <c r="JVZ51" s="959"/>
      <c r="JWA51" s="962" t="e">
        <f t="shared" ref="JWA51" si="3717">(JVY51*$C$51)+(JVY51-JVY49)</f>
        <v>#NUM!</v>
      </c>
      <c r="JWB51" s="959"/>
      <c r="JWC51" s="962" t="e">
        <f t="shared" ref="JWC51" si="3718">(JWA51*$C$51)+(JWA51-JWA49)</f>
        <v>#NUM!</v>
      </c>
      <c r="JWD51" s="959"/>
      <c r="JWE51" s="962" t="e">
        <f t="shared" ref="JWE51" si="3719">(JWC51*$C$51)+(JWC51-JWC49)</f>
        <v>#NUM!</v>
      </c>
      <c r="JWF51" s="959"/>
      <c r="JWG51" s="962" t="e">
        <f t="shared" ref="JWG51" si="3720">(JWE51*$C$51)+(JWE51-JWE49)</f>
        <v>#NUM!</v>
      </c>
      <c r="JWH51" s="959"/>
      <c r="JWI51" s="962" t="e">
        <f t="shared" ref="JWI51" si="3721">(JWG51*$C$51)+(JWG51-JWG49)</f>
        <v>#NUM!</v>
      </c>
      <c r="JWJ51" s="959"/>
      <c r="JWK51" s="962" t="e">
        <f t="shared" ref="JWK51" si="3722">(JWI51*$C$51)+(JWI51-JWI49)</f>
        <v>#NUM!</v>
      </c>
      <c r="JWL51" s="959"/>
      <c r="JWM51" s="962" t="e">
        <f t="shared" ref="JWM51" si="3723">(JWK51*$C$51)+(JWK51-JWK49)</f>
        <v>#NUM!</v>
      </c>
      <c r="JWN51" s="959"/>
      <c r="JWO51" s="962" t="e">
        <f t="shared" ref="JWO51" si="3724">(JWM51*$C$51)+(JWM51-JWM49)</f>
        <v>#NUM!</v>
      </c>
      <c r="JWP51" s="959"/>
      <c r="JWQ51" s="962" t="e">
        <f t="shared" ref="JWQ51" si="3725">(JWO51*$C$51)+(JWO51-JWO49)</f>
        <v>#NUM!</v>
      </c>
      <c r="JWR51" s="959"/>
      <c r="JWS51" s="962" t="e">
        <f t="shared" ref="JWS51" si="3726">(JWQ51*$C$51)+(JWQ51-JWQ49)</f>
        <v>#NUM!</v>
      </c>
      <c r="JWT51" s="959"/>
      <c r="JWU51" s="962" t="e">
        <f t="shared" ref="JWU51" si="3727">(JWS51*$C$51)+(JWS51-JWS49)</f>
        <v>#NUM!</v>
      </c>
      <c r="JWV51" s="959"/>
      <c r="JWW51" s="962" t="e">
        <f t="shared" ref="JWW51" si="3728">(JWU51*$C$51)+(JWU51-JWU49)</f>
        <v>#NUM!</v>
      </c>
      <c r="JWX51" s="959"/>
      <c r="JWY51" s="962" t="e">
        <f t="shared" ref="JWY51" si="3729">(JWW51*$C$51)+(JWW51-JWW49)</f>
        <v>#NUM!</v>
      </c>
      <c r="JWZ51" s="959"/>
      <c r="JXA51" s="962" t="e">
        <f t="shared" ref="JXA51" si="3730">(JWY51*$C$51)+(JWY51-JWY49)</f>
        <v>#NUM!</v>
      </c>
      <c r="JXB51" s="959"/>
      <c r="JXC51" s="962" t="e">
        <f t="shared" ref="JXC51" si="3731">(JXA51*$C$51)+(JXA51-JXA49)</f>
        <v>#NUM!</v>
      </c>
      <c r="JXD51" s="959"/>
      <c r="JXE51" s="962" t="e">
        <f t="shared" ref="JXE51" si="3732">(JXC51*$C$51)+(JXC51-JXC49)</f>
        <v>#NUM!</v>
      </c>
      <c r="JXF51" s="959"/>
      <c r="JXG51" s="962" t="e">
        <f t="shared" ref="JXG51" si="3733">(JXE51*$C$51)+(JXE51-JXE49)</f>
        <v>#NUM!</v>
      </c>
      <c r="JXH51" s="959"/>
      <c r="JXI51" s="962" t="e">
        <f t="shared" ref="JXI51" si="3734">(JXG51*$C$51)+(JXG51-JXG49)</f>
        <v>#NUM!</v>
      </c>
      <c r="JXJ51" s="959"/>
      <c r="JXK51" s="962" t="e">
        <f t="shared" ref="JXK51" si="3735">(JXI51*$C$51)+(JXI51-JXI49)</f>
        <v>#NUM!</v>
      </c>
      <c r="JXL51" s="959"/>
      <c r="JXM51" s="962" t="e">
        <f t="shared" ref="JXM51" si="3736">(JXK51*$C$51)+(JXK51-JXK49)</f>
        <v>#NUM!</v>
      </c>
      <c r="JXN51" s="959"/>
      <c r="JXO51" s="962" t="e">
        <f t="shared" ref="JXO51" si="3737">(JXM51*$C$51)+(JXM51-JXM49)</f>
        <v>#NUM!</v>
      </c>
      <c r="JXP51" s="959"/>
      <c r="JXQ51" s="962" t="e">
        <f t="shared" ref="JXQ51" si="3738">(JXO51*$C$51)+(JXO51-JXO49)</f>
        <v>#NUM!</v>
      </c>
      <c r="JXR51" s="959"/>
      <c r="JXS51" s="962" t="e">
        <f t="shared" ref="JXS51" si="3739">(JXQ51*$C$51)+(JXQ51-JXQ49)</f>
        <v>#NUM!</v>
      </c>
      <c r="JXT51" s="959"/>
      <c r="JXU51" s="962" t="e">
        <f t="shared" ref="JXU51" si="3740">(JXS51*$C$51)+(JXS51-JXS49)</f>
        <v>#NUM!</v>
      </c>
      <c r="JXV51" s="959"/>
      <c r="JXW51" s="962" t="e">
        <f t="shared" ref="JXW51" si="3741">(JXU51*$C$51)+(JXU51-JXU49)</f>
        <v>#NUM!</v>
      </c>
      <c r="JXX51" s="959"/>
      <c r="JXY51" s="962" t="e">
        <f t="shared" ref="JXY51" si="3742">(JXW51*$C$51)+(JXW51-JXW49)</f>
        <v>#NUM!</v>
      </c>
      <c r="JXZ51" s="959"/>
      <c r="JYA51" s="962" t="e">
        <f t="shared" ref="JYA51" si="3743">(JXY51*$C$51)+(JXY51-JXY49)</f>
        <v>#NUM!</v>
      </c>
      <c r="JYB51" s="959"/>
      <c r="JYC51" s="962" t="e">
        <f t="shared" ref="JYC51" si="3744">(JYA51*$C$51)+(JYA51-JYA49)</f>
        <v>#NUM!</v>
      </c>
      <c r="JYD51" s="959"/>
      <c r="JYE51" s="962" t="e">
        <f t="shared" ref="JYE51" si="3745">(JYC51*$C$51)+(JYC51-JYC49)</f>
        <v>#NUM!</v>
      </c>
      <c r="JYF51" s="959"/>
      <c r="JYG51" s="962" t="e">
        <f t="shared" ref="JYG51" si="3746">(JYE51*$C$51)+(JYE51-JYE49)</f>
        <v>#NUM!</v>
      </c>
      <c r="JYH51" s="959"/>
      <c r="JYI51" s="962" t="e">
        <f t="shared" ref="JYI51" si="3747">(JYG51*$C$51)+(JYG51-JYG49)</f>
        <v>#NUM!</v>
      </c>
      <c r="JYJ51" s="959"/>
      <c r="JYK51" s="962" t="e">
        <f t="shared" ref="JYK51" si="3748">(JYI51*$C$51)+(JYI51-JYI49)</f>
        <v>#NUM!</v>
      </c>
      <c r="JYL51" s="959"/>
      <c r="JYM51" s="962" t="e">
        <f t="shared" ref="JYM51" si="3749">(JYK51*$C$51)+(JYK51-JYK49)</f>
        <v>#NUM!</v>
      </c>
      <c r="JYN51" s="959"/>
      <c r="JYO51" s="962" t="e">
        <f t="shared" ref="JYO51" si="3750">(JYM51*$C$51)+(JYM51-JYM49)</f>
        <v>#NUM!</v>
      </c>
      <c r="JYP51" s="959"/>
      <c r="JYQ51" s="962" t="e">
        <f t="shared" ref="JYQ51" si="3751">(JYO51*$C$51)+(JYO51-JYO49)</f>
        <v>#NUM!</v>
      </c>
      <c r="JYR51" s="959"/>
      <c r="JYS51" s="962" t="e">
        <f t="shared" ref="JYS51" si="3752">(JYQ51*$C$51)+(JYQ51-JYQ49)</f>
        <v>#NUM!</v>
      </c>
      <c r="JYT51" s="959"/>
      <c r="JYU51" s="962" t="e">
        <f t="shared" ref="JYU51" si="3753">(JYS51*$C$51)+(JYS51-JYS49)</f>
        <v>#NUM!</v>
      </c>
      <c r="JYV51" s="959"/>
      <c r="JYW51" s="962" t="e">
        <f t="shared" ref="JYW51" si="3754">(JYU51*$C$51)+(JYU51-JYU49)</f>
        <v>#NUM!</v>
      </c>
      <c r="JYX51" s="959"/>
      <c r="JYY51" s="962" t="e">
        <f t="shared" ref="JYY51" si="3755">(JYW51*$C$51)+(JYW51-JYW49)</f>
        <v>#NUM!</v>
      </c>
      <c r="JYZ51" s="959"/>
      <c r="JZA51" s="962" t="e">
        <f t="shared" ref="JZA51" si="3756">(JYY51*$C$51)+(JYY51-JYY49)</f>
        <v>#NUM!</v>
      </c>
      <c r="JZB51" s="959"/>
      <c r="JZC51" s="962" t="e">
        <f t="shared" ref="JZC51" si="3757">(JZA51*$C$51)+(JZA51-JZA49)</f>
        <v>#NUM!</v>
      </c>
      <c r="JZD51" s="959"/>
      <c r="JZE51" s="962" t="e">
        <f t="shared" ref="JZE51" si="3758">(JZC51*$C$51)+(JZC51-JZC49)</f>
        <v>#NUM!</v>
      </c>
      <c r="JZF51" s="959"/>
      <c r="JZG51" s="962" t="e">
        <f t="shared" ref="JZG51" si="3759">(JZE51*$C$51)+(JZE51-JZE49)</f>
        <v>#NUM!</v>
      </c>
      <c r="JZH51" s="959"/>
      <c r="JZI51" s="962" t="e">
        <f t="shared" ref="JZI51" si="3760">(JZG51*$C$51)+(JZG51-JZG49)</f>
        <v>#NUM!</v>
      </c>
      <c r="JZJ51" s="959"/>
      <c r="JZK51" s="962" t="e">
        <f t="shared" ref="JZK51" si="3761">(JZI51*$C$51)+(JZI51-JZI49)</f>
        <v>#NUM!</v>
      </c>
      <c r="JZL51" s="959"/>
      <c r="JZM51" s="962" t="e">
        <f t="shared" ref="JZM51" si="3762">(JZK51*$C$51)+(JZK51-JZK49)</f>
        <v>#NUM!</v>
      </c>
      <c r="JZN51" s="959"/>
      <c r="JZO51" s="962" t="e">
        <f t="shared" ref="JZO51" si="3763">(JZM51*$C$51)+(JZM51-JZM49)</f>
        <v>#NUM!</v>
      </c>
      <c r="JZP51" s="959"/>
      <c r="JZQ51" s="962" t="e">
        <f t="shared" ref="JZQ51" si="3764">(JZO51*$C$51)+(JZO51-JZO49)</f>
        <v>#NUM!</v>
      </c>
      <c r="JZR51" s="959"/>
      <c r="JZS51" s="962" t="e">
        <f t="shared" ref="JZS51" si="3765">(JZQ51*$C$51)+(JZQ51-JZQ49)</f>
        <v>#NUM!</v>
      </c>
      <c r="JZT51" s="959"/>
      <c r="JZU51" s="962" t="e">
        <f t="shared" ref="JZU51" si="3766">(JZS51*$C$51)+(JZS51-JZS49)</f>
        <v>#NUM!</v>
      </c>
      <c r="JZV51" s="959"/>
      <c r="JZW51" s="962" t="e">
        <f t="shared" ref="JZW51" si="3767">(JZU51*$C$51)+(JZU51-JZU49)</f>
        <v>#NUM!</v>
      </c>
      <c r="JZX51" s="959"/>
      <c r="JZY51" s="962" t="e">
        <f t="shared" ref="JZY51" si="3768">(JZW51*$C$51)+(JZW51-JZW49)</f>
        <v>#NUM!</v>
      </c>
      <c r="JZZ51" s="959"/>
      <c r="KAA51" s="962" t="e">
        <f t="shared" ref="KAA51" si="3769">(JZY51*$C$51)+(JZY51-JZY49)</f>
        <v>#NUM!</v>
      </c>
      <c r="KAB51" s="959"/>
      <c r="KAC51" s="962" t="e">
        <f t="shared" ref="KAC51" si="3770">(KAA51*$C$51)+(KAA51-KAA49)</f>
        <v>#NUM!</v>
      </c>
      <c r="KAD51" s="959"/>
      <c r="KAE51" s="962" t="e">
        <f t="shared" ref="KAE51" si="3771">(KAC51*$C$51)+(KAC51-KAC49)</f>
        <v>#NUM!</v>
      </c>
      <c r="KAF51" s="959"/>
      <c r="KAG51" s="962" t="e">
        <f t="shared" ref="KAG51" si="3772">(KAE51*$C$51)+(KAE51-KAE49)</f>
        <v>#NUM!</v>
      </c>
      <c r="KAH51" s="959"/>
      <c r="KAI51" s="962" t="e">
        <f t="shared" ref="KAI51" si="3773">(KAG51*$C$51)+(KAG51-KAG49)</f>
        <v>#NUM!</v>
      </c>
      <c r="KAJ51" s="959"/>
      <c r="KAK51" s="962" t="e">
        <f t="shared" ref="KAK51" si="3774">(KAI51*$C$51)+(KAI51-KAI49)</f>
        <v>#NUM!</v>
      </c>
      <c r="KAL51" s="959"/>
      <c r="KAM51" s="962" t="e">
        <f t="shared" ref="KAM51" si="3775">(KAK51*$C$51)+(KAK51-KAK49)</f>
        <v>#NUM!</v>
      </c>
      <c r="KAN51" s="959"/>
      <c r="KAO51" s="962" t="e">
        <f t="shared" ref="KAO51" si="3776">(KAM51*$C$51)+(KAM51-KAM49)</f>
        <v>#NUM!</v>
      </c>
      <c r="KAP51" s="959"/>
      <c r="KAQ51" s="962" t="e">
        <f t="shared" ref="KAQ51" si="3777">(KAO51*$C$51)+(KAO51-KAO49)</f>
        <v>#NUM!</v>
      </c>
      <c r="KAR51" s="959"/>
      <c r="KAS51" s="962" t="e">
        <f t="shared" ref="KAS51" si="3778">(KAQ51*$C$51)+(KAQ51-KAQ49)</f>
        <v>#NUM!</v>
      </c>
      <c r="KAT51" s="959"/>
      <c r="KAU51" s="962" t="e">
        <f t="shared" ref="KAU51" si="3779">(KAS51*$C$51)+(KAS51-KAS49)</f>
        <v>#NUM!</v>
      </c>
      <c r="KAV51" s="959"/>
      <c r="KAW51" s="962" t="e">
        <f t="shared" ref="KAW51" si="3780">(KAU51*$C$51)+(KAU51-KAU49)</f>
        <v>#NUM!</v>
      </c>
      <c r="KAX51" s="959"/>
      <c r="KAY51" s="962" t="e">
        <f t="shared" ref="KAY51" si="3781">(KAW51*$C$51)+(KAW51-KAW49)</f>
        <v>#NUM!</v>
      </c>
      <c r="KAZ51" s="959"/>
      <c r="KBA51" s="962" t="e">
        <f t="shared" ref="KBA51" si="3782">(KAY51*$C$51)+(KAY51-KAY49)</f>
        <v>#NUM!</v>
      </c>
      <c r="KBB51" s="959"/>
      <c r="KBC51" s="962" t="e">
        <f t="shared" ref="KBC51" si="3783">(KBA51*$C$51)+(KBA51-KBA49)</f>
        <v>#NUM!</v>
      </c>
      <c r="KBD51" s="959"/>
      <c r="KBE51" s="962" t="e">
        <f t="shared" ref="KBE51" si="3784">(KBC51*$C$51)+(KBC51-KBC49)</f>
        <v>#NUM!</v>
      </c>
      <c r="KBF51" s="959"/>
      <c r="KBG51" s="962" t="e">
        <f t="shared" ref="KBG51" si="3785">(KBE51*$C$51)+(KBE51-KBE49)</f>
        <v>#NUM!</v>
      </c>
      <c r="KBH51" s="959"/>
      <c r="KBI51" s="962" t="e">
        <f t="shared" ref="KBI51" si="3786">(KBG51*$C$51)+(KBG51-KBG49)</f>
        <v>#NUM!</v>
      </c>
      <c r="KBJ51" s="959"/>
      <c r="KBK51" s="962" t="e">
        <f t="shared" ref="KBK51" si="3787">(KBI51*$C$51)+(KBI51-KBI49)</f>
        <v>#NUM!</v>
      </c>
      <c r="KBL51" s="959"/>
      <c r="KBM51" s="962" t="e">
        <f t="shared" ref="KBM51" si="3788">(KBK51*$C$51)+(KBK51-KBK49)</f>
        <v>#NUM!</v>
      </c>
      <c r="KBN51" s="959"/>
      <c r="KBO51" s="962" t="e">
        <f t="shared" ref="KBO51" si="3789">(KBM51*$C$51)+(KBM51-KBM49)</f>
        <v>#NUM!</v>
      </c>
      <c r="KBP51" s="959"/>
      <c r="KBQ51" s="962" t="e">
        <f t="shared" ref="KBQ51" si="3790">(KBO51*$C$51)+(KBO51-KBO49)</f>
        <v>#NUM!</v>
      </c>
      <c r="KBR51" s="959"/>
      <c r="KBS51" s="962" t="e">
        <f t="shared" ref="KBS51" si="3791">(KBQ51*$C$51)+(KBQ51-KBQ49)</f>
        <v>#NUM!</v>
      </c>
      <c r="KBT51" s="959"/>
      <c r="KBU51" s="962" t="e">
        <f t="shared" ref="KBU51" si="3792">(KBS51*$C$51)+(KBS51-KBS49)</f>
        <v>#NUM!</v>
      </c>
      <c r="KBV51" s="959"/>
      <c r="KBW51" s="962" t="e">
        <f t="shared" ref="KBW51" si="3793">(KBU51*$C$51)+(KBU51-KBU49)</f>
        <v>#NUM!</v>
      </c>
      <c r="KBX51" s="959"/>
      <c r="KBY51" s="962" t="e">
        <f t="shared" ref="KBY51" si="3794">(KBW51*$C$51)+(KBW51-KBW49)</f>
        <v>#NUM!</v>
      </c>
      <c r="KBZ51" s="959"/>
      <c r="KCA51" s="962" t="e">
        <f t="shared" ref="KCA51" si="3795">(KBY51*$C$51)+(KBY51-KBY49)</f>
        <v>#NUM!</v>
      </c>
      <c r="KCB51" s="959"/>
      <c r="KCC51" s="962" t="e">
        <f t="shared" ref="KCC51" si="3796">(KCA51*$C$51)+(KCA51-KCA49)</f>
        <v>#NUM!</v>
      </c>
      <c r="KCD51" s="959"/>
      <c r="KCE51" s="962" t="e">
        <f t="shared" ref="KCE51" si="3797">(KCC51*$C$51)+(KCC51-KCC49)</f>
        <v>#NUM!</v>
      </c>
      <c r="KCF51" s="959"/>
      <c r="KCG51" s="962" t="e">
        <f t="shared" ref="KCG51" si="3798">(KCE51*$C$51)+(KCE51-KCE49)</f>
        <v>#NUM!</v>
      </c>
      <c r="KCH51" s="959"/>
      <c r="KCI51" s="962" t="e">
        <f t="shared" ref="KCI51" si="3799">(KCG51*$C$51)+(KCG51-KCG49)</f>
        <v>#NUM!</v>
      </c>
      <c r="KCJ51" s="959"/>
      <c r="KCK51" s="962" t="e">
        <f t="shared" ref="KCK51" si="3800">(KCI51*$C$51)+(KCI51-KCI49)</f>
        <v>#NUM!</v>
      </c>
      <c r="KCL51" s="959"/>
      <c r="KCM51" s="962" t="e">
        <f t="shared" ref="KCM51" si="3801">(KCK51*$C$51)+(KCK51-KCK49)</f>
        <v>#NUM!</v>
      </c>
      <c r="KCN51" s="959"/>
      <c r="KCO51" s="962" t="e">
        <f t="shared" ref="KCO51" si="3802">(KCM51*$C$51)+(KCM51-KCM49)</f>
        <v>#NUM!</v>
      </c>
      <c r="KCP51" s="959"/>
      <c r="KCQ51" s="962" t="e">
        <f t="shared" ref="KCQ51" si="3803">(KCO51*$C$51)+(KCO51-KCO49)</f>
        <v>#NUM!</v>
      </c>
      <c r="KCR51" s="959"/>
      <c r="KCS51" s="962" t="e">
        <f t="shared" ref="KCS51" si="3804">(KCQ51*$C$51)+(KCQ51-KCQ49)</f>
        <v>#NUM!</v>
      </c>
      <c r="KCT51" s="959"/>
      <c r="KCU51" s="962" t="e">
        <f t="shared" ref="KCU51" si="3805">(KCS51*$C$51)+(KCS51-KCS49)</f>
        <v>#NUM!</v>
      </c>
      <c r="KCV51" s="959"/>
      <c r="KCW51" s="962" t="e">
        <f t="shared" ref="KCW51" si="3806">(KCU51*$C$51)+(KCU51-KCU49)</f>
        <v>#NUM!</v>
      </c>
      <c r="KCX51" s="959"/>
      <c r="KCY51" s="962" t="e">
        <f t="shared" ref="KCY51" si="3807">(KCW51*$C$51)+(KCW51-KCW49)</f>
        <v>#NUM!</v>
      </c>
      <c r="KCZ51" s="959"/>
      <c r="KDA51" s="962" t="e">
        <f t="shared" ref="KDA51" si="3808">(KCY51*$C$51)+(KCY51-KCY49)</f>
        <v>#NUM!</v>
      </c>
      <c r="KDB51" s="959"/>
      <c r="KDC51" s="962" t="e">
        <f t="shared" ref="KDC51" si="3809">(KDA51*$C$51)+(KDA51-KDA49)</f>
        <v>#NUM!</v>
      </c>
      <c r="KDD51" s="959"/>
      <c r="KDE51" s="962" t="e">
        <f t="shared" ref="KDE51" si="3810">(KDC51*$C$51)+(KDC51-KDC49)</f>
        <v>#NUM!</v>
      </c>
      <c r="KDF51" s="959"/>
      <c r="KDG51" s="962" t="e">
        <f t="shared" ref="KDG51" si="3811">(KDE51*$C$51)+(KDE51-KDE49)</f>
        <v>#NUM!</v>
      </c>
      <c r="KDH51" s="959"/>
      <c r="KDI51" s="962" t="e">
        <f t="shared" ref="KDI51" si="3812">(KDG51*$C$51)+(KDG51-KDG49)</f>
        <v>#NUM!</v>
      </c>
      <c r="KDJ51" s="959"/>
      <c r="KDK51" s="962" t="e">
        <f t="shared" ref="KDK51" si="3813">(KDI51*$C$51)+(KDI51-KDI49)</f>
        <v>#NUM!</v>
      </c>
      <c r="KDL51" s="959"/>
      <c r="KDM51" s="962" t="e">
        <f t="shared" ref="KDM51" si="3814">(KDK51*$C$51)+(KDK51-KDK49)</f>
        <v>#NUM!</v>
      </c>
      <c r="KDN51" s="959"/>
      <c r="KDO51" s="962" t="e">
        <f t="shared" ref="KDO51" si="3815">(KDM51*$C$51)+(KDM51-KDM49)</f>
        <v>#NUM!</v>
      </c>
      <c r="KDP51" s="959"/>
      <c r="KDQ51" s="962" t="e">
        <f t="shared" ref="KDQ51" si="3816">(KDO51*$C$51)+(KDO51-KDO49)</f>
        <v>#NUM!</v>
      </c>
      <c r="KDR51" s="959"/>
      <c r="KDS51" s="962" t="e">
        <f t="shared" ref="KDS51" si="3817">(KDQ51*$C$51)+(KDQ51-KDQ49)</f>
        <v>#NUM!</v>
      </c>
      <c r="KDT51" s="959"/>
      <c r="KDU51" s="962" t="e">
        <f t="shared" ref="KDU51" si="3818">(KDS51*$C$51)+(KDS51-KDS49)</f>
        <v>#NUM!</v>
      </c>
      <c r="KDV51" s="959"/>
      <c r="KDW51" s="962" t="e">
        <f t="shared" ref="KDW51" si="3819">(KDU51*$C$51)+(KDU51-KDU49)</f>
        <v>#NUM!</v>
      </c>
      <c r="KDX51" s="959"/>
      <c r="KDY51" s="962" t="e">
        <f t="shared" ref="KDY51" si="3820">(KDW51*$C$51)+(KDW51-KDW49)</f>
        <v>#NUM!</v>
      </c>
      <c r="KDZ51" s="959"/>
      <c r="KEA51" s="962" t="e">
        <f t="shared" ref="KEA51" si="3821">(KDY51*$C$51)+(KDY51-KDY49)</f>
        <v>#NUM!</v>
      </c>
      <c r="KEB51" s="959"/>
      <c r="KEC51" s="962" t="e">
        <f t="shared" ref="KEC51" si="3822">(KEA51*$C$51)+(KEA51-KEA49)</f>
        <v>#NUM!</v>
      </c>
      <c r="KED51" s="959"/>
      <c r="KEE51" s="962" t="e">
        <f t="shared" ref="KEE51" si="3823">(KEC51*$C$51)+(KEC51-KEC49)</f>
        <v>#NUM!</v>
      </c>
      <c r="KEF51" s="959"/>
      <c r="KEG51" s="962" t="e">
        <f t="shared" ref="KEG51" si="3824">(KEE51*$C$51)+(KEE51-KEE49)</f>
        <v>#NUM!</v>
      </c>
      <c r="KEH51" s="959"/>
      <c r="KEI51" s="962" t="e">
        <f t="shared" ref="KEI51" si="3825">(KEG51*$C$51)+(KEG51-KEG49)</f>
        <v>#NUM!</v>
      </c>
      <c r="KEJ51" s="959"/>
      <c r="KEK51" s="962" t="e">
        <f t="shared" ref="KEK51" si="3826">(KEI51*$C$51)+(KEI51-KEI49)</f>
        <v>#NUM!</v>
      </c>
      <c r="KEL51" s="959"/>
      <c r="KEM51" s="962" t="e">
        <f t="shared" ref="KEM51" si="3827">(KEK51*$C$51)+(KEK51-KEK49)</f>
        <v>#NUM!</v>
      </c>
      <c r="KEN51" s="959"/>
      <c r="KEO51" s="962" t="e">
        <f t="shared" ref="KEO51" si="3828">(KEM51*$C$51)+(KEM51-KEM49)</f>
        <v>#NUM!</v>
      </c>
      <c r="KEP51" s="959"/>
      <c r="KEQ51" s="962" t="e">
        <f t="shared" ref="KEQ51" si="3829">(KEO51*$C$51)+(KEO51-KEO49)</f>
        <v>#NUM!</v>
      </c>
      <c r="KER51" s="959"/>
      <c r="KES51" s="962" t="e">
        <f t="shared" ref="KES51" si="3830">(KEQ51*$C$51)+(KEQ51-KEQ49)</f>
        <v>#NUM!</v>
      </c>
      <c r="KET51" s="959"/>
      <c r="KEU51" s="962" t="e">
        <f t="shared" ref="KEU51" si="3831">(KES51*$C$51)+(KES51-KES49)</f>
        <v>#NUM!</v>
      </c>
      <c r="KEV51" s="959"/>
      <c r="KEW51" s="962" t="e">
        <f t="shared" ref="KEW51" si="3832">(KEU51*$C$51)+(KEU51-KEU49)</f>
        <v>#NUM!</v>
      </c>
      <c r="KEX51" s="959"/>
      <c r="KEY51" s="962" t="e">
        <f t="shared" ref="KEY51" si="3833">(KEW51*$C$51)+(KEW51-KEW49)</f>
        <v>#NUM!</v>
      </c>
      <c r="KEZ51" s="959"/>
      <c r="KFA51" s="962" t="e">
        <f t="shared" ref="KFA51" si="3834">(KEY51*$C$51)+(KEY51-KEY49)</f>
        <v>#NUM!</v>
      </c>
      <c r="KFB51" s="959"/>
      <c r="KFC51" s="962" t="e">
        <f t="shared" ref="KFC51" si="3835">(KFA51*$C$51)+(KFA51-KFA49)</f>
        <v>#NUM!</v>
      </c>
      <c r="KFD51" s="959"/>
      <c r="KFE51" s="962" t="e">
        <f t="shared" ref="KFE51" si="3836">(KFC51*$C$51)+(KFC51-KFC49)</f>
        <v>#NUM!</v>
      </c>
      <c r="KFF51" s="959"/>
      <c r="KFG51" s="962" t="e">
        <f t="shared" ref="KFG51" si="3837">(KFE51*$C$51)+(KFE51-KFE49)</f>
        <v>#NUM!</v>
      </c>
      <c r="KFH51" s="959"/>
      <c r="KFI51" s="962" t="e">
        <f t="shared" ref="KFI51" si="3838">(KFG51*$C$51)+(KFG51-KFG49)</f>
        <v>#NUM!</v>
      </c>
      <c r="KFJ51" s="959"/>
      <c r="KFK51" s="962" t="e">
        <f t="shared" ref="KFK51" si="3839">(KFI51*$C$51)+(KFI51-KFI49)</f>
        <v>#NUM!</v>
      </c>
      <c r="KFL51" s="959"/>
      <c r="KFM51" s="962" t="e">
        <f t="shared" ref="KFM51" si="3840">(KFK51*$C$51)+(KFK51-KFK49)</f>
        <v>#NUM!</v>
      </c>
      <c r="KFN51" s="959"/>
      <c r="KFO51" s="962" t="e">
        <f t="shared" ref="KFO51" si="3841">(KFM51*$C$51)+(KFM51-KFM49)</f>
        <v>#NUM!</v>
      </c>
      <c r="KFP51" s="959"/>
      <c r="KFQ51" s="962" t="e">
        <f t="shared" ref="KFQ51" si="3842">(KFO51*$C$51)+(KFO51-KFO49)</f>
        <v>#NUM!</v>
      </c>
      <c r="KFR51" s="959"/>
      <c r="KFS51" s="962" t="e">
        <f t="shared" ref="KFS51" si="3843">(KFQ51*$C$51)+(KFQ51-KFQ49)</f>
        <v>#NUM!</v>
      </c>
      <c r="KFT51" s="959"/>
      <c r="KFU51" s="962" t="e">
        <f t="shared" ref="KFU51" si="3844">(KFS51*$C$51)+(KFS51-KFS49)</f>
        <v>#NUM!</v>
      </c>
      <c r="KFV51" s="959"/>
      <c r="KFW51" s="962" t="e">
        <f t="shared" ref="KFW51" si="3845">(KFU51*$C$51)+(KFU51-KFU49)</f>
        <v>#NUM!</v>
      </c>
      <c r="KFX51" s="959"/>
      <c r="KFY51" s="962" t="e">
        <f t="shared" ref="KFY51" si="3846">(KFW51*$C$51)+(KFW51-KFW49)</f>
        <v>#NUM!</v>
      </c>
      <c r="KFZ51" s="959"/>
      <c r="KGA51" s="962" t="e">
        <f t="shared" ref="KGA51" si="3847">(KFY51*$C$51)+(KFY51-KFY49)</f>
        <v>#NUM!</v>
      </c>
      <c r="KGB51" s="959"/>
      <c r="KGC51" s="962" t="e">
        <f t="shared" ref="KGC51" si="3848">(KGA51*$C$51)+(KGA51-KGA49)</f>
        <v>#NUM!</v>
      </c>
      <c r="KGD51" s="959"/>
      <c r="KGE51" s="962" t="e">
        <f t="shared" ref="KGE51" si="3849">(KGC51*$C$51)+(KGC51-KGC49)</f>
        <v>#NUM!</v>
      </c>
      <c r="KGF51" s="959"/>
      <c r="KGG51" s="962" t="e">
        <f t="shared" ref="KGG51" si="3850">(KGE51*$C$51)+(KGE51-KGE49)</f>
        <v>#NUM!</v>
      </c>
      <c r="KGH51" s="959"/>
      <c r="KGI51" s="962" t="e">
        <f t="shared" ref="KGI51" si="3851">(KGG51*$C$51)+(KGG51-KGG49)</f>
        <v>#NUM!</v>
      </c>
      <c r="KGJ51" s="959"/>
      <c r="KGK51" s="962" t="e">
        <f t="shared" ref="KGK51" si="3852">(KGI51*$C$51)+(KGI51-KGI49)</f>
        <v>#NUM!</v>
      </c>
      <c r="KGL51" s="959"/>
      <c r="KGM51" s="962" t="e">
        <f t="shared" ref="KGM51" si="3853">(KGK51*$C$51)+(KGK51-KGK49)</f>
        <v>#NUM!</v>
      </c>
      <c r="KGN51" s="959"/>
      <c r="KGO51" s="962" t="e">
        <f t="shared" ref="KGO51" si="3854">(KGM51*$C$51)+(KGM51-KGM49)</f>
        <v>#NUM!</v>
      </c>
      <c r="KGP51" s="959"/>
      <c r="KGQ51" s="962" t="e">
        <f t="shared" ref="KGQ51" si="3855">(KGO51*$C$51)+(KGO51-KGO49)</f>
        <v>#NUM!</v>
      </c>
      <c r="KGR51" s="959"/>
      <c r="KGS51" s="962" t="e">
        <f t="shared" ref="KGS51" si="3856">(KGQ51*$C$51)+(KGQ51-KGQ49)</f>
        <v>#NUM!</v>
      </c>
      <c r="KGT51" s="959"/>
      <c r="KGU51" s="962" t="e">
        <f t="shared" ref="KGU51" si="3857">(KGS51*$C$51)+(KGS51-KGS49)</f>
        <v>#NUM!</v>
      </c>
      <c r="KGV51" s="959"/>
      <c r="KGW51" s="962" t="e">
        <f t="shared" ref="KGW51" si="3858">(KGU51*$C$51)+(KGU51-KGU49)</f>
        <v>#NUM!</v>
      </c>
      <c r="KGX51" s="959"/>
      <c r="KGY51" s="962" t="e">
        <f t="shared" ref="KGY51" si="3859">(KGW51*$C$51)+(KGW51-KGW49)</f>
        <v>#NUM!</v>
      </c>
      <c r="KGZ51" s="959"/>
      <c r="KHA51" s="962" t="e">
        <f t="shared" ref="KHA51" si="3860">(KGY51*$C$51)+(KGY51-KGY49)</f>
        <v>#NUM!</v>
      </c>
      <c r="KHB51" s="959"/>
      <c r="KHC51" s="962" t="e">
        <f t="shared" ref="KHC51" si="3861">(KHA51*$C$51)+(KHA51-KHA49)</f>
        <v>#NUM!</v>
      </c>
      <c r="KHD51" s="959"/>
      <c r="KHE51" s="962" t="e">
        <f t="shared" ref="KHE51" si="3862">(KHC51*$C$51)+(KHC51-KHC49)</f>
        <v>#NUM!</v>
      </c>
      <c r="KHF51" s="959"/>
      <c r="KHG51" s="962" t="e">
        <f t="shared" ref="KHG51" si="3863">(KHE51*$C$51)+(KHE51-KHE49)</f>
        <v>#NUM!</v>
      </c>
      <c r="KHH51" s="959"/>
      <c r="KHI51" s="962" t="e">
        <f t="shared" ref="KHI51" si="3864">(KHG51*$C$51)+(KHG51-KHG49)</f>
        <v>#NUM!</v>
      </c>
      <c r="KHJ51" s="959"/>
      <c r="KHK51" s="962" t="e">
        <f t="shared" ref="KHK51" si="3865">(KHI51*$C$51)+(KHI51-KHI49)</f>
        <v>#NUM!</v>
      </c>
      <c r="KHL51" s="959"/>
      <c r="KHM51" s="962" t="e">
        <f t="shared" ref="KHM51" si="3866">(KHK51*$C$51)+(KHK51-KHK49)</f>
        <v>#NUM!</v>
      </c>
      <c r="KHN51" s="959"/>
      <c r="KHO51" s="962" t="e">
        <f t="shared" ref="KHO51" si="3867">(KHM51*$C$51)+(KHM51-KHM49)</f>
        <v>#NUM!</v>
      </c>
      <c r="KHP51" s="959"/>
      <c r="KHQ51" s="962" t="e">
        <f t="shared" ref="KHQ51" si="3868">(KHO51*$C$51)+(KHO51-KHO49)</f>
        <v>#NUM!</v>
      </c>
      <c r="KHR51" s="959"/>
      <c r="KHS51" s="962" t="e">
        <f t="shared" ref="KHS51" si="3869">(KHQ51*$C$51)+(KHQ51-KHQ49)</f>
        <v>#NUM!</v>
      </c>
      <c r="KHT51" s="959"/>
      <c r="KHU51" s="962" t="e">
        <f t="shared" ref="KHU51" si="3870">(KHS51*$C$51)+(KHS51-KHS49)</f>
        <v>#NUM!</v>
      </c>
      <c r="KHV51" s="959"/>
      <c r="KHW51" s="962" t="e">
        <f t="shared" ref="KHW51" si="3871">(KHU51*$C$51)+(KHU51-KHU49)</f>
        <v>#NUM!</v>
      </c>
      <c r="KHX51" s="959"/>
      <c r="KHY51" s="962" t="e">
        <f t="shared" ref="KHY51" si="3872">(KHW51*$C$51)+(KHW51-KHW49)</f>
        <v>#NUM!</v>
      </c>
      <c r="KHZ51" s="959"/>
      <c r="KIA51" s="962" t="e">
        <f t="shared" ref="KIA51" si="3873">(KHY51*$C$51)+(KHY51-KHY49)</f>
        <v>#NUM!</v>
      </c>
      <c r="KIB51" s="959"/>
      <c r="KIC51" s="962" t="e">
        <f t="shared" ref="KIC51" si="3874">(KIA51*$C$51)+(KIA51-KIA49)</f>
        <v>#NUM!</v>
      </c>
      <c r="KID51" s="959"/>
      <c r="KIE51" s="962" t="e">
        <f t="shared" ref="KIE51" si="3875">(KIC51*$C$51)+(KIC51-KIC49)</f>
        <v>#NUM!</v>
      </c>
      <c r="KIF51" s="959"/>
      <c r="KIG51" s="962" t="e">
        <f t="shared" ref="KIG51" si="3876">(KIE51*$C$51)+(KIE51-KIE49)</f>
        <v>#NUM!</v>
      </c>
      <c r="KIH51" s="959"/>
      <c r="KII51" s="962" t="e">
        <f t="shared" ref="KII51" si="3877">(KIG51*$C$51)+(KIG51-KIG49)</f>
        <v>#NUM!</v>
      </c>
      <c r="KIJ51" s="959"/>
      <c r="KIK51" s="962" t="e">
        <f t="shared" ref="KIK51" si="3878">(KII51*$C$51)+(KII51-KII49)</f>
        <v>#NUM!</v>
      </c>
      <c r="KIL51" s="959"/>
      <c r="KIM51" s="962" t="e">
        <f t="shared" ref="KIM51" si="3879">(KIK51*$C$51)+(KIK51-KIK49)</f>
        <v>#NUM!</v>
      </c>
      <c r="KIN51" s="959"/>
      <c r="KIO51" s="962" t="e">
        <f t="shared" ref="KIO51" si="3880">(KIM51*$C$51)+(KIM51-KIM49)</f>
        <v>#NUM!</v>
      </c>
      <c r="KIP51" s="959"/>
      <c r="KIQ51" s="962" t="e">
        <f t="shared" ref="KIQ51" si="3881">(KIO51*$C$51)+(KIO51-KIO49)</f>
        <v>#NUM!</v>
      </c>
      <c r="KIR51" s="959"/>
      <c r="KIS51" s="962" t="e">
        <f t="shared" ref="KIS51" si="3882">(KIQ51*$C$51)+(KIQ51-KIQ49)</f>
        <v>#NUM!</v>
      </c>
      <c r="KIT51" s="959"/>
      <c r="KIU51" s="962" t="e">
        <f t="shared" ref="KIU51" si="3883">(KIS51*$C$51)+(KIS51-KIS49)</f>
        <v>#NUM!</v>
      </c>
      <c r="KIV51" s="959"/>
      <c r="KIW51" s="962" t="e">
        <f t="shared" ref="KIW51" si="3884">(KIU51*$C$51)+(KIU51-KIU49)</f>
        <v>#NUM!</v>
      </c>
      <c r="KIX51" s="959"/>
      <c r="KIY51" s="962" t="e">
        <f t="shared" ref="KIY51" si="3885">(KIW51*$C$51)+(KIW51-KIW49)</f>
        <v>#NUM!</v>
      </c>
      <c r="KIZ51" s="959"/>
      <c r="KJA51" s="962" t="e">
        <f t="shared" ref="KJA51" si="3886">(KIY51*$C$51)+(KIY51-KIY49)</f>
        <v>#NUM!</v>
      </c>
      <c r="KJB51" s="959"/>
      <c r="KJC51" s="962" t="e">
        <f t="shared" ref="KJC51" si="3887">(KJA51*$C$51)+(KJA51-KJA49)</f>
        <v>#NUM!</v>
      </c>
      <c r="KJD51" s="959"/>
      <c r="KJE51" s="962" t="e">
        <f t="shared" ref="KJE51" si="3888">(KJC51*$C$51)+(KJC51-KJC49)</f>
        <v>#NUM!</v>
      </c>
      <c r="KJF51" s="959"/>
      <c r="KJG51" s="962" t="e">
        <f t="shared" ref="KJG51" si="3889">(KJE51*$C$51)+(KJE51-KJE49)</f>
        <v>#NUM!</v>
      </c>
      <c r="KJH51" s="959"/>
      <c r="KJI51" s="962" t="e">
        <f t="shared" ref="KJI51" si="3890">(KJG51*$C$51)+(KJG51-KJG49)</f>
        <v>#NUM!</v>
      </c>
      <c r="KJJ51" s="959"/>
      <c r="KJK51" s="962" t="e">
        <f t="shared" ref="KJK51" si="3891">(KJI51*$C$51)+(KJI51-KJI49)</f>
        <v>#NUM!</v>
      </c>
      <c r="KJL51" s="959"/>
      <c r="KJM51" s="962" t="e">
        <f t="shared" ref="KJM51" si="3892">(KJK51*$C$51)+(KJK51-KJK49)</f>
        <v>#NUM!</v>
      </c>
      <c r="KJN51" s="959"/>
      <c r="KJO51" s="962" t="e">
        <f t="shared" ref="KJO51" si="3893">(KJM51*$C$51)+(KJM51-KJM49)</f>
        <v>#NUM!</v>
      </c>
      <c r="KJP51" s="959"/>
      <c r="KJQ51" s="962" t="e">
        <f t="shared" ref="KJQ51" si="3894">(KJO51*$C$51)+(KJO51-KJO49)</f>
        <v>#NUM!</v>
      </c>
      <c r="KJR51" s="959"/>
      <c r="KJS51" s="962" t="e">
        <f t="shared" ref="KJS51" si="3895">(KJQ51*$C$51)+(KJQ51-KJQ49)</f>
        <v>#NUM!</v>
      </c>
      <c r="KJT51" s="959"/>
      <c r="KJU51" s="962" t="e">
        <f t="shared" ref="KJU51" si="3896">(KJS51*$C$51)+(KJS51-KJS49)</f>
        <v>#NUM!</v>
      </c>
      <c r="KJV51" s="959"/>
      <c r="KJW51" s="962" t="e">
        <f t="shared" ref="KJW51" si="3897">(KJU51*$C$51)+(KJU51-KJU49)</f>
        <v>#NUM!</v>
      </c>
      <c r="KJX51" s="959"/>
      <c r="KJY51" s="962" t="e">
        <f t="shared" ref="KJY51" si="3898">(KJW51*$C$51)+(KJW51-KJW49)</f>
        <v>#NUM!</v>
      </c>
      <c r="KJZ51" s="959"/>
      <c r="KKA51" s="962" t="e">
        <f t="shared" ref="KKA51" si="3899">(KJY51*$C$51)+(KJY51-KJY49)</f>
        <v>#NUM!</v>
      </c>
      <c r="KKB51" s="959"/>
      <c r="KKC51" s="962" t="e">
        <f t="shared" ref="KKC51" si="3900">(KKA51*$C$51)+(KKA51-KKA49)</f>
        <v>#NUM!</v>
      </c>
      <c r="KKD51" s="959"/>
      <c r="KKE51" s="962" t="e">
        <f t="shared" ref="KKE51" si="3901">(KKC51*$C$51)+(KKC51-KKC49)</f>
        <v>#NUM!</v>
      </c>
      <c r="KKF51" s="959"/>
      <c r="KKG51" s="962" t="e">
        <f t="shared" ref="KKG51" si="3902">(KKE51*$C$51)+(KKE51-KKE49)</f>
        <v>#NUM!</v>
      </c>
      <c r="KKH51" s="959"/>
      <c r="KKI51" s="962" t="e">
        <f t="shared" ref="KKI51" si="3903">(KKG51*$C$51)+(KKG51-KKG49)</f>
        <v>#NUM!</v>
      </c>
      <c r="KKJ51" s="959"/>
      <c r="KKK51" s="962" t="e">
        <f t="shared" ref="KKK51" si="3904">(KKI51*$C$51)+(KKI51-KKI49)</f>
        <v>#NUM!</v>
      </c>
      <c r="KKL51" s="959"/>
      <c r="KKM51" s="962" t="e">
        <f t="shared" ref="KKM51" si="3905">(KKK51*$C$51)+(KKK51-KKK49)</f>
        <v>#NUM!</v>
      </c>
      <c r="KKN51" s="959"/>
      <c r="KKO51" s="962" t="e">
        <f t="shared" ref="KKO51" si="3906">(KKM51*$C$51)+(KKM51-KKM49)</f>
        <v>#NUM!</v>
      </c>
      <c r="KKP51" s="959"/>
      <c r="KKQ51" s="962" t="e">
        <f t="shared" ref="KKQ51" si="3907">(KKO51*$C$51)+(KKO51-KKO49)</f>
        <v>#NUM!</v>
      </c>
      <c r="KKR51" s="959"/>
      <c r="KKS51" s="962" t="e">
        <f t="shared" ref="KKS51" si="3908">(KKQ51*$C$51)+(KKQ51-KKQ49)</f>
        <v>#NUM!</v>
      </c>
      <c r="KKT51" s="959"/>
      <c r="KKU51" s="962" t="e">
        <f t="shared" ref="KKU51" si="3909">(KKS51*$C$51)+(KKS51-KKS49)</f>
        <v>#NUM!</v>
      </c>
      <c r="KKV51" s="959"/>
      <c r="KKW51" s="962" t="e">
        <f t="shared" ref="KKW51" si="3910">(KKU51*$C$51)+(KKU51-KKU49)</f>
        <v>#NUM!</v>
      </c>
      <c r="KKX51" s="959"/>
      <c r="KKY51" s="962" t="e">
        <f t="shared" ref="KKY51" si="3911">(KKW51*$C$51)+(KKW51-KKW49)</f>
        <v>#NUM!</v>
      </c>
      <c r="KKZ51" s="959"/>
      <c r="KLA51" s="962" t="e">
        <f t="shared" ref="KLA51" si="3912">(KKY51*$C$51)+(KKY51-KKY49)</f>
        <v>#NUM!</v>
      </c>
      <c r="KLB51" s="959"/>
      <c r="KLC51" s="962" t="e">
        <f t="shared" ref="KLC51" si="3913">(KLA51*$C$51)+(KLA51-KLA49)</f>
        <v>#NUM!</v>
      </c>
      <c r="KLD51" s="959"/>
      <c r="KLE51" s="962" t="e">
        <f t="shared" ref="KLE51" si="3914">(KLC51*$C$51)+(KLC51-KLC49)</f>
        <v>#NUM!</v>
      </c>
      <c r="KLF51" s="959"/>
      <c r="KLG51" s="962" t="e">
        <f t="shared" ref="KLG51" si="3915">(KLE51*$C$51)+(KLE51-KLE49)</f>
        <v>#NUM!</v>
      </c>
      <c r="KLH51" s="959"/>
      <c r="KLI51" s="962" t="e">
        <f t="shared" ref="KLI51" si="3916">(KLG51*$C$51)+(KLG51-KLG49)</f>
        <v>#NUM!</v>
      </c>
      <c r="KLJ51" s="959"/>
      <c r="KLK51" s="962" t="e">
        <f t="shared" ref="KLK51" si="3917">(KLI51*$C$51)+(KLI51-KLI49)</f>
        <v>#NUM!</v>
      </c>
      <c r="KLL51" s="959"/>
      <c r="KLM51" s="962" t="e">
        <f t="shared" ref="KLM51" si="3918">(KLK51*$C$51)+(KLK51-KLK49)</f>
        <v>#NUM!</v>
      </c>
      <c r="KLN51" s="959"/>
      <c r="KLO51" s="962" t="e">
        <f t="shared" ref="KLO51" si="3919">(KLM51*$C$51)+(KLM51-KLM49)</f>
        <v>#NUM!</v>
      </c>
      <c r="KLP51" s="959"/>
      <c r="KLQ51" s="962" t="e">
        <f t="shared" ref="KLQ51" si="3920">(KLO51*$C$51)+(KLO51-KLO49)</f>
        <v>#NUM!</v>
      </c>
      <c r="KLR51" s="959"/>
      <c r="KLS51" s="962" t="e">
        <f t="shared" ref="KLS51" si="3921">(KLQ51*$C$51)+(KLQ51-KLQ49)</f>
        <v>#NUM!</v>
      </c>
      <c r="KLT51" s="959"/>
      <c r="KLU51" s="962" t="e">
        <f t="shared" ref="KLU51" si="3922">(KLS51*$C$51)+(KLS51-KLS49)</f>
        <v>#NUM!</v>
      </c>
      <c r="KLV51" s="959"/>
      <c r="KLW51" s="962" t="e">
        <f t="shared" ref="KLW51" si="3923">(KLU51*$C$51)+(KLU51-KLU49)</f>
        <v>#NUM!</v>
      </c>
      <c r="KLX51" s="959"/>
      <c r="KLY51" s="962" t="e">
        <f t="shared" ref="KLY51" si="3924">(KLW51*$C$51)+(KLW51-KLW49)</f>
        <v>#NUM!</v>
      </c>
      <c r="KLZ51" s="959"/>
      <c r="KMA51" s="962" t="e">
        <f t="shared" ref="KMA51" si="3925">(KLY51*$C$51)+(KLY51-KLY49)</f>
        <v>#NUM!</v>
      </c>
      <c r="KMB51" s="959"/>
      <c r="KMC51" s="962" t="e">
        <f t="shared" ref="KMC51" si="3926">(KMA51*$C$51)+(KMA51-KMA49)</f>
        <v>#NUM!</v>
      </c>
      <c r="KMD51" s="959"/>
      <c r="KME51" s="962" t="e">
        <f t="shared" ref="KME51" si="3927">(KMC51*$C$51)+(KMC51-KMC49)</f>
        <v>#NUM!</v>
      </c>
      <c r="KMF51" s="959"/>
      <c r="KMG51" s="962" t="e">
        <f t="shared" ref="KMG51" si="3928">(KME51*$C$51)+(KME51-KME49)</f>
        <v>#NUM!</v>
      </c>
      <c r="KMH51" s="959"/>
      <c r="KMI51" s="962" t="e">
        <f t="shared" ref="KMI51" si="3929">(KMG51*$C$51)+(KMG51-KMG49)</f>
        <v>#NUM!</v>
      </c>
      <c r="KMJ51" s="959"/>
      <c r="KMK51" s="962" t="e">
        <f t="shared" ref="KMK51" si="3930">(KMI51*$C$51)+(KMI51-KMI49)</f>
        <v>#NUM!</v>
      </c>
      <c r="KML51" s="959"/>
      <c r="KMM51" s="962" t="e">
        <f t="shared" ref="KMM51" si="3931">(KMK51*$C$51)+(KMK51-KMK49)</f>
        <v>#NUM!</v>
      </c>
      <c r="KMN51" s="959"/>
      <c r="KMO51" s="962" t="e">
        <f t="shared" ref="KMO51" si="3932">(KMM51*$C$51)+(KMM51-KMM49)</f>
        <v>#NUM!</v>
      </c>
      <c r="KMP51" s="959"/>
      <c r="KMQ51" s="962" t="e">
        <f t="shared" ref="KMQ51" si="3933">(KMO51*$C$51)+(KMO51-KMO49)</f>
        <v>#NUM!</v>
      </c>
      <c r="KMR51" s="959"/>
      <c r="KMS51" s="962" t="e">
        <f t="shared" ref="KMS51" si="3934">(KMQ51*$C$51)+(KMQ51-KMQ49)</f>
        <v>#NUM!</v>
      </c>
      <c r="KMT51" s="959"/>
      <c r="KMU51" s="962" t="e">
        <f t="shared" ref="KMU51" si="3935">(KMS51*$C$51)+(KMS51-KMS49)</f>
        <v>#NUM!</v>
      </c>
      <c r="KMV51" s="959"/>
      <c r="KMW51" s="962" t="e">
        <f t="shared" ref="KMW51" si="3936">(KMU51*$C$51)+(KMU51-KMU49)</f>
        <v>#NUM!</v>
      </c>
      <c r="KMX51" s="959"/>
      <c r="KMY51" s="962" t="e">
        <f t="shared" ref="KMY51" si="3937">(KMW51*$C$51)+(KMW51-KMW49)</f>
        <v>#NUM!</v>
      </c>
      <c r="KMZ51" s="959"/>
      <c r="KNA51" s="962" t="e">
        <f t="shared" ref="KNA51" si="3938">(KMY51*$C$51)+(KMY51-KMY49)</f>
        <v>#NUM!</v>
      </c>
      <c r="KNB51" s="959"/>
      <c r="KNC51" s="962" t="e">
        <f t="shared" ref="KNC51" si="3939">(KNA51*$C$51)+(KNA51-KNA49)</f>
        <v>#NUM!</v>
      </c>
      <c r="KND51" s="959"/>
      <c r="KNE51" s="962" t="e">
        <f t="shared" ref="KNE51" si="3940">(KNC51*$C$51)+(KNC51-KNC49)</f>
        <v>#NUM!</v>
      </c>
      <c r="KNF51" s="959"/>
      <c r="KNG51" s="962" t="e">
        <f t="shared" ref="KNG51" si="3941">(KNE51*$C$51)+(KNE51-KNE49)</f>
        <v>#NUM!</v>
      </c>
      <c r="KNH51" s="959"/>
      <c r="KNI51" s="962" t="e">
        <f t="shared" ref="KNI51" si="3942">(KNG51*$C$51)+(KNG51-KNG49)</f>
        <v>#NUM!</v>
      </c>
      <c r="KNJ51" s="959"/>
      <c r="KNK51" s="962" t="e">
        <f t="shared" ref="KNK51" si="3943">(KNI51*$C$51)+(KNI51-KNI49)</f>
        <v>#NUM!</v>
      </c>
      <c r="KNL51" s="959"/>
      <c r="KNM51" s="962" t="e">
        <f t="shared" ref="KNM51" si="3944">(KNK51*$C$51)+(KNK51-KNK49)</f>
        <v>#NUM!</v>
      </c>
      <c r="KNN51" s="959"/>
      <c r="KNO51" s="962" t="e">
        <f t="shared" ref="KNO51" si="3945">(KNM51*$C$51)+(KNM51-KNM49)</f>
        <v>#NUM!</v>
      </c>
      <c r="KNP51" s="959"/>
      <c r="KNQ51" s="962" t="e">
        <f t="shared" ref="KNQ51" si="3946">(KNO51*$C$51)+(KNO51-KNO49)</f>
        <v>#NUM!</v>
      </c>
      <c r="KNR51" s="959"/>
      <c r="KNS51" s="962" t="e">
        <f t="shared" ref="KNS51" si="3947">(KNQ51*$C$51)+(KNQ51-KNQ49)</f>
        <v>#NUM!</v>
      </c>
      <c r="KNT51" s="959"/>
      <c r="KNU51" s="962" t="e">
        <f t="shared" ref="KNU51" si="3948">(KNS51*$C$51)+(KNS51-KNS49)</f>
        <v>#NUM!</v>
      </c>
      <c r="KNV51" s="959"/>
      <c r="KNW51" s="962" t="e">
        <f t="shared" ref="KNW51" si="3949">(KNU51*$C$51)+(KNU51-KNU49)</f>
        <v>#NUM!</v>
      </c>
      <c r="KNX51" s="959"/>
      <c r="KNY51" s="962" t="e">
        <f t="shared" ref="KNY51" si="3950">(KNW51*$C$51)+(KNW51-KNW49)</f>
        <v>#NUM!</v>
      </c>
      <c r="KNZ51" s="959"/>
      <c r="KOA51" s="962" t="e">
        <f t="shared" ref="KOA51" si="3951">(KNY51*$C$51)+(KNY51-KNY49)</f>
        <v>#NUM!</v>
      </c>
      <c r="KOB51" s="959"/>
      <c r="KOC51" s="962" t="e">
        <f t="shared" ref="KOC51" si="3952">(KOA51*$C$51)+(KOA51-KOA49)</f>
        <v>#NUM!</v>
      </c>
      <c r="KOD51" s="959"/>
      <c r="KOE51" s="962" t="e">
        <f t="shared" ref="KOE51" si="3953">(KOC51*$C$51)+(KOC51-KOC49)</f>
        <v>#NUM!</v>
      </c>
      <c r="KOF51" s="959"/>
      <c r="KOG51" s="962" t="e">
        <f t="shared" ref="KOG51" si="3954">(KOE51*$C$51)+(KOE51-KOE49)</f>
        <v>#NUM!</v>
      </c>
      <c r="KOH51" s="959"/>
      <c r="KOI51" s="962" t="e">
        <f t="shared" ref="KOI51" si="3955">(KOG51*$C$51)+(KOG51-KOG49)</f>
        <v>#NUM!</v>
      </c>
      <c r="KOJ51" s="959"/>
      <c r="KOK51" s="962" t="e">
        <f t="shared" ref="KOK51" si="3956">(KOI51*$C$51)+(KOI51-KOI49)</f>
        <v>#NUM!</v>
      </c>
      <c r="KOL51" s="959"/>
      <c r="KOM51" s="962" t="e">
        <f t="shared" ref="KOM51" si="3957">(KOK51*$C$51)+(KOK51-KOK49)</f>
        <v>#NUM!</v>
      </c>
      <c r="KON51" s="959"/>
      <c r="KOO51" s="962" t="e">
        <f t="shared" ref="KOO51" si="3958">(KOM51*$C$51)+(KOM51-KOM49)</f>
        <v>#NUM!</v>
      </c>
      <c r="KOP51" s="959"/>
      <c r="KOQ51" s="962" t="e">
        <f t="shared" ref="KOQ51" si="3959">(KOO51*$C$51)+(KOO51-KOO49)</f>
        <v>#NUM!</v>
      </c>
      <c r="KOR51" s="959"/>
      <c r="KOS51" s="962" t="e">
        <f t="shared" ref="KOS51" si="3960">(KOQ51*$C$51)+(KOQ51-KOQ49)</f>
        <v>#NUM!</v>
      </c>
      <c r="KOT51" s="959"/>
      <c r="KOU51" s="962" t="e">
        <f t="shared" ref="KOU51" si="3961">(KOS51*$C$51)+(KOS51-KOS49)</f>
        <v>#NUM!</v>
      </c>
      <c r="KOV51" s="959"/>
      <c r="KOW51" s="962" t="e">
        <f t="shared" ref="KOW51" si="3962">(KOU51*$C$51)+(KOU51-KOU49)</f>
        <v>#NUM!</v>
      </c>
      <c r="KOX51" s="959"/>
      <c r="KOY51" s="962" t="e">
        <f t="shared" ref="KOY51" si="3963">(KOW51*$C$51)+(KOW51-KOW49)</f>
        <v>#NUM!</v>
      </c>
      <c r="KOZ51" s="959"/>
      <c r="KPA51" s="962" t="e">
        <f t="shared" ref="KPA51" si="3964">(KOY51*$C$51)+(KOY51-KOY49)</f>
        <v>#NUM!</v>
      </c>
      <c r="KPB51" s="959"/>
      <c r="KPC51" s="962" t="e">
        <f t="shared" ref="KPC51" si="3965">(KPA51*$C$51)+(KPA51-KPA49)</f>
        <v>#NUM!</v>
      </c>
      <c r="KPD51" s="959"/>
      <c r="KPE51" s="962" t="e">
        <f t="shared" ref="KPE51" si="3966">(KPC51*$C$51)+(KPC51-KPC49)</f>
        <v>#NUM!</v>
      </c>
      <c r="KPF51" s="959"/>
      <c r="KPG51" s="962" t="e">
        <f t="shared" ref="KPG51" si="3967">(KPE51*$C$51)+(KPE51-KPE49)</f>
        <v>#NUM!</v>
      </c>
      <c r="KPH51" s="959"/>
      <c r="KPI51" s="962" t="e">
        <f t="shared" ref="KPI51" si="3968">(KPG51*$C$51)+(KPG51-KPG49)</f>
        <v>#NUM!</v>
      </c>
      <c r="KPJ51" s="959"/>
      <c r="KPK51" s="962" t="e">
        <f t="shared" ref="KPK51" si="3969">(KPI51*$C$51)+(KPI51-KPI49)</f>
        <v>#NUM!</v>
      </c>
      <c r="KPL51" s="959"/>
      <c r="KPM51" s="962" t="e">
        <f t="shared" ref="KPM51" si="3970">(KPK51*$C$51)+(KPK51-KPK49)</f>
        <v>#NUM!</v>
      </c>
      <c r="KPN51" s="959"/>
      <c r="KPO51" s="962" t="e">
        <f t="shared" ref="KPO51" si="3971">(KPM51*$C$51)+(KPM51-KPM49)</f>
        <v>#NUM!</v>
      </c>
      <c r="KPP51" s="959"/>
      <c r="KPQ51" s="962" t="e">
        <f t="shared" ref="KPQ51" si="3972">(KPO51*$C$51)+(KPO51-KPO49)</f>
        <v>#NUM!</v>
      </c>
      <c r="KPR51" s="959"/>
      <c r="KPS51" s="962" t="e">
        <f t="shared" ref="KPS51" si="3973">(KPQ51*$C$51)+(KPQ51-KPQ49)</f>
        <v>#NUM!</v>
      </c>
      <c r="KPT51" s="959"/>
      <c r="KPU51" s="962" t="e">
        <f t="shared" ref="KPU51" si="3974">(KPS51*$C$51)+(KPS51-KPS49)</f>
        <v>#NUM!</v>
      </c>
      <c r="KPV51" s="959"/>
      <c r="KPW51" s="962" t="e">
        <f t="shared" ref="KPW51" si="3975">(KPU51*$C$51)+(KPU51-KPU49)</f>
        <v>#NUM!</v>
      </c>
      <c r="KPX51" s="959"/>
      <c r="KPY51" s="962" t="e">
        <f t="shared" ref="KPY51" si="3976">(KPW51*$C$51)+(KPW51-KPW49)</f>
        <v>#NUM!</v>
      </c>
      <c r="KPZ51" s="959"/>
      <c r="KQA51" s="962" t="e">
        <f t="shared" ref="KQA51" si="3977">(KPY51*$C$51)+(KPY51-KPY49)</f>
        <v>#NUM!</v>
      </c>
      <c r="KQB51" s="959"/>
      <c r="KQC51" s="962" t="e">
        <f t="shared" ref="KQC51" si="3978">(KQA51*$C$51)+(KQA51-KQA49)</f>
        <v>#NUM!</v>
      </c>
      <c r="KQD51" s="959"/>
      <c r="KQE51" s="962" t="e">
        <f t="shared" ref="KQE51" si="3979">(KQC51*$C$51)+(KQC51-KQC49)</f>
        <v>#NUM!</v>
      </c>
      <c r="KQF51" s="959"/>
      <c r="KQG51" s="962" t="e">
        <f t="shared" ref="KQG51" si="3980">(KQE51*$C$51)+(KQE51-KQE49)</f>
        <v>#NUM!</v>
      </c>
      <c r="KQH51" s="959"/>
      <c r="KQI51" s="962" t="e">
        <f t="shared" ref="KQI51" si="3981">(KQG51*$C$51)+(KQG51-KQG49)</f>
        <v>#NUM!</v>
      </c>
      <c r="KQJ51" s="959"/>
      <c r="KQK51" s="962" t="e">
        <f t="shared" ref="KQK51" si="3982">(KQI51*$C$51)+(KQI51-KQI49)</f>
        <v>#NUM!</v>
      </c>
      <c r="KQL51" s="959"/>
      <c r="KQM51" s="962" t="e">
        <f t="shared" ref="KQM51" si="3983">(KQK51*$C$51)+(KQK51-KQK49)</f>
        <v>#NUM!</v>
      </c>
      <c r="KQN51" s="959"/>
      <c r="KQO51" s="962" t="e">
        <f t="shared" ref="KQO51" si="3984">(KQM51*$C$51)+(KQM51-KQM49)</f>
        <v>#NUM!</v>
      </c>
      <c r="KQP51" s="959"/>
      <c r="KQQ51" s="962" t="e">
        <f t="shared" ref="KQQ51" si="3985">(KQO51*$C$51)+(KQO51-KQO49)</f>
        <v>#NUM!</v>
      </c>
      <c r="KQR51" s="959"/>
      <c r="KQS51" s="962" t="e">
        <f t="shared" ref="KQS51" si="3986">(KQQ51*$C$51)+(KQQ51-KQQ49)</f>
        <v>#NUM!</v>
      </c>
      <c r="KQT51" s="959"/>
      <c r="KQU51" s="962" t="e">
        <f t="shared" ref="KQU51" si="3987">(KQS51*$C$51)+(KQS51-KQS49)</f>
        <v>#NUM!</v>
      </c>
      <c r="KQV51" s="959"/>
      <c r="KQW51" s="962" t="e">
        <f t="shared" ref="KQW51" si="3988">(KQU51*$C$51)+(KQU51-KQU49)</f>
        <v>#NUM!</v>
      </c>
      <c r="KQX51" s="959"/>
      <c r="KQY51" s="962" t="e">
        <f t="shared" ref="KQY51" si="3989">(KQW51*$C$51)+(KQW51-KQW49)</f>
        <v>#NUM!</v>
      </c>
      <c r="KQZ51" s="959"/>
      <c r="KRA51" s="962" t="e">
        <f t="shared" ref="KRA51" si="3990">(KQY51*$C$51)+(KQY51-KQY49)</f>
        <v>#NUM!</v>
      </c>
      <c r="KRB51" s="959"/>
      <c r="KRC51" s="962" t="e">
        <f t="shared" ref="KRC51" si="3991">(KRA51*$C$51)+(KRA51-KRA49)</f>
        <v>#NUM!</v>
      </c>
      <c r="KRD51" s="959"/>
      <c r="KRE51" s="962" t="e">
        <f t="shared" ref="KRE51" si="3992">(KRC51*$C$51)+(KRC51-KRC49)</f>
        <v>#NUM!</v>
      </c>
      <c r="KRF51" s="959"/>
      <c r="KRG51" s="962" t="e">
        <f t="shared" ref="KRG51" si="3993">(KRE51*$C$51)+(KRE51-KRE49)</f>
        <v>#NUM!</v>
      </c>
      <c r="KRH51" s="959"/>
      <c r="KRI51" s="962" t="e">
        <f t="shared" ref="KRI51" si="3994">(KRG51*$C$51)+(KRG51-KRG49)</f>
        <v>#NUM!</v>
      </c>
      <c r="KRJ51" s="959"/>
      <c r="KRK51" s="962" t="e">
        <f t="shared" ref="KRK51" si="3995">(KRI51*$C$51)+(KRI51-KRI49)</f>
        <v>#NUM!</v>
      </c>
      <c r="KRL51" s="959"/>
      <c r="KRM51" s="962" t="e">
        <f t="shared" ref="KRM51" si="3996">(KRK51*$C$51)+(KRK51-KRK49)</f>
        <v>#NUM!</v>
      </c>
      <c r="KRN51" s="959"/>
      <c r="KRO51" s="962" t="e">
        <f t="shared" ref="KRO51" si="3997">(KRM51*$C$51)+(KRM51-KRM49)</f>
        <v>#NUM!</v>
      </c>
      <c r="KRP51" s="959"/>
      <c r="KRQ51" s="962" t="e">
        <f t="shared" ref="KRQ51" si="3998">(KRO51*$C$51)+(KRO51-KRO49)</f>
        <v>#NUM!</v>
      </c>
      <c r="KRR51" s="959"/>
      <c r="KRS51" s="962" t="e">
        <f t="shared" ref="KRS51" si="3999">(KRQ51*$C$51)+(KRQ51-KRQ49)</f>
        <v>#NUM!</v>
      </c>
      <c r="KRT51" s="959"/>
      <c r="KRU51" s="962" t="e">
        <f t="shared" ref="KRU51" si="4000">(KRS51*$C$51)+(KRS51-KRS49)</f>
        <v>#NUM!</v>
      </c>
      <c r="KRV51" s="959"/>
      <c r="KRW51" s="962" t="e">
        <f t="shared" ref="KRW51" si="4001">(KRU51*$C$51)+(KRU51-KRU49)</f>
        <v>#NUM!</v>
      </c>
      <c r="KRX51" s="959"/>
      <c r="KRY51" s="962" t="e">
        <f t="shared" ref="KRY51" si="4002">(KRW51*$C$51)+(KRW51-KRW49)</f>
        <v>#NUM!</v>
      </c>
      <c r="KRZ51" s="959"/>
      <c r="KSA51" s="962" t="e">
        <f t="shared" ref="KSA51" si="4003">(KRY51*$C$51)+(KRY51-KRY49)</f>
        <v>#NUM!</v>
      </c>
      <c r="KSB51" s="959"/>
      <c r="KSC51" s="962" t="e">
        <f t="shared" ref="KSC51" si="4004">(KSA51*$C$51)+(KSA51-KSA49)</f>
        <v>#NUM!</v>
      </c>
      <c r="KSD51" s="959"/>
      <c r="KSE51" s="962" t="e">
        <f t="shared" ref="KSE51" si="4005">(KSC51*$C$51)+(KSC51-KSC49)</f>
        <v>#NUM!</v>
      </c>
      <c r="KSF51" s="959"/>
      <c r="KSG51" s="962" t="e">
        <f t="shared" ref="KSG51" si="4006">(KSE51*$C$51)+(KSE51-KSE49)</f>
        <v>#NUM!</v>
      </c>
      <c r="KSH51" s="959"/>
      <c r="KSI51" s="962" t="e">
        <f t="shared" ref="KSI51" si="4007">(KSG51*$C$51)+(KSG51-KSG49)</f>
        <v>#NUM!</v>
      </c>
      <c r="KSJ51" s="959"/>
      <c r="KSK51" s="962" t="e">
        <f t="shared" ref="KSK51" si="4008">(KSI51*$C$51)+(KSI51-KSI49)</f>
        <v>#NUM!</v>
      </c>
      <c r="KSL51" s="959"/>
      <c r="KSM51" s="962" t="e">
        <f t="shared" ref="KSM51" si="4009">(KSK51*$C$51)+(KSK51-KSK49)</f>
        <v>#NUM!</v>
      </c>
      <c r="KSN51" s="959"/>
      <c r="KSO51" s="962" t="e">
        <f t="shared" ref="KSO51" si="4010">(KSM51*$C$51)+(KSM51-KSM49)</f>
        <v>#NUM!</v>
      </c>
      <c r="KSP51" s="959"/>
      <c r="KSQ51" s="962" t="e">
        <f t="shared" ref="KSQ51" si="4011">(KSO51*$C$51)+(KSO51-KSO49)</f>
        <v>#NUM!</v>
      </c>
      <c r="KSR51" s="959"/>
      <c r="KSS51" s="962" t="e">
        <f t="shared" ref="KSS51" si="4012">(KSQ51*$C$51)+(KSQ51-KSQ49)</f>
        <v>#NUM!</v>
      </c>
      <c r="KST51" s="959"/>
      <c r="KSU51" s="962" t="e">
        <f t="shared" ref="KSU51" si="4013">(KSS51*$C$51)+(KSS51-KSS49)</f>
        <v>#NUM!</v>
      </c>
      <c r="KSV51" s="959"/>
      <c r="KSW51" s="962" t="e">
        <f t="shared" ref="KSW51" si="4014">(KSU51*$C$51)+(KSU51-KSU49)</f>
        <v>#NUM!</v>
      </c>
      <c r="KSX51" s="959"/>
      <c r="KSY51" s="962" t="e">
        <f t="shared" ref="KSY51" si="4015">(KSW51*$C$51)+(KSW51-KSW49)</f>
        <v>#NUM!</v>
      </c>
      <c r="KSZ51" s="959"/>
      <c r="KTA51" s="962" t="e">
        <f t="shared" ref="KTA51" si="4016">(KSY51*$C$51)+(KSY51-KSY49)</f>
        <v>#NUM!</v>
      </c>
      <c r="KTB51" s="959"/>
      <c r="KTC51" s="962" t="e">
        <f t="shared" ref="KTC51" si="4017">(KTA51*$C$51)+(KTA51-KTA49)</f>
        <v>#NUM!</v>
      </c>
      <c r="KTD51" s="959"/>
      <c r="KTE51" s="962" t="e">
        <f t="shared" ref="KTE51" si="4018">(KTC51*$C$51)+(KTC51-KTC49)</f>
        <v>#NUM!</v>
      </c>
      <c r="KTF51" s="959"/>
      <c r="KTG51" s="962" t="e">
        <f t="shared" ref="KTG51" si="4019">(KTE51*$C$51)+(KTE51-KTE49)</f>
        <v>#NUM!</v>
      </c>
      <c r="KTH51" s="959"/>
      <c r="KTI51" s="962" t="e">
        <f t="shared" ref="KTI51" si="4020">(KTG51*$C$51)+(KTG51-KTG49)</f>
        <v>#NUM!</v>
      </c>
      <c r="KTJ51" s="959"/>
      <c r="KTK51" s="962" t="e">
        <f t="shared" ref="KTK51" si="4021">(KTI51*$C$51)+(KTI51-KTI49)</f>
        <v>#NUM!</v>
      </c>
      <c r="KTL51" s="959"/>
      <c r="KTM51" s="962" t="e">
        <f t="shared" ref="KTM51" si="4022">(KTK51*$C$51)+(KTK51-KTK49)</f>
        <v>#NUM!</v>
      </c>
      <c r="KTN51" s="959"/>
      <c r="KTO51" s="962" t="e">
        <f t="shared" ref="KTO51" si="4023">(KTM51*$C$51)+(KTM51-KTM49)</f>
        <v>#NUM!</v>
      </c>
      <c r="KTP51" s="959"/>
      <c r="KTQ51" s="962" t="e">
        <f t="shared" ref="KTQ51" si="4024">(KTO51*$C$51)+(KTO51-KTO49)</f>
        <v>#NUM!</v>
      </c>
      <c r="KTR51" s="959"/>
      <c r="KTS51" s="962" t="e">
        <f t="shared" ref="KTS51" si="4025">(KTQ51*$C$51)+(KTQ51-KTQ49)</f>
        <v>#NUM!</v>
      </c>
      <c r="KTT51" s="959"/>
      <c r="KTU51" s="962" t="e">
        <f t="shared" ref="KTU51" si="4026">(KTS51*$C$51)+(KTS51-KTS49)</f>
        <v>#NUM!</v>
      </c>
      <c r="KTV51" s="959"/>
      <c r="KTW51" s="962" t="e">
        <f t="shared" ref="KTW51" si="4027">(KTU51*$C$51)+(KTU51-KTU49)</f>
        <v>#NUM!</v>
      </c>
      <c r="KTX51" s="959"/>
      <c r="KTY51" s="962" t="e">
        <f t="shared" ref="KTY51" si="4028">(KTW51*$C$51)+(KTW51-KTW49)</f>
        <v>#NUM!</v>
      </c>
      <c r="KTZ51" s="959"/>
      <c r="KUA51" s="962" t="e">
        <f t="shared" ref="KUA51" si="4029">(KTY51*$C$51)+(KTY51-KTY49)</f>
        <v>#NUM!</v>
      </c>
      <c r="KUB51" s="959"/>
      <c r="KUC51" s="962" t="e">
        <f t="shared" ref="KUC51" si="4030">(KUA51*$C$51)+(KUA51-KUA49)</f>
        <v>#NUM!</v>
      </c>
      <c r="KUD51" s="959"/>
      <c r="KUE51" s="962" t="e">
        <f t="shared" ref="KUE51" si="4031">(KUC51*$C$51)+(KUC51-KUC49)</f>
        <v>#NUM!</v>
      </c>
      <c r="KUF51" s="959"/>
      <c r="KUG51" s="962" t="e">
        <f t="shared" ref="KUG51" si="4032">(KUE51*$C$51)+(KUE51-KUE49)</f>
        <v>#NUM!</v>
      </c>
      <c r="KUH51" s="959"/>
      <c r="KUI51" s="962" t="e">
        <f t="shared" ref="KUI51" si="4033">(KUG51*$C$51)+(KUG51-KUG49)</f>
        <v>#NUM!</v>
      </c>
      <c r="KUJ51" s="959"/>
      <c r="KUK51" s="962" t="e">
        <f t="shared" ref="KUK51" si="4034">(KUI51*$C$51)+(KUI51-KUI49)</f>
        <v>#NUM!</v>
      </c>
      <c r="KUL51" s="959"/>
      <c r="KUM51" s="962" t="e">
        <f t="shared" ref="KUM51" si="4035">(KUK51*$C$51)+(KUK51-KUK49)</f>
        <v>#NUM!</v>
      </c>
      <c r="KUN51" s="959"/>
      <c r="KUO51" s="962" t="e">
        <f t="shared" ref="KUO51" si="4036">(KUM51*$C$51)+(KUM51-KUM49)</f>
        <v>#NUM!</v>
      </c>
      <c r="KUP51" s="959"/>
      <c r="KUQ51" s="962" t="e">
        <f t="shared" ref="KUQ51" si="4037">(KUO51*$C$51)+(KUO51-KUO49)</f>
        <v>#NUM!</v>
      </c>
      <c r="KUR51" s="959"/>
      <c r="KUS51" s="962" t="e">
        <f t="shared" ref="KUS51" si="4038">(KUQ51*$C$51)+(KUQ51-KUQ49)</f>
        <v>#NUM!</v>
      </c>
      <c r="KUT51" s="959"/>
      <c r="KUU51" s="962" t="e">
        <f t="shared" ref="KUU51" si="4039">(KUS51*$C$51)+(KUS51-KUS49)</f>
        <v>#NUM!</v>
      </c>
      <c r="KUV51" s="959"/>
      <c r="KUW51" s="962" t="e">
        <f t="shared" ref="KUW51" si="4040">(KUU51*$C$51)+(KUU51-KUU49)</f>
        <v>#NUM!</v>
      </c>
      <c r="KUX51" s="959"/>
      <c r="KUY51" s="962" t="e">
        <f t="shared" ref="KUY51" si="4041">(KUW51*$C$51)+(KUW51-KUW49)</f>
        <v>#NUM!</v>
      </c>
      <c r="KUZ51" s="959"/>
      <c r="KVA51" s="962" t="e">
        <f t="shared" ref="KVA51" si="4042">(KUY51*$C$51)+(KUY51-KUY49)</f>
        <v>#NUM!</v>
      </c>
      <c r="KVB51" s="959"/>
      <c r="KVC51" s="962" t="e">
        <f t="shared" ref="KVC51" si="4043">(KVA51*$C$51)+(KVA51-KVA49)</f>
        <v>#NUM!</v>
      </c>
      <c r="KVD51" s="959"/>
      <c r="KVE51" s="962" t="e">
        <f t="shared" ref="KVE51" si="4044">(KVC51*$C$51)+(KVC51-KVC49)</f>
        <v>#NUM!</v>
      </c>
      <c r="KVF51" s="959"/>
      <c r="KVG51" s="962" t="e">
        <f t="shared" ref="KVG51" si="4045">(KVE51*$C$51)+(KVE51-KVE49)</f>
        <v>#NUM!</v>
      </c>
      <c r="KVH51" s="959"/>
      <c r="KVI51" s="962" t="e">
        <f t="shared" ref="KVI51" si="4046">(KVG51*$C$51)+(KVG51-KVG49)</f>
        <v>#NUM!</v>
      </c>
      <c r="KVJ51" s="959"/>
      <c r="KVK51" s="962" t="e">
        <f t="shared" ref="KVK51" si="4047">(KVI51*$C$51)+(KVI51-KVI49)</f>
        <v>#NUM!</v>
      </c>
      <c r="KVL51" s="959"/>
      <c r="KVM51" s="962" t="e">
        <f t="shared" ref="KVM51" si="4048">(KVK51*$C$51)+(KVK51-KVK49)</f>
        <v>#NUM!</v>
      </c>
      <c r="KVN51" s="959"/>
      <c r="KVO51" s="962" t="e">
        <f t="shared" ref="KVO51" si="4049">(KVM51*$C$51)+(KVM51-KVM49)</f>
        <v>#NUM!</v>
      </c>
      <c r="KVP51" s="959"/>
      <c r="KVQ51" s="962" t="e">
        <f t="shared" ref="KVQ51" si="4050">(KVO51*$C$51)+(KVO51-KVO49)</f>
        <v>#NUM!</v>
      </c>
      <c r="KVR51" s="959"/>
      <c r="KVS51" s="962" t="e">
        <f t="shared" ref="KVS51" si="4051">(KVQ51*$C$51)+(KVQ51-KVQ49)</f>
        <v>#NUM!</v>
      </c>
      <c r="KVT51" s="959"/>
      <c r="KVU51" s="962" t="e">
        <f t="shared" ref="KVU51" si="4052">(KVS51*$C$51)+(KVS51-KVS49)</f>
        <v>#NUM!</v>
      </c>
      <c r="KVV51" s="959"/>
      <c r="KVW51" s="962" t="e">
        <f t="shared" ref="KVW51" si="4053">(KVU51*$C$51)+(KVU51-KVU49)</f>
        <v>#NUM!</v>
      </c>
      <c r="KVX51" s="959"/>
      <c r="KVY51" s="962" t="e">
        <f t="shared" ref="KVY51" si="4054">(KVW51*$C$51)+(KVW51-KVW49)</f>
        <v>#NUM!</v>
      </c>
      <c r="KVZ51" s="959"/>
      <c r="KWA51" s="962" t="e">
        <f t="shared" ref="KWA51" si="4055">(KVY51*$C$51)+(KVY51-KVY49)</f>
        <v>#NUM!</v>
      </c>
      <c r="KWB51" s="959"/>
      <c r="KWC51" s="962" t="e">
        <f t="shared" ref="KWC51" si="4056">(KWA51*$C$51)+(KWA51-KWA49)</f>
        <v>#NUM!</v>
      </c>
      <c r="KWD51" s="959"/>
      <c r="KWE51" s="962" t="e">
        <f t="shared" ref="KWE51" si="4057">(KWC51*$C$51)+(KWC51-KWC49)</f>
        <v>#NUM!</v>
      </c>
      <c r="KWF51" s="959"/>
      <c r="KWG51" s="962" t="e">
        <f t="shared" ref="KWG51" si="4058">(KWE51*$C$51)+(KWE51-KWE49)</f>
        <v>#NUM!</v>
      </c>
      <c r="KWH51" s="959"/>
      <c r="KWI51" s="962" t="e">
        <f t="shared" ref="KWI51" si="4059">(KWG51*$C$51)+(KWG51-KWG49)</f>
        <v>#NUM!</v>
      </c>
      <c r="KWJ51" s="959"/>
      <c r="KWK51" s="962" t="e">
        <f t="shared" ref="KWK51" si="4060">(KWI51*$C$51)+(KWI51-KWI49)</f>
        <v>#NUM!</v>
      </c>
      <c r="KWL51" s="959"/>
      <c r="KWM51" s="962" t="e">
        <f t="shared" ref="KWM51" si="4061">(KWK51*$C$51)+(KWK51-KWK49)</f>
        <v>#NUM!</v>
      </c>
      <c r="KWN51" s="959"/>
      <c r="KWO51" s="962" t="e">
        <f t="shared" ref="KWO51" si="4062">(KWM51*$C$51)+(KWM51-KWM49)</f>
        <v>#NUM!</v>
      </c>
      <c r="KWP51" s="959"/>
      <c r="KWQ51" s="962" t="e">
        <f t="shared" ref="KWQ51" si="4063">(KWO51*$C$51)+(KWO51-KWO49)</f>
        <v>#NUM!</v>
      </c>
      <c r="KWR51" s="959"/>
      <c r="KWS51" s="962" t="e">
        <f t="shared" ref="KWS51" si="4064">(KWQ51*$C$51)+(KWQ51-KWQ49)</f>
        <v>#NUM!</v>
      </c>
      <c r="KWT51" s="959"/>
      <c r="KWU51" s="962" t="e">
        <f t="shared" ref="KWU51" si="4065">(KWS51*$C$51)+(KWS51-KWS49)</f>
        <v>#NUM!</v>
      </c>
      <c r="KWV51" s="959"/>
      <c r="KWW51" s="962" t="e">
        <f t="shared" ref="KWW51" si="4066">(KWU51*$C$51)+(KWU51-KWU49)</f>
        <v>#NUM!</v>
      </c>
      <c r="KWX51" s="959"/>
      <c r="KWY51" s="962" t="e">
        <f t="shared" ref="KWY51" si="4067">(KWW51*$C$51)+(KWW51-KWW49)</f>
        <v>#NUM!</v>
      </c>
      <c r="KWZ51" s="959"/>
      <c r="KXA51" s="962" t="e">
        <f t="shared" ref="KXA51" si="4068">(KWY51*$C$51)+(KWY51-KWY49)</f>
        <v>#NUM!</v>
      </c>
      <c r="KXB51" s="959"/>
      <c r="KXC51" s="962" t="e">
        <f t="shared" ref="KXC51" si="4069">(KXA51*$C$51)+(KXA51-KXA49)</f>
        <v>#NUM!</v>
      </c>
      <c r="KXD51" s="959"/>
      <c r="KXE51" s="962" t="e">
        <f t="shared" ref="KXE51" si="4070">(KXC51*$C$51)+(KXC51-KXC49)</f>
        <v>#NUM!</v>
      </c>
      <c r="KXF51" s="959"/>
      <c r="KXG51" s="962" t="e">
        <f t="shared" ref="KXG51" si="4071">(KXE51*$C$51)+(KXE51-KXE49)</f>
        <v>#NUM!</v>
      </c>
      <c r="KXH51" s="959"/>
      <c r="KXI51" s="962" t="e">
        <f t="shared" ref="KXI51" si="4072">(KXG51*$C$51)+(KXG51-KXG49)</f>
        <v>#NUM!</v>
      </c>
      <c r="KXJ51" s="959"/>
      <c r="KXK51" s="962" t="e">
        <f t="shared" ref="KXK51" si="4073">(KXI51*$C$51)+(KXI51-KXI49)</f>
        <v>#NUM!</v>
      </c>
      <c r="KXL51" s="959"/>
      <c r="KXM51" s="962" t="e">
        <f t="shared" ref="KXM51" si="4074">(KXK51*$C$51)+(KXK51-KXK49)</f>
        <v>#NUM!</v>
      </c>
      <c r="KXN51" s="959"/>
      <c r="KXO51" s="962" t="e">
        <f t="shared" ref="KXO51" si="4075">(KXM51*$C$51)+(KXM51-KXM49)</f>
        <v>#NUM!</v>
      </c>
      <c r="KXP51" s="959"/>
      <c r="KXQ51" s="962" t="e">
        <f t="shared" ref="KXQ51" si="4076">(KXO51*$C$51)+(KXO51-KXO49)</f>
        <v>#NUM!</v>
      </c>
      <c r="KXR51" s="959"/>
      <c r="KXS51" s="962" t="e">
        <f t="shared" ref="KXS51" si="4077">(KXQ51*$C$51)+(KXQ51-KXQ49)</f>
        <v>#NUM!</v>
      </c>
      <c r="KXT51" s="959"/>
      <c r="KXU51" s="962" t="e">
        <f t="shared" ref="KXU51" si="4078">(KXS51*$C$51)+(KXS51-KXS49)</f>
        <v>#NUM!</v>
      </c>
      <c r="KXV51" s="959"/>
      <c r="KXW51" s="962" t="e">
        <f t="shared" ref="KXW51" si="4079">(KXU51*$C$51)+(KXU51-KXU49)</f>
        <v>#NUM!</v>
      </c>
      <c r="KXX51" s="959"/>
      <c r="KXY51" s="962" t="e">
        <f t="shared" ref="KXY51" si="4080">(KXW51*$C$51)+(KXW51-KXW49)</f>
        <v>#NUM!</v>
      </c>
      <c r="KXZ51" s="959"/>
      <c r="KYA51" s="962" t="e">
        <f t="shared" ref="KYA51" si="4081">(KXY51*$C$51)+(KXY51-KXY49)</f>
        <v>#NUM!</v>
      </c>
      <c r="KYB51" s="959"/>
      <c r="KYC51" s="962" t="e">
        <f t="shared" ref="KYC51" si="4082">(KYA51*$C$51)+(KYA51-KYA49)</f>
        <v>#NUM!</v>
      </c>
      <c r="KYD51" s="959"/>
      <c r="KYE51" s="962" t="e">
        <f t="shared" ref="KYE51" si="4083">(KYC51*$C$51)+(KYC51-KYC49)</f>
        <v>#NUM!</v>
      </c>
      <c r="KYF51" s="959"/>
      <c r="KYG51" s="962" t="e">
        <f t="shared" ref="KYG51" si="4084">(KYE51*$C$51)+(KYE51-KYE49)</f>
        <v>#NUM!</v>
      </c>
      <c r="KYH51" s="959"/>
      <c r="KYI51" s="962" t="e">
        <f t="shared" ref="KYI51" si="4085">(KYG51*$C$51)+(KYG51-KYG49)</f>
        <v>#NUM!</v>
      </c>
      <c r="KYJ51" s="959"/>
      <c r="KYK51" s="962" t="e">
        <f t="shared" ref="KYK51" si="4086">(KYI51*$C$51)+(KYI51-KYI49)</f>
        <v>#NUM!</v>
      </c>
      <c r="KYL51" s="959"/>
      <c r="KYM51" s="962" t="e">
        <f t="shared" ref="KYM51" si="4087">(KYK51*$C$51)+(KYK51-KYK49)</f>
        <v>#NUM!</v>
      </c>
      <c r="KYN51" s="959"/>
      <c r="KYO51" s="962" t="e">
        <f t="shared" ref="KYO51" si="4088">(KYM51*$C$51)+(KYM51-KYM49)</f>
        <v>#NUM!</v>
      </c>
      <c r="KYP51" s="959"/>
      <c r="KYQ51" s="962" t="e">
        <f t="shared" ref="KYQ51" si="4089">(KYO51*$C$51)+(KYO51-KYO49)</f>
        <v>#NUM!</v>
      </c>
      <c r="KYR51" s="959"/>
      <c r="KYS51" s="962" t="e">
        <f t="shared" ref="KYS51" si="4090">(KYQ51*$C$51)+(KYQ51-KYQ49)</f>
        <v>#NUM!</v>
      </c>
      <c r="KYT51" s="959"/>
      <c r="KYU51" s="962" t="e">
        <f t="shared" ref="KYU51" si="4091">(KYS51*$C$51)+(KYS51-KYS49)</f>
        <v>#NUM!</v>
      </c>
      <c r="KYV51" s="959"/>
      <c r="KYW51" s="962" t="e">
        <f t="shared" ref="KYW51" si="4092">(KYU51*$C$51)+(KYU51-KYU49)</f>
        <v>#NUM!</v>
      </c>
      <c r="KYX51" s="959"/>
      <c r="KYY51" s="962" t="e">
        <f t="shared" ref="KYY51" si="4093">(KYW51*$C$51)+(KYW51-KYW49)</f>
        <v>#NUM!</v>
      </c>
      <c r="KYZ51" s="959"/>
      <c r="KZA51" s="962" t="e">
        <f t="shared" ref="KZA51" si="4094">(KYY51*$C$51)+(KYY51-KYY49)</f>
        <v>#NUM!</v>
      </c>
      <c r="KZB51" s="959"/>
      <c r="KZC51" s="962" t="e">
        <f t="shared" ref="KZC51" si="4095">(KZA51*$C$51)+(KZA51-KZA49)</f>
        <v>#NUM!</v>
      </c>
      <c r="KZD51" s="959"/>
      <c r="KZE51" s="962" t="e">
        <f t="shared" ref="KZE51" si="4096">(KZC51*$C$51)+(KZC51-KZC49)</f>
        <v>#NUM!</v>
      </c>
      <c r="KZF51" s="959"/>
      <c r="KZG51" s="962" t="e">
        <f t="shared" ref="KZG51" si="4097">(KZE51*$C$51)+(KZE51-KZE49)</f>
        <v>#NUM!</v>
      </c>
      <c r="KZH51" s="959"/>
      <c r="KZI51" s="962" t="e">
        <f t="shared" ref="KZI51" si="4098">(KZG51*$C$51)+(KZG51-KZG49)</f>
        <v>#NUM!</v>
      </c>
      <c r="KZJ51" s="959"/>
      <c r="KZK51" s="962" t="e">
        <f t="shared" ref="KZK51" si="4099">(KZI51*$C$51)+(KZI51-KZI49)</f>
        <v>#NUM!</v>
      </c>
      <c r="KZL51" s="959"/>
      <c r="KZM51" s="962" t="e">
        <f t="shared" ref="KZM51" si="4100">(KZK51*$C$51)+(KZK51-KZK49)</f>
        <v>#NUM!</v>
      </c>
      <c r="KZN51" s="959"/>
      <c r="KZO51" s="962" t="e">
        <f t="shared" ref="KZO51" si="4101">(KZM51*$C$51)+(KZM51-KZM49)</f>
        <v>#NUM!</v>
      </c>
      <c r="KZP51" s="959"/>
      <c r="KZQ51" s="962" t="e">
        <f t="shared" ref="KZQ51" si="4102">(KZO51*$C$51)+(KZO51-KZO49)</f>
        <v>#NUM!</v>
      </c>
      <c r="KZR51" s="959"/>
      <c r="KZS51" s="962" t="e">
        <f t="shared" ref="KZS51" si="4103">(KZQ51*$C$51)+(KZQ51-KZQ49)</f>
        <v>#NUM!</v>
      </c>
      <c r="KZT51" s="959"/>
      <c r="KZU51" s="962" t="e">
        <f t="shared" ref="KZU51" si="4104">(KZS51*$C$51)+(KZS51-KZS49)</f>
        <v>#NUM!</v>
      </c>
      <c r="KZV51" s="959"/>
      <c r="KZW51" s="962" t="e">
        <f t="shared" ref="KZW51" si="4105">(KZU51*$C$51)+(KZU51-KZU49)</f>
        <v>#NUM!</v>
      </c>
      <c r="KZX51" s="959"/>
      <c r="KZY51" s="962" t="e">
        <f t="shared" ref="KZY51" si="4106">(KZW51*$C$51)+(KZW51-KZW49)</f>
        <v>#NUM!</v>
      </c>
      <c r="KZZ51" s="959"/>
      <c r="LAA51" s="962" t="e">
        <f t="shared" ref="LAA51" si="4107">(KZY51*$C$51)+(KZY51-KZY49)</f>
        <v>#NUM!</v>
      </c>
      <c r="LAB51" s="959"/>
      <c r="LAC51" s="962" t="e">
        <f t="shared" ref="LAC51" si="4108">(LAA51*$C$51)+(LAA51-LAA49)</f>
        <v>#NUM!</v>
      </c>
      <c r="LAD51" s="959"/>
      <c r="LAE51" s="962" t="e">
        <f t="shared" ref="LAE51" si="4109">(LAC51*$C$51)+(LAC51-LAC49)</f>
        <v>#NUM!</v>
      </c>
      <c r="LAF51" s="959"/>
      <c r="LAG51" s="962" t="e">
        <f t="shared" ref="LAG51" si="4110">(LAE51*$C$51)+(LAE51-LAE49)</f>
        <v>#NUM!</v>
      </c>
      <c r="LAH51" s="959"/>
      <c r="LAI51" s="962" t="e">
        <f t="shared" ref="LAI51" si="4111">(LAG51*$C$51)+(LAG51-LAG49)</f>
        <v>#NUM!</v>
      </c>
      <c r="LAJ51" s="959"/>
      <c r="LAK51" s="962" t="e">
        <f t="shared" ref="LAK51" si="4112">(LAI51*$C$51)+(LAI51-LAI49)</f>
        <v>#NUM!</v>
      </c>
      <c r="LAL51" s="959"/>
      <c r="LAM51" s="962" t="e">
        <f t="shared" ref="LAM51" si="4113">(LAK51*$C$51)+(LAK51-LAK49)</f>
        <v>#NUM!</v>
      </c>
      <c r="LAN51" s="959"/>
      <c r="LAO51" s="962" t="e">
        <f t="shared" ref="LAO51" si="4114">(LAM51*$C$51)+(LAM51-LAM49)</f>
        <v>#NUM!</v>
      </c>
      <c r="LAP51" s="959"/>
      <c r="LAQ51" s="962" t="e">
        <f t="shared" ref="LAQ51" si="4115">(LAO51*$C$51)+(LAO51-LAO49)</f>
        <v>#NUM!</v>
      </c>
      <c r="LAR51" s="959"/>
      <c r="LAS51" s="962" t="e">
        <f t="shared" ref="LAS51" si="4116">(LAQ51*$C$51)+(LAQ51-LAQ49)</f>
        <v>#NUM!</v>
      </c>
      <c r="LAT51" s="959"/>
      <c r="LAU51" s="962" t="e">
        <f t="shared" ref="LAU51" si="4117">(LAS51*$C$51)+(LAS51-LAS49)</f>
        <v>#NUM!</v>
      </c>
      <c r="LAV51" s="959"/>
      <c r="LAW51" s="962" t="e">
        <f t="shared" ref="LAW51" si="4118">(LAU51*$C$51)+(LAU51-LAU49)</f>
        <v>#NUM!</v>
      </c>
      <c r="LAX51" s="959"/>
      <c r="LAY51" s="962" t="e">
        <f t="shared" ref="LAY51" si="4119">(LAW51*$C$51)+(LAW51-LAW49)</f>
        <v>#NUM!</v>
      </c>
      <c r="LAZ51" s="959"/>
      <c r="LBA51" s="962" t="e">
        <f t="shared" ref="LBA51" si="4120">(LAY51*$C$51)+(LAY51-LAY49)</f>
        <v>#NUM!</v>
      </c>
      <c r="LBB51" s="959"/>
      <c r="LBC51" s="962" t="e">
        <f t="shared" ref="LBC51" si="4121">(LBA51*$C$51)+(LBA51-LBA49)</f>
        <v>#NUM!</v>
      </c>
      <c r="LBD51" s="959"/>
      <c r="LBE51" s="962" t="e">
        <f t="shared" ref="LBE51" si="4122">(LBC51*$C$51)+(LBC51-LBC49)</f>
        <v>#NUM!</v>
      </c>
      <c r="LBF51" s="959"/>
      <c r="LBG51" s="962" t="e">
        <f t="shared" ref="LBG51" si="4123">(LBE51*$C$51)+(LBE51-LBE49)</f>
        <v>#NUM!</v>
      </c>
      <c r="LBH51" s="959"/>
      <c r="LBI51" s="962" t="e">
        <f t="shared" ref="LBI51" si="4124">(LBG51*$C$51)+(LBG51-LBG49)</f>
        <v>#NUM!</v>
      </c>
      <c r="LBJ51" s="959"/>
      <c r="LBK51" s="962" t="e">
        <f t="shared" ref="LBK51" si="4125">(LBI51*$C$51)+(LBI51-LBI49)</f>
        <v>#NUM!</v>
      </c>
      <c r="LBL51" s="959"/>
      <c r="LBM51" s="962" t="e">
        <f t="shared" ref="LBM51" si="4126">(LBK51*$C$51)+(LBK51-LBK49)</f>
        <v>#NUM!</v>
      </c>
      <c r="LBN51" s="959"/>
      <c r="LBO51" s="962" t="e">
        <f t="shared" ref="LBO51" si="4127">(LBM51*$C$51)+(LBM51-LBM49)</f>
        <v>#NUM!</v>
      </c>
      <c r="LBP51" s="959"/>
      <c r="LBQ51" s="962" t="e">
        <f t="shared" ref="LBQ51" si="4128">(LBO51*$C$51)+(LBO51-LBO49)</f>
        <v>#NUM!</v>
      </c>
      <c r="LBR51" s="959"/>
      <c r="LBS51" s="962" t="e">
        <f t="shared" ref="LBS51" si="4129">(LBQ51*$C$51)+(LBQ51-LBQ49)</f>
        <v>#NUM!</v>
      </c>
      <c r="LBT51" s="959"/>
      <c r="LBU51" s="962" t="e">
        <f t="shared" ref="LBU51" si="4130">(LBS51*$C$51)+(LBS51-LBS49)</f>
        <v>#NUM!</v>
      </c>
      <c r="LBV51" s="959"/>
      <c r="LBW51" s="962" t="e">
        <f t="shared" ref="LBW51" si="4131">(LBU51*$C$51)+(LBU51-LBU49)</f>
        <v>#NUM!</v>
      </c>
      <c r="LBX51" s="959"/>
      <c r="LBY51" s="962" t="e">
        <f t="shared" ref="LBY51" si="4132">(LBW51*$C$51)+(LBW51-LBW49)</f>
        <v>#NUM!</v>
      </c>
      <c r="LBZ51" s="959"/>
      <c r="LCA51" s="962" t="e">
        <f t="shared" ref="LCA51" si="4133">(LBY51*$C$51)+(LBY51-LBY49)</f>
        <v>#NUM!</v>
      </c>
      <c r="LCB51" s="959"/>
      <c r="LCC51" s="962" t="e">
        <f t="shared" ref="LCC51" si="4134">(LCA51*$C$51)+(LCA51-LCA49)</f>
        <v>#NUM!</v>
      </c>
      <c r="LCD51" s="959"/>
      <c r="LCE51" s="962" t="e">
        <f t="shared" ref="LCE51" si="4135">(LCC51*$C$51)+(LCC51-LCC49)</f>
        <v>#NUM!</v>
      </c>
      <c r="LCF51" s="959"/>
      <c r="LCG51" s="962" t="e">
        <f t="shared" ref="LCG51" si="4136">(LCE51*$C$51)+(LCE51-LCE49)</f>
        <v>#NUM!</v>
      </c>
      <c r="LCH51" s="959"/>
      <c r="LCI51" s="962" t="e">
        <f t="shared" ref="LCI51" si="4137">(LCG51*$C$51)+(LCG51-LCG49)</f>
        <v>#NUM!</v>
      </c>
      <c r="LCJ51" s="959"/>
      <c r="LCK51" s="962" t="e">
        <f t="shared" ref="LCK51" si="4138">(LCI51*$C$51)+(LCI51-LCI49)</f>
        <v>#NUM!</v>
      </c>
      <c r="LCL51" s="959"/>
      <c r="LCM51" s="962" t="e">
        <f t="shared" ref="LCM51" si="4139">(LCK51*$C$51)+(LCK51-LCK49)</f>
        <v>#NUM!</v>
      </c>
      <c r="LCN51" s="959"/>
      <c r="LCO51" s="962" t="e">
        <f t="shared" ref="LCO51" si="4140">(LCM51*$C$51)+(LCM51-LCM49)</f>
        <v>#NUM!</v>
      </c>
      <c r="LCP51" s="959"/>
      <c r="LCQ51" s="962" t="e">
        <f t="shared" ref="LCQ51" si="4141">(LCO51*$C$51)+(LCO51-LCO49)</f>
        <v>#NUM!</v>
      </c>
      <c r="LCR51" s="959"/>
      <c r="LCS51" s="962" t="e">
        <f t="shared" ref="LCS51" si="4142">(LCQ51*$C$51)+(LCQ51-LCQ49)</f>
        <v>#NUM!</v>
      </c>
      <c r="LCT51" s="959"/>
      <c r="LCU51" s="962" t="e">
        <f t="shared" ref="LCU51" si="4143">(LCS51*$C$51)+(LCS51-LCS49)</f>
        <v>#NUM!</v>
      </c>
      <c r="LCV51" s="959"/>
      <c r="LCW51" s="962" t="e">
        <f t="shared" ref="LCW51" si="4144">(LCU51*$C$51)+(LCU51-LCU49)</f>
        <v>#NUM!</v>
      </c>
      <c r="LCX51" s="959"/>
      <c r="LCY51" s="962" t="e">
        <f t="shared" ref="LCY51" si="4145">(LCW51*$C$51)+(LCW51-LCW49)</f>
        <v>#NUM!</v>
      </c>
      <c r="LCZ51" s="959"/>
      <c r="LDA51" s="962" t="e">
        <f t="shared" ref="LDA51" si="4146">(LCY51*$C$51)+(LCY51-LCY49)</f>
        <v>#NUM!</v>
      </c>
      <c r="LDB51" s="959"/>
      <c r="LDC51" s="962" t="e">
        <f t="shared" ref="LDC51" si="4147">(LDA51*$C$51)+(LDA51-LDA49)</f>
        <v>#NUM!</v>
      </c>
      <c r="LDD51" s="959"/>
      <c r="LDE51" s="962" t="e">
        <f t="shared" ref="LDE51" si="4148">(LDC51*$C$51)+(LDC51-LDC49)</f>
        <v>#NUM!</v>
      </c>
      <c r="LDF51" s="959"/>
      <c r="LDG51" s="962" t="e">
        <f t="shared" ref="LDG51" si="4149">(LDE51*$C$51)+(LDE51-LDE49)</f>
        <v>#NUM!</v>
      </c>
      <c r="LDH51" s="959"/>
      <c r="LDI51" s="962" t="e">
        <f t="shared" ref="LDI51" si="4150">(LDG51*$C$51)+(LDG51-LDG49)</f>
        <v>#NUM!</v>
      </c>
      <c r="LDJ51" s="959"/>
      <c r="LDK51" s="962" t="e">
        <f t="shared" ref="LDK51" si="4151">(LDI51*$C$51)+(LDI51-LDI49)</f>
        <v>#NUM!</v>
      </c>
      <c r="LDL51" s="959"/>
      <c r="LDM51" s="962" t="e">
        <f t="shared" ref="LDM51" si="4152">(LDK51*$C$51)+(LDK51-LDK49)</f>
        <v>#NUM!</v>
      </c>
      <c r="LDN51" s="959"/>
      <c r="LDO51" s="962" t="e">
        <f t="shared" ref="LDO51" si="4153">(LDM51*$C$51)+(LDM51-LDM49)</f>
        <v>#NUM!</v>
      </c>
      <c r="LDP51" s="959"/>
      <c r="LDQ51" s="962" t="e">
        <f t="shared" ref="LDQ51" si="4154">(LDO51*$C$51)+(LDO51-LDO49)</f>
        <v>#NUM!</v>
      </c>
      <c r="LDR51" s="959"/>
      <c r="LDS51" s="962" t="e">
        <f t="shared" ref="LDS51" si="4155">(LDQ51*$C$51)+(LDQ51-LDQ49)</f>
        <v>#NUM!</v>
      </c>
      <c r="LDT51" s="959"/>
      <c r="LDU51" s="962" t="e">
        <f t="shared" ref="LDU51" si="4156">(LDS51*$C$51)+(LDS51-LDS49)</f>
        <v>#NUM!</v>
      </c>
      <c r="LDV51" s="959"/>
      <c r="LDW51" s="962" t="e">
        <f t="shared" ref="LDW51" si="4157">(LDU51*$C$51)+(LDU51-LDU49)</f>
        <v>#NUM!</v>
      </c>
      <c r="LDX51" s="959"/>
      <c r="LDY51" s="962" t="e">
        <f t="shared" ref="LDY51" si="4158">(LDW51*$C$51)+(LDW51-LDW49)</f>
        <v>#NUM!</v>
      </c>
      <c r="LDZ51" s="959"/>
      <c r="LEA51" s="962" t="e">
        <f t="shared" ref="LEA51" si="4159">(LDY51*$C$51)+(LDY51-LDY49)</f>
        <v>#NUM!</v>
      </c>
      <c r="LEB51" s="959"/>
      <c r="LEC51" s="962" t="e">
        <f t="shared" ref="LEC51" si="4160">(LEA51*$C$51)+(LEA51-LEA49)</f>
        <v>#NUM!</v>
      </c>
      <c r="LED51" s="959"/>
      <c r="LEE51" s="962" t="e">
        <f t="shared" ref="LEE51" si="4161">(LEC51*$C$51)+(LEC51-LEC49)</f>
        <v>#NUM!</v>
      </c>
      <c r="LEF51" s="959"/>
      <c r="LEG51" s="962" t="e">
        <f t="shared" ref="LEG51" si="4162">(LEE51*$C$51)+(LEE51-LEE49)</f>
        <v>#NUM!</v>
      </c>
      <c r="LEH51" s="959"/>
      <c r="LEI51" s="962" t="e">
        <f t="shared" ref="LEI51" si="4163">(LEG51*$C$51)+(LEG51-LEG49)</f>
        <v>#NUM!</v>
      </c>
      <c r="LEJ51" s="959"/>
      <c r="LEK51" s="962" t="e">
        <f t="shared" ref="LEK51" si="4164">(LEI51*$C$51)+(LEI51-LEI49)</f>
        <v>#NUM!</v>
      </c>
      <c r="LEL51" s="959"/>
      <c r="LEM51" s="962" t="e">
        <f t="shared" ref="LEM51" si="4165">(LEK51*$C$51)+(LEK51-LEK49)</f>
        <v>#NUM!</v>
      </c>
      <c r="LEN51" s="959"/>
      <c r="LEO51" s="962" t="e">
        <f t="shared" ref="LEO51" si="4166">(LEM51*$C$51)+(LEM51-LEM49)</f>
        <v>#NUM!</v>
      </c>
      <c r="LEP51" s="959"/>
      <c r="LEQ51" s="962" t="e">
        <f t="shared" ref="LEQ51" si="4167">(LEO51*$C$51)+(LEO51-LEO49)</f>
        <v>#NUM!</v>
      </c>
      <c r="LER51" s="959"/>
      <c r="LES51" s="962" t="e">
        <f t="shared" ref="LES51" si="4168">(LEQ51*$C$51)+(LEQ51-LEQ49)</f>
        <v>#NUM!</v>
      </c>
      <c r="LET51" s="959"/>
      <c r="LEU51" s="962" t="e">
        <f t="shared" ref="LEU51" si="4169">(LES51*$C$51)+(LES51-LES49)</f>
        <v>#NUM!</v>
      </c>
      <c r="LEV51" s="959"/>
      <c r="LEW51" s="962" t="e">
        <f t="shared" ref="LEW51" si="4170">(LEU51*$C$51)+(LEU51-LEU49)</f>
        <v>#NUM!</v>
      </c>
      <c r="LEX51" s="959"/>
      <c r="LEY51" s="962" t="e">
        <f t="shared" ref="LEY51" si="4171">(LEW51*$C$51)+(LEW51-LEW49)</f>
        <v>#NUM!</v>
      </c>
      <c r="LEZ51" s="959"/>
      <c r="LFA51" s="962" t="e">
        <f t="shared" ref="LFA51" si="4172">(LEY51*$C$51)+(LEY51-LEY49)</f>
        <v>#NUM!</v>
      </c>
      <c r="LFB51" s="959"/>
      <c r="LFC51" s="962" t="e">
        <f t="shared" ref="LFC51" si="4173">(LFA51*$C$51)+(LFA51-LFA49)</f>
        <v>#NUM!</v>
      </c>
      <c r="LFD51" s="959"/>
      <c r="LFE51" s="962" t="e">
        <f t="shared" ref="LFE51" si="4174">(LFC51*$C$51)+(LFC51-LFC49)</f>
        <v>#NUM!</v>
      </c>
      <c r="LFF51" s="959"/>
      <c r="LFG51" s="962" t="e">
        <f t="shared" ref="LFG51" si="4175">(LFE51*$C$51)+(LFE51-LFE49)</f>
        <v>#NUM!</v>
      </c>
      <c r="LFH51" s="959"/>
      <c r="LFI51" s="962" t="e">
        <f t="shared" ref="LFI51" si="4176">(LFG51*$C$51)+(LFG51-LFG49)</f>
        <v>#NUM!</v>
      </c>
      <c r="LFJ51" s="959"/>
      <c r="LFK51" s="962" t="e">
        <f t="shared" ref="LFK51" si="4177">(LFI51*$C$51)+(LFI51-LFI49)</f>
        <v>#NUM!</v>
      </c>
      <c r="LFL51" s="959"/>
      <c r="LFM51" s="962" t="e">
        <f t="shared" ref="LFM51" si="4178">(LFK51*$C$51)+(LFK51-LFK49)</f>
        <v>#NUM!</v>
      </c>
      <c r="LFN51" s="959"/>
      <c r="LFO51" s="962" t="e">
        <f t="shared" ref="LFO51" si="4179">(LFM51*$C$51)+(LFM51-LFM49)</f>
        <v>#NUM!</v>
      </c>
      <c r="LFP51" s="959"/>
      <c r="LFQ51" s="962" t="e">
        <f t="shared" ref="LFQ51" si="4180">(LFO51*$C$51)+(LFO51-LFO49)</f>
        <v>#NUM!</v>
      </c>
      <c r="LFR51" s="959"/>
      <c r="LFS51" s="962" t="e">
        <f t="shared" ref="LFS51" si="4181">(LFQ51*$C$51)+(LFQ51-LFQ49)</f>
        <v>#NUM!</v>
      </c>
      <c r="LFT51" s="959"/>
      <c r="LFU51" s="962" t="e">
        <f t="shared" ref="LFU51" si="4182">(LFS51*$C$51)+(LFS51-LFS49)</f>
        <v>#NUM!</v>
      </c>
      <c r="LFV51" s="959"/>
      <c r="LFW51" s="962" t="e">
        <f t="shared" ref="LFW51" si="4183">(LFU51*$C$51)+(LFU51-LFU49)</f>
        <v>#NUM!</v>
      </c>
      <c r="LFX51" s="959"/>
      <c r="LFY51" s="962" t="e">
        <f t="shared" ref="LFY51" si="4184">(LFW51*$C$51)+(LFW51-LFW49)</f>
        <v>#NUM!</v>
      </c>
      <c r="LFZ51" s="959"/>
      <c r="LGA51" s="962" t="e">
        <f t="shared" ref="LGA51" si="4185">(LFY51*$C$51)+(LFY51-LFY49)</f>
        <v>#NUM!</v>
      </c>
      <c r="LGB51" s="959"/>
      <c r="LGC51" s="962" t="e">
        <f t="shared" ref="LGC51" si="4186">(LGA51*$C$51)+(LGA51-LGA49)</f>
        <v>#NUM!</v>
      </c>
      <c r="LGD51" s="959"/>
      <c r="LGE51" s="962" t="e">
        <f t="shared" ref="LGE51" si="4187">(LGC51*$C$51)+(LGC51-LGC49)</f>
        <v>#NUM!</v>
      </c>
      <c r="LGF51" s="959"/>
      <c r="LGG51" s="962" t="e">
        <f t="shared" ref="LGG51" si="4188">(LGE51*$C$51)+(LGE51-LGE49)</f>
        <v>#NUM!</v>
      </c>
      <c r="LGH51" s="959"/>
      <c r="LGI51" s="962" t="e">
        <f t="shared" ref="LGI51" si="4189">(LGG51*$C$51)+(LGG51-LGG49)</f>
        <v>#NUM!</v>
      </c>
      <c r="LGJ51" s="959"/>
      <c r="LGK51" s="962" t="e">
        <f t="shared" ref="LGK51" si="4190">(LGI51*$C$51)+(LGI51-LGI49)</f>
        <v>#NUM!</v>
      </c>
      <c r="LGL51" s="959"/>
      <c r="LGM51" s="962" t="e">
        <f t="shared" ref="LGM51" si="4191">(LGK51*$C$51)+(LGK51-LGK49)</f>
        <v>#NUM!</v>
      </c>
      <c r="LGN51" s="959"/>
      <c r="LGO51" s="962" t="e">
        <f t="shared" ref="LGO51" si="4192">(LGM51*$C$51)+(LGM51-LGM49)</f>
        <v>#NUM!</v>
      </c>
      <c r="LGP51" s="959"/>
      <c r="LGQ51" s="962" t="e">
        <f t="shared" ref="LGQ51" si="4193">(LGO51*$C$51)+(LGO51-LGO49)</f>
        <v>#NUM!</v>
      </c>
      <c r="LGR51" s="959"/>
      <c r="LGS51" s="962" t="e">
        <f t="shared" ref="LGS51" si="4194">(LGQ51*$C$51)+(LGQ51-LGQ49)</f>
        <v>#NUM!</v>
      </c>
      <c r="LGT51" s="959"/>
      <c r="LGU51" s="962" t="e">
        <f t="shared" ref="LGU51" si="4195">(LGS51*$C$51)+(LGS51-LGS49)</f>
        <v>#NUM!</v>
      </c>
      <c r="LGV51" s="959"/>
      <c r="LGW51" s="962" t="e">
        <f t="shared" ref="LGW51" si="4196">(LGU51*$C$51)+(LGU51-LGU49)</f>
        <v>#NUM!</v>
      </c>
      <c r="LGX51" s="959"/>
      <c r="LGY51" s="962" t="e">
        <f t="shared" ref="LGY51" si="4197">(LGW51*$C$51)+(LGW51-LGW49)</f>
        <v>#NUM!</v>
      </c>
      <c r="LGZ51" s="959"/>
      <c r="LHA51" s="962" t="e">
        <f t="shared" ref="LHA51" si="4198">(LGY51*$C$51)+(LGY51-LGY49)</f>
        <v>#NUM!</v>
      </c>
      <c r="LHB51" s="959"/>
      <c r="LHC51" s="962" t="e">
        <f t="shared" ref="LHC51" si="4199">(LHA51*$C$51)+(LHA51-LHA49)</f>
        <v>#NUM!</v>
      </c>
      <c r="LHD51" s="959"/>
      <c r="LHE51" s="962" t="e">
        <f t="shared" ref="LHE51" si="4200">(LHC51*$C$51)+(LHC51-LHC49)</f>
        <v>#NUM!</v>
      </c>
      <c r="LHF51" s="959"/>
      <c r="LHG51" s="962" t="e">
        <f t="shared" ref="LHG51" si="4201">(LHE51*$C$51)+(LHE51-LHE49)</f>
        <v>#NUM!</v>
      </c>
      <c r="LHH51" s="959"/>
      <c r="LHI51" s="962" t="e">
        <f t="shared" ref="LHI51" si="4202">(LHG51*$C$51)+(LHG51-LHG49)</f>
        <v>#NUM!</v>
      </c>
      <c r="LHJ51" s="959"/>
      <c r="LHK51" s="962" t="e">
        <f t="shared" ref="LHK51" si="4203">(LHI51*$C$51)+(LHI51-LHI49)</f>
        <v>#NUM!</v>
      </c>
      <c r="LHL51" s="959"/>
      <c r="LHM51" s="962" t="e">
        <f t="shared" ref="LHM51" si="4204">(LHK51*$C$51)+(LHK51-LHK49)</f>
        <v>#NUM!</v>
      </c>
      <c r="LHN51" s="959"/>
      <c r="LHO51" s="962" t="e">
        <f t="shared" ref="LHO51" si="4205">(LHM51*$C$51)+(LHM51-LHM49)</f>
        <v>#NUM!</v>
      </c>
      <c r="LHP51" s="959"/>
      <c r="LHQ51" s="962" t="e">
        <f t="shared" ref="LHQ51" si="4206">(LHO51*$C$51)+(LHO51-LHO49)</f>
        <v>#NUM!</v>
      </c>
      <c r="LHR51" s="959"/>
      <c r="LHS51" s="962" t="e">
        <f t="shared" ref="LHS51" si="4207">(LHQ51*$C$51)+(LHQ51-LHQ49)</f>
        <v>#NUM!</v>
      </c>
      <c r="LHT51" s="959"/>
      <c r="LHU51" s="962" t="e">
        <f t="shared" ref="LHU51" si="4208">(LHS51*$C$51)+(LHS51-LHS49)</f>
        <v>#NUM!</v>
      </c>
      <c r="LHV51" s="959"/>
      <c r="LHW51" s="962" t="e">
        <f t="shared" ref="LHW51" si="4209">(LHU51*$C$51)+(LHU51-LHU49)</f>
        <v>#NUM!</v>
      </c>
      <c r="LHX51" s="959"/>
      <c r="LHY51" s="962" t="e">
        <f t="shared" ref="LHY51" si="4210">(LHW51*$C$51)+(LHW51-LHW49)</f>
        <v>#NUM!</v>
      </c>
      <c r="LHZ51" s="959"/>
      <c r="LIA51" s="962" t="e">
        <f t="shared" ref="LIA51" si="4211">(LHY51*$C$51)+(LHY51-LHY49)</f>
        <v>#NUM!</v>
      </c>
      <c r="LIB51" s="959"/>
      <c r="LIC51" s="962" t="e">
        <f t="shared" ref="LIC51" si="4212">(LIA51*$C$51)+(LIA51-LIA49)</f>
        <v>#NUM!</v>
      </c>
      <c r="LID51" s="959"/>
      <c r="LIE51" s="962" t="e">
        <f t="shared" ref="LIE51" si="4213">(LIC51*$C$51)+(LIC51-LIC49)</f>
        <v>#NUM!</v>
      </c>
      <c r="LIF51" s="959"/>
      <c r="LIG51" s="962" t="e">
        <f t="shared" ref="LIG51" si="4214">(LIE51*$C$51)+(LIE51-LIE49)</f>
        <v>#NUM!</v>
      </c>
      <c r="LIH51" s="959"/>
      <c r="LII51" s="962" t="e">
        <f t="shared" ref="LII51" si="4215">(LIG51*$C$51)+(LIG51-LIG49)</f>
        <v>#NUM!</v>
      </c>
      <c r="LIJ51" s="959"/>
      <c r="LIK51" s="962" t="e">
        <f t="shared" ref="LIK51" si="4216">(LII51*$C$51)+(LII51-LII49)</f>
        <v>#NUM!</v>
      </c>
      <c r="LIL51" s="959"/>
      <c r="LIM51" s="962" t="e">
        <f t="shared" ref="LIM51" si="4217">(LIK51*$C$51)+(LIK51-LIK49)</f>
        <v>#NUM!</v>
      </c>
      <c r="LIN51" s="959"/>
      <c r="LIO51" s="962" t="e">
        <f t="shared" ref="LIO51" si="4218">(LIM51*$C$51)+(LIM51-LIM49)</f>
        <v>#NUM!</v>
      </c>
      <c r="LIP51" s="959"/>
      <c r="LIQ51" s="962" t="e">
        <f t="shared" ref="LIQ51" si="4219">(LIO51*$C$51)+(LIO51-LIO49)</f>
        <v>#NUM!</v>
      </c>
      <c r="LIR51" s="959"/>
      <c r="LIS51" s="962" t="e">
        <f t="shared" ref="LIS51" si="4220">(LIQ51*$C$51)+(LIQ51-LIQ49)</f>
        <v>#NUM!</v>
      </c>
      <c r="LIT51" s="959"/>
      <c r="LIU51" s="962" t="e">
        <f t="shared" ref="LIU51" si="4221">(LIS51*$C$51)+(LIS51-LIS49)</f>
        <v>#NUM!</v>
      </c>
      <c r="LIV51" s="959"/>
      <c r="LIW51" s="962" t="e">
        <f t="shared" ref="LIW51" si="4222">(LIU51*$C$51)+(LIU51-LIU49)</f>
        <v>#NUM!</v>
      </c>
      <c r="LIX51" s="959"/>
      <c r="LIY51" s="962" t="e">
        <f t="shared" ref="LIY51" si="4223">(LIW51*$C$51)+(LIW51-LIW49)</f>
        <v>#NUM!</v>
      </c>
      <c r="LIZ51" s="959"/>
      <c r="LJA51" s="962" t="e">
        <f t="shared" ref="LJA51" si="4224">(LIY51*$C$51)+(LIY51-LIY49)</f>
        <v>#NUM!</v>
      </c>
      <c r="LJB51" s="959"/>
      <c r="LJC51" s="962" t="e">
        <f t="shared" ref="LJC51" si="4225">(LJA51*$C$51)+(LJA51-LJA49)</f>
        <v>#NUM!</v>
      </c>
      <c r="LJD51" s="959"/>
      <c r="LJE51" s="962" t="e">
        <f t="shared" ref="LJE51" si="4226">(LJC51*$C$51)+(LJC51-LJC49)</f>
        <v>#NUM!</v>
      </c>
      <c r="LJF51" s="959"/>
      <c r="LJG51" s="962" t="e">
        <f t="shared" ref="LJG51" si="4227">(LJE51*$C$51)+(LJE51-LJE49)</f>
        <v>#NUM!</v>
      </c>
      <c r="LJH51" s="959"/>
      <c r="LJI51" s="962" t="e">
        <f t="shared" ref="LJI51" si="4228">(LJG51*$C$51)+(LJG51-LJG49)</f>
        <v>#NUM!</v>
      </c>
      <c r="LJJ51" s="959"/>
      <c r="LJK51" s="962" t="e">
        <f t="shared" ref="LJK51" si="4229">(LJI51*$C$51)+(LJI51-LJI49)</f>
        <v>#NUM!</v>
      </c>
      <c r="LJL51" s="959"/>
      <c r="LJM51" s="962" t="e">
        <f t="shared" ref="LJM51" si="4230">(LJK51*$C$51)+(LJK51-LJK49)</f>
        <v>#NUM!</v>
      </c>
      <c r="LJN51" s="959"/>
      <c r="LJO51" s="962" t="e">
        <f t="shared" ref="LJO51" si="4231">(LJM51*$C$51)+(LJM51-LJM49)</f>
        <v>#NUM!</v>
      </c>
      <c r="LJP51" s="959"/>
      <c r="LJQ51" s="962" t="e">
        <f t="shared" ref="LJQ51" si="4232">(LJO51*$C$51)+(LJO51-LJO49)</f>
        <v>#NUM!</v>
      </c>
      <c r="LJR51" s="959"/>
      <c r="LJS51" s="962" t="e">
        <f t="shared" ref="LJS51" si="4233">(LJQ51*$C$51)+(LJQ51-LJQ49)</f>
        <v>#NUM!</v>
      </c>
      <c r="LJT51" s="959"/>
      <c r="LJU51" s="962" t="e">
        <f t="shared" ref="LJU51" si="4234">(LJS51*$C$51)+(LJS51-LJS49)</f>
        <v>#NUM!</v>
      </c>
      <c r="LJV51" s="959"/>
      <c r="LJW51" s="962" t="e">
        <f t="shared" ref="LJW51" si="4235">(LJU51*$C$51)+(LJU51-LJU49)</f>
        <v>#NUM!</v>
      </c>
      <c r="LJX51" s="959"/>
      <c r="LJY51" s="962" t="e">
        <f t="shared" ref="LJY51" si="4236">(LJW51*$C$51)+(LJW51-LJW49)</f>
        <v>#NUM!</v>
      </c>
      <c r="LJZ51" s="959"/>
      <c r="LKA51" s="962" t="e">
        <f t="shared" ref="LKA51" si="4237">(LJY51*$C$51)+(LJY51-LJY49)</f>
        <v>#NUM!</v>
      </c>
      <c r="LKB51" s="959"/>
      <c r="LKC51" s="962" t="e">
        <f t="shared" ref="LKC51" si="4238">(LKA51*$C$51)+(LKA51-LKA49)</f>
        <v>#NUM!</v>
      </c>
      <c r="LKD51" s="959"/>
      <c r="LKE51" s="962" t="e">
        <f t="shared" ref="LKE51" si="4239">(LKC51*$C$51)+(LKC51-LKC49)</f>
        <v>#NUM!</v>
      </c>
      <c r="LKF51" s="959"/>
      <c r="LKG51" s="962" t="e">
        <f t="shared" ref="LKG51" si="4240">(LKE51*$C$51)+(LKE51-LKE49)</f>
        <v>#NUM!</v>
      </c>
      <c r="LKH51" s="959"/>
      <c r="LKI51" s="962" t="e">
        <f t="shared" ref="LKI51" si="4241">(LKG51*$C$51)+(LKG51-LKG49)</f>
        <v>#NUM!</v>
      </c>
      <c r="LKJ51" s="959"/>
      <c r="LKK51" s="962" t="e">
        <f t="shared" ref="LKK51" si="4242">(LKI51*$C$51)+(LKI51-LKI49)</f>
        <v>#NUM!</v>
      </c>
      <c r="LKL51" s="959"/>
      <c r="LKM51" s="962" t="e">
        <f t="shared" ref="LKM51" si="4243">(LKK51*$C$51)+(LKK51-LKK49)</f>
        <v>#NUM!</v>
      </c>
      <c r="LKN51" s="959"/>
      <c r="LKO51" s="962" t="e">
        <f t="shared" ref="LKO51" si="4244">(LKM51*$C$51)+(LKM51-LKM49)</f>
        <v>#NUM!</v>
      </c>
      <c r="LKP51" s="959"/>
      <c r="LKQ51" s="962" t="e">
        <f t="shared" ref="LKQ51" si="4245">(LKO51*$C$51)+(LKO51-LKO49)</f>
        <v>#NUM!</v>
      </c>
      <c r="LKR51" s="959"/>
      <c r="LKS51" s="962" t="e">
        <f t="shared" ref="LKS51" si="4246">(LKQ51*$C$51)+(LKQ51-LKQ49)</f>
        <v>#NUM!</v>
      </c>
      <c r="LKT51" s="959"/>
      <c r="LKU51" s="962" t="e">
        <f t="shared" ref="LKU51" si="4247">(LKS51*$C$51)+(LKS51-LKS49)</f>
        <v>#NUM!</v>
      </c>
      <c r="LKV51" s="959"/>
      <c r="LKW51" s="962" t="e">
        <f t="shared" ref="LKW51" si="4248">(LKU51*$C$51)+(LKU51-LKU49)</f>
        <v>#NUM!</v>
      </c>
      <c r="LKX51" s="959"/>
      <c r="LKY51" s="962" t="e">
        <f t="shared" ref="LKY51" si="4249">(LKW51*$C$51)+(LKW51-LKW49)</f>
        <v>#NUM!</v>
      </c>
      <c r="LKZ51" s="959"/>
      <c r="LLA51" s="962" t="e">
        <f t="shared" ref="LLA51" si="4250">(LKY51*$C$51)+(LKY51-LKY49)</f>
        <v>#NUM!</v>
      </c>
      <c r="LLB51" s="959"/>
      <c r="LLC51" s="962" t="e">
        <f t="shared" ref="LLC51" si="4251">(LLA51*$C$51)+(LLA51-LLA49)</f>
        <v>#NUM!</v>
      </c>
      <c r="LLD51" s="959"/>
      <c r="LLE51" s="962" t="e">
        <f t="shared" ref="LLE51" si="4252">(LLC51*$C$51)+(LLC51-LLC49)</f>
        <v>#NUM!</v>
      </c>
      <c r="LLF51" s="959"/>
      <c r="LLG51" s="962" t="e">
        <f t="shared" ref="LLG51" si="4253">(LLE51*$C$51)+(LLE51-LLE49)</f>
        <v>#NUM!</v>
      </c>
      <c r="LLH51" s="959"/>
      <c r="LLI51" s="962" t="e">
        <f t="shared" ref="LLI51" si="4254">(LLG51*$C$51)+(LLG51-LLG49)</f>
        <v>#NUM!</v>
      </c>
      <c r="LLJ51" s="959"/>
      <c r="LLK51" s="962" t="e">
        <f t="shared" ref="LLK51" si="4255">(LLI51*$C$51)+(LLI51-LLI49)</f>
        <v>#NUM!</v>
      </c>
      <c r="LLL51" s="959"/>
      <c r="LLM51" s="962" t="e">
        <f t="shared" ref="LLM51" si="4256">(LLK51*$C$51)+(LLK51-LLK49)</f>
        <v>#NUM!</v>
      </c>
      <c r="LLN51" s="959"/>
      <c r="LLO51" s="962" t="e">
        <f t="shared" ref="LLO51" si="4257">(LLM51*$C$51)+(LLM51-LLM49)</f>
        <v>#NUM!</v>
      </c>
      <c r="LLP51" s="959"/>
      <c r="LLQ51" s="962" t="e">
        <f t="shared" ref="LLQ51" si="4258">(LLO51*$C$51)+(LLO51-LLO49)</f>
        <v>#NUM!</v>
      </c>
      <c r="LLR51" s="959"/>
      <c r="LLS51" s="962" t="e">
        <f t="shared" ref="LLS51" si="4259">(LLQ51*$C$51)+(LLQ51-LLQ49)</f>
        <v>#NUM!</v>
      </c>
      <c r="LLT51" s="959"/>
      <c r="LLU51" s="962" t="e">
        <f t="shared" ref="LLU51" si="4260">(LLS51*$C$51)+(LLS51-LLS49)</f>
        <v>#NUM!</v>
      </c>
      <c r="LLV51" s="959"/>
      <c r="LLW51" s="962" t="e">
        <f t="shared" ref="LLW51" si="4261">(LLU51*$C$51)+(LLU51-LLU49)</f>
        <v>#NUM!</v>
      </c>
      <c r="LLX51" s="959"/>
      <c r="LLY51" s="962" t="e">
        <f t="shared" ref="LLY51" si="4262">(LLW51*$C$51)+(LLW51-LLW49)</f>
        <v>#NUM!</v>
      </c>
      <c r="LLZ51" s="959"/>
      <c r="LMA51" s="962" t="e">
        <f t="shared" ref="LMA51" si="4263">(LLY51*$C$51)+(LLY51-LLY49)</f>
        <v>#NUM!</v>
      </c>
      <c r="LMB51" s="959"/>
      <c r="LMC51" s="962" t="e">
        <f t="shared" ref="LMC51" si="4264">(LMA51*$C$51)+(LMA51-LMA49)</f>
        <v>#NUM!</v>
      </c>
      <c r="LMD51" s="959"/>
      <c r="LME51" s="962" t="e">
        <f t="shared" ref="LME51" si="4265">(LMC51*$C$51)+(LMC51-LMC49)</f>
        <v>#NUM!</v>
      </c>
      <c r="LMF51" s="959"/>
      <c r="LMG51" s="962" t="e">
        <f t="shared" ref="LMG51" si="4266">(LME51*$C$51)+(LME51-LME49)</f>
        <v>#NUM!</v>
      </c>
      <c r="LMH51" s="959"/>
      <c r="LMI51" s="962" t="e">
        <f t="shared" ref="LMI51" si="4267">(LMG51*$C$51)+(LMG51-LMG49)</f>
        <v>#NUM!</v>
      </c>
      <c r="LMJ51" s="959"/>
      <c r="LMK51" s="962" t="e">
        <f t="shared" ref="LMK51" si="4268">(LMI51*$C$51)+(LMI51-LMI49)</f>
        <v>#NUM!</v>
      </c>
      <c r="LML51" s="959"/>
      <c r="LMM51" s="962" t="e">
        <f t="shared" ref="LMM51" si="4269">(LMK51*$C$51)+(LMK51-LMK49)</f>
        <v>#NUM!</v>
      </c>
      <c r="LMN51" s="959"/>
      <c r="LMO51" s="962" t="e">
        <f t="shared" ref="LMO51" si="4270">(LMM51*$C$51)+(LMM51-LMM49)</f>
        <v>#NUM!</v>
      </c>
      <c r="LMP51" s="959"/>
      <c r="LMQ51" s="962" t="e">
        <f t="shared" ref="LMQ51" si="4271">(LMO51*$C$51)+(LMO51-LMO49)</f>
        <v>#NUM!</v>
      </c>
      <c r="LMR51" s="959"/>
      <c r="LMS51" s="962" t="e">
        <f t="shared" ref="LMS51" si="4272">(LMQ51*$C$51)+(LMQ51-LMQ49)</f>
        <v>#NUM!</v>
      </c>
      <c r="LMT51" s="959"/>
      <c r="LMU51" s="962" t="e">
        <f t="shared" ref="LMU51" si="4273">(LMS51*$C$51)+(LMS51-LMS49)</f>
        <v>#NUM!</v>
      </c>
      <c r="LMV51" s="959"/>
      <c r="LMW51" s="962" t="e">
        <f t="shared" ref="LMW51" si="4274">(LMU51*$C$51)+(LMU51-LMU49)</f>
        <v>#NUM!</v>
      </c>
      <c r="LMX51" s="959"/>
      <c r="LMY51" s="962" t="e">
        <f t="shared" ref="LMY51" si="4275">(LMW51*$C$51)+(LMW51-LMW49)</f>
        <v>#NUM!</v>
      </c>
      <c r="LMZ51" s="959"/>
      <c r="LNA51" s="962" t="e">
        <f t="shared" ref="LNA51" si="4276">(LMY51*$C$51)+(LMY51-LMY49)</f>
        <v>#NUM!</v>
      </c>
      <c r="LNB51" s="959"/>
      <c r="LNC51" s="962" t="e">
        <f t="shared" ref="LNC51" si="4277">(LNA51*$C$51)+(LNA51-LNA49)</f>
        <v>#NUM!</v>
      </c>
      <c r="LND51" s="959"/>
      <c r="LNE51" s="962" t="e">
        <f t="shared" ref="LNE51" si="4278">(LNC51*$C$51)+(LNC51-LNC49)</f>
        <v>#NUM!</v>
      </c>
      <c r="LNF51" s="959"/>
      <c r="LNG51" s="962" t="e">
        <f t="shared" ref="LNG51" si="4279">(LNE51*$C$51)+(LNE51-LNE49)</f>
        <v>#NUM!</v>
      </c>
      <c r="LNH51" s="959"/>
      <c r="LNI51" s="962" t="e">
        <f t="shared" ref="LNI51" si="4280">(LNG51*$C$51)+(LNG51-LNG49)</f>
        <v>#NUM!</v>
      </c>
      <c r="LNJ51" s="959"/>
      <c r="LNK51" s="962" t="e">
        <f t="shared" ref="LNK51" si="4281">(LNI51*$C$51)+(LNI51-LNI49)</f>
        <v>#NUM!</v>
      </c>
      <c r="LNL51" s="959"/>
      <c r="LNM51" s="962" t="e">
        <f t="shared" ref="LNM51" si="4282">(LNK51*$C$51)+(LNK51-LNK49)</f>
        <v>#NUM!</v>
      </c>
      <c r="LNN51" s="959"/>
      <c r="LNO51" s="962" t="e">
        <f t="shared" ref="LNO51" si="4283">(LNM51*$C$51)+(LNM51-LNM49)</f>
        <v>#NUM!</v>
      </c>
      <c r="LNP51" s="959"/>
      <c r="LNQ51" s="962" t="e">
        <f t="shared" ref="LNQ51" si="4284">(LNO51*$C$51)+(LNO51-LNO49)</f>
        <v>#NUM!</v>
      </c>
      <c r="LNR51" s="959"/>
      <c r="LNS51" s="962" t="e">
        <f t="shared" ref="LNS51" si="4285">(LNQ51*$C$51)+(LNQ51-LNQ49)</f>
        <v>#NUM!</v>
      </c>
      <c r="LNT51" s="959"/>
      <c r="LNU51" s="962" t="e">
        <f t="shared" ref="LNU51" si="4286">(LNS51*$C$51)+(LNS51-LNS49)</f>
        <v>#NUM!</v>
      </c>
      <c r="LNV51" s="959"/>
      <c r="LNW51" s="962" t="e">
        <f t="shared" ref="LNW51" si="4287">(LNU51*$C$51)+(LNU51-LNU49)</f>
        <v>#NUM!</v>
      </c>
      <c r="LNX51" s="959"/>
      <c r="LNY51" s="962" t="e">
        <f t="shared" ref="LNY51" si="4288">(LNW51*$C$51)+(LNW51-LNW49)</f>
        <v>#NUM!</v>
      </c>
      <c r="LNZ51" s="959"/>
      <c r="LOA51" s="962" t="e">
        <f t="shared" ref="LOA51" si="4289">(LNY51*$C$51)+(LNY51-LNY49)</f>
        <v>#NUM!</v>
      </c>
      <c r="LOB51" s="959"/>
      <c r="LOC51" s="962" t="e">
        <f t="shared" ref="LOC51" si="4290">(LOA51*$C$51)+(LOA51-LOA49)</f>
        <v>#NUM!</v>
      </c>
      <c r="LOD51" s="959"/>
      <c r="LOE51" s="962" t="e">
        <f t="shared" ref="LOE51" si="4291">(LOC51*$C$51)+(LOC51-LOC49)</f>
        <v>#NUM!</v>
      </c>
      <c r="LOF51" s="959"/>
      <c r="LOG51" s="962" t="e">
        <f t="shared" ref="LOG51" si="4292">(LOE51*$C$51)+(LOE51-LOE49)</f>
        <v>#NUM!</v>
      </c>
      <c r="LOH51" s="959"/>
      <c r="LOI51" s="962" t="e">
        <f t="shared" ref="LOI51" si="4293">(LOG51*$C$51)+(LOG51-LOG49)</f>
        <v>#NUM!</v>
      </c>
      <c r="LOJ51" s="959"/>
      <c r="LOK51" s="962" t="e">
        <f t="shared" ref="LOK51" si="4294">(LOI51*$C$51)+(LOI51-LOI49)</f>
        <v>#NUM!</v>
      </c>
      <c r="LOL51" s="959"/>
      <c r="LOM51" s="962" t="e">
        <f t="shared" ref="LOM51" si="4295">(LOK51*$C$51)+(LOK51-LOK49)</f>
        <v>#NUM!</v>
      </c>
      <c r="LON51" s="959"/>
      <c r="LOO51" s="962" t="e">
        <f t="shared" ref="LOO51" si="4296">(LOM51*$C$51)+(LOM51-LOM49)</f>
        <v>#NUM!</v>
      </c>
      <c r="LOP51" s="959"/>
      <c r="LOQ51" s="962" t="e">
        <f t="shared" ref="LOQ51" si="4297">(LOO51*$C$51)+(LOO51-LOO49)</f>
        <v>#NUM!</v>
      </c>
      <c r="LOR51" s="959"/>
      <c r="LOS51" s="962" t="e">
        <f t="shared" ref="LOS51" si="4298">(LOQ51*$C$51)+(LOQ51-LOQ49)</f>
        <v>#NUM!</v>
      </c>
      <c r="LOT51" s="959"/>
      <c r="LOU51" s="962" t="e">
        <f t="shared" ref="LOU51" si="4299">(LOS51*$C$51)+(LOS51-LOS49)</f>
        <v>#NUM!</v>
      </c>
      <c r="LOV51" s="959"/>
      <c r="LOW51" s="962" t="e">
        <f t="shared" ref="LOW51" si="4300">(LOU51*$C$51)+(LOU51-LOU49)</f>
        <v>#NUM!</v>
      </c>
      <c r="LOX51" s="959"/>
      <c r="LOY51" s="962" t="e">
        <f t="shared" ref="LOY51" si="4301">(LOW51*$C$51)+(LOW51-LOW49)</f>
        <v>#NUM!</v>
      </c>
      <c r="LOZ51" s="959"/>
      <c r="LPA51" s="962" t="e">
        <f t="shared" ref="LPA51" si="4302">(LOY51*$C$51)+(LOY51-LOY49)</f>
        <v>#NUM!</v>
      </c>
      <c r="LPB51" s="959"/>
      <c r="LPC51" s="962" t="e">
        <f t="shared" ref="LPC51" si="4303">(LPA51*$C$51)+(LPA51-LPA49)</f>
        <v>#NUM!</v>
      </c>
      <c r="LPD51" s="959"/>
      <c r="LPE51" s="962" t="e">
        <f t="shared" ref="LPE51" si="4304">(LPC51*$C$51)+(LPC51-LPC49)</f>
        <v>#NUM!</v>
      </c>
      <c r="LPF51" s="959"/>
      <c r="LPG51" s="962" t="e">
        <f t="shared" ref="LPG51" si="4305">(LPE51*$C$51)+(LPE51-LPE49)</f>
        <v>#NUM!</v>
      </c>
      <c r="LPH51" s="959"/>
      <c r="LPI51" s="962" t="e">
        <f t="shared" ref="LPI51" si="4306">(LPG51*$C$51)+(LPG51-LPG49)</f>
        <v>#NUM!</v>
      </c>
      <c r="LPJ51" s="959"/>
      <c r="LPK51" s="962" t="e">
        <f t="shared" ref="LPK51" si="4307">(LPI51*$C$51)+(LPI51-LPI49)</f>
        <v>#NUM!</v>
      </c>
      <c r="LPL51" s="959"/>
      <c r="LPM51" s="962" t="e">
        <f t="shared" ref="LPM51" si="4308">(LPK51*$C$51)+(LPK51-LPK49)</f>
        <v>#NUM!</v>
      </c>
      <c r="LPN51" s="959"/>
      <c r="LPO51" s="962" t="e">
        <f t="shared" ref="LPO51" si="4309">(LPM51*$C$51)+(LPM51-LPM49)</f>
        <v>#NUM!</v>
      </c>
      <c r="LPP51" s="959"/>
      <c r="LPQ51" s="962" t="e">
        <f t="shared" ref="LPQ51" si="4310">(LPO51*$C$51)+(LPO51-LPO49)</f>
        <v>#NUM!</v>
      </c>
      <c r="LPR51" s="959"/>
      <c r="LPS51" s="962" t="e">
        <f t="shared" ref="LPS51" si="4311">(LPQ51*$C$51)+(LPQ51-LPQ49)</f>
        <v>#NUM!</v>
      </c>
      <c r="LPT51" s="959"/>
      <c r="LPU51" s="962" t="e">
        <f t="shared" ref="LPU51" si="4312">(LPS51*$C$51)+(LPS51-LPS49)</f>
        <v>#NUM!</v>
      </c>
      <c r="LPV51" s="959"/>
      <c r="LPW51" s="962" t="e">
        <f t="shared" ref="LPW51" si="4313">(LPU51*$C$51)+(LPU51-LPU49)</f>
        <v>#NUM!</v>
      </c>
      <c r="LPX51" s="959"/>
      <c r="LPY51" s="962" t="e">
        <f t="shared" ref="LPY51" si="4314">(LPW51*$C$51)+(LPW51-LPW49)</f>
        <v>#NUM!</v>
      </c>
      <c r="LPZ51" s="959"/>
      <c r="LQA51" s="962" t="e">
        <f t="shared" ref="LQA51" si="4315">(LPY51*$C$51)+(LPY51-LPY49)</f>
        <v>#NUM!</v>
      </c>
      <c r="LQB51" s="959"/>
      <c r="LQC51" s="962" t="e">
        <f t="shared" ref="LQC51" si="4316">(LQA51*$C$51)+(LQA51-LQA49)</f>
        <v>#NUM!</v>
      </c>
      <c r="LQD51" s="959"/>
      <c r="LQE51" s="962" t="e">
        <f t="shared" ref="LQE51" si="4317">(LQC51*$C$51)+(LQC51-LQC49)</f>
        <v>#NUM!</v>
      </c>
      <c r="LQF51" s="959"/>
      <c r="LQG51" s="962" t="e">
        <f t="shared" ref="LQG51" si="4318">(LQE51*$C$51)+(LQE51-LQE49)</f>
        <v>#NUM!</v>
      </c>
      <c r="LQH51" s="959"/>
      <c r="LQI51" s="962" t="e">
        <f t="shared" ref="LQI51" si="4319">(LQG51*$C$51)+(LQG51-LQG49)</f>
        <v>#NUM!</v>
      </c>
      <c r="LQJ51" s="959"/>
      <c r="LQK51" s="962" t="e">
        <f t="shared" ref="LQK51" si="4320">(LQI51*$C$51)+(LQI51-LQI49)</f>
        <v>#NUM!</v>
      </c>
      <c r="LQL51" s="959"/>
      <c r="LQM51" s="962" t="e">
        <f t="shared" ref="LQM51" si="4321">(LQK51*$C$51)+(LQK51-LQK49)</f>
        <v>#NUM!</v>
      </c>
      <c r="LQN51" s="959"/>
      <c r="LQO51" s="962" t="e">
        <f t="shared" ref="LQO51" si="4322">(LQM51*$C$51)+(LQM51-LQM49)</f>
        <v>#NUM!</v>
      </c>
      <c r="LQP51" s="959"/>
      <c r="LQQ51" s="962" t="e">
        <f t="shared" ref="LQQ51" si="4323">(LQO51*$C$51)+(LQO51-LQO49)</f>
        <v>#NUM!</v>
      </c>
      <c r="LQR51" s="959"/>
      <c r="LQS51" s="962" t="e">
        <f t="shared" ref="LQS51" si="4324">(LQQ51*$C$51)+(LQQ51-LQQ49)</f>
        <v>#NUM!</v>
      </c>
      <c r="LQT51" s="959"/>
      <c r="LQU51" s="962" t="e">
        <f t="shared" ref="LQU51" si="4325">(LQS51*$C$51)+(LQS51-LQS49)</f>
        <v>#NUM!</v>
      </c>
      <c r="LQV51" s="959"/>
      <c r="LQW51" s="962" t="e">
        <f t="shared" ref="LQW51" si="4326">(LQU51*$C$51)+(LQU51-LQU49)</f>
        <v>#NUM!</v>
      </c>
      <c r="LQX51" s="959"/>
      <c r="LQY51" s="962" t="e">
        <f t="shared" ref="LQY51" si="4327">(LQW51*$C$51)+(LQW51-LQW49)</f>
        <v>#NUM!</v>
      </c>
      <c r="LQZ51" s="959"/>
      <c r="LRA51" s="962" t="e">
        <f t="shared" ref="LRA51" si="4328">(LQY51*$C$51)+(LQY51-LQY49)</f>
        <v>#NUM!</v>
      </c>
      <c r="LRB51" s="959"/>
      <c r="LRC51" s="962" t="e">
        <f t="shared" ref="LRC51" si="4329">(LRA51*$C$51)+(LRA51-LRA49)</f>
        <v>#NUM!</v>
      </c>
      <c r="LRD51" s="959"/>
      <c r="LRE51" s="962" t="e">
        <f t="shared" ref="LRE51" si="4330">(LRC51*$C$51)+(LRC51-LRC49)</f>
        <v>#NUM!</v>
      </c>
      <c r="LRF51" s="959"/>
      <c r="LRG51" s="962" t="e">
        <f t="shared" ref="LRG51" si="4331">(LRE51*$C$51)+(LRE51-LRE49)</f>
        <v>#NUM!</v>
      </c>
      <c r="LRH51" s="959"/>
      <c r="LRI51" s="962" t="e">
        <f t="shared" ref="LRI51" si="4332">(LRG51*$C$51)+(LRG51-LRG49)</f>
        <v>#NUM!</v>
      </c>
      <c r="LRJ51" s="959"/>
      <c r="LRK51" s="962" t="e">
        <f t="shared" ref="LRK51" si="4333">(LRI51*$C$51)+(LRI51-LRI49)</f>
        <v>#NUM!</v>
      </c>
      <c r="LRL51" s="959"/>
      <c r="LRM51" s="962" t="e">
        <f t="shared" ref="LRM51" si="4334">(LRK51*$C$51)+(LRK51-LRK49)</f>
        <v>#NUM!</v>
      </c>
      <c r="LRN51" s="959"/>
      <c r="LRO51" s="962" t="e">
        <f t="shared" ref="LRO51" si="4335">(LRM51*$C$51)+(LRM51-LRM49)</f>
        <v>#NUM!</v>
      </c>
      <c r="LRP51" s="959"/>
      <c r="LRQ51" s="962" t="e">
        <f t="shared" ref="LRQ51" si="4336">(LRO51*$C$51)+(LRO51-LRO49)</f>
        <v>#NUM!</v>
      </c>
      <c r="LRR51" s="959"/>
      <c r="LRS51" s="962" t="e">
        <f t="shared" ref="LRS51" si="4337">(LRQ51*$C$51)+(LRQ51-LRQ49)</f>
        <v>#NUM!</v>
      </c>
      <c r="LRT51" s="959"/>
      <c r="LRU51" s="962" t="e">
        <f t="shared" ref="LRU51" si="4338">(LRS51*$C$51)+(LRS51-LRS49)</f>
        <v>#NUM!</v>
      </c>
      <c r="LRV51" s="959"/>
      <c r="LRW51" s="962" t="e">
        <f t="shared" ref="LRW51" si="4339">(LRU51*$C$51)+(LRU51-LRU49)</f>
        <v>#NUM!</v>
      </c>
      <c r="LRX51" s="959"/>
      <c r="LRY51" s="962" t="e">
        <f t="shared" ref="LRY51" si="4340">(LRW51*$C$51)+(LRW51-LRW49)</f>
        <v>#NUM!</v>
      </c>
      <c r="LRZ51" s="959"/>
      <c r="LSA51" s="962" t="e">
        <f t="shared" ref="LSA51" si="4341">(LRY51*$C$51)+(LRY51-LRY49)</f>
        <v>#NUM!</v>
      </c>
      <c r="LSB51" s="959"/>
      <c r="LSC51" s="962" t="e">
        <f t="shared" ref="LSC51" si="4342">(LSA51*$C$51)+(LSA51-LSA49)</f>
        <v>#NUM!</v>
      </c>
      <c r="LSD51" s="959"/>
      <c r="LSE51" s="962" t="e">
        <f t="shared" ref="LSE51" si="4343">(LSC51*$C$51)+(LSC51-LSC49)</f>
        <v>#NUM!</v>
      </c>
      <c r="LSF51" s="959"/>
      <c r="LSG51" s="962" t="e">
        <f t="shared" ref="LSG51" si="4344">(LSE51*$C$51)+(LSE51-LSE49)</f>
        <v>#NUM!</v>
      </c>
      <c r="LSH51" s="959"/>
      <c r="LSI51" s="962" t="e">
        <f t="shared" ref="LSI51" si="4345">(LSG51*$C$51)+(LSG51-LSG49)</f>
        <v>#NUM!</v>
      </c>
      <c r="LSJ51" s="959"/>
      <c r="LSK51" s="962" t="e">
        <f t="shared" ref="LSK51" si="4346">(LSI51*$C$51)+(LSI51-LSI49)</f>
        <v>#NUM!</v>
      </c>
      <c r="LSL51" s="959"/>
      <c r="LSM51" s="962" t="e">
        <f t="shared" ref="LSM51" si="4347">(LSK51*$C$51)+(LSK51-LSK49)</f>
        <v>#NUM!</v>
      </c>
      <c r="LSN51" s="959"/>
      <c r="LSO51" s="962" t="e">
        <f t="shared" ref="LSO51" si="4348">(LSM51*$C$51)+(LSM51-LSM49)</f>
        <v>#NUM!</v>
      </c>
      <c r="LSP51" s="959"/>
      <c r="LSQ51" s="962" t="e">
        <f t="shared" ref="LSQ51" si="4349">(LSO51*$C$51)+(LSO51-LSO49)</f>
        <v>#NUM!</v>
      </c>
      <c r="LSR51" s="959"/>
      <c r="LSS51" s="962" t="e">
        <f t="shared" ref="LSS51" si="4350">(LSQ51*$C$51)+(LSQ51-LSQ49)</f>
        <v>#NUM!</v>
      </c>
      <c r="LST51" s="959"/>
      <c r="LSU51" s="962" t="e">
        <f t="shared" ref="LSU51" si="4351">(LSS51*$C$51)+(LSS51-LSS49)</f>
        <v>#NUM!</v>
      </c>
      <c r="LSV51" s="959"/>
      <c r="LSW51" s="962" t="e">
        <f t="shared" ref="LSW51" si="4352">(LSU51*$C$51)+(LSU51-LSU49)</f>
        <v>#NUM!</v>
      </c>
      <c r="LSX51" s="959"/>
      <c r="LSY51" s="962" t="e">
        <f t="shared" ref="LSY51" si="4353">(LSW51*$C$51)+(LSW51-LSW49)</f>
        <v>#NUM!</v>
      </c>
      <c r="LSZ51" s="959"/>
      <c r="LTA51" s="962" t="e">
        <f t="shared" ref="LTA51" si="4354">(LSY51*$C$51)+(LSY51-LSY49)</f>
        <v>#NUM!</v>
      </c>
      <c r="LTB51" s="959"/>
      <c r="LTC51" s="962" t="e">
        <f t="shared" ref="LTC51" si="4355">(LTA51*$C$51)+(LTA51-LTA49)</f>
        <v>#NUM!</v>
      </c>
      <c r="LTD51" s="959"/>
      <c r="LTE51" s="962" t="e">
        <f t="shared" ref="LTE51" si="4356">(LTC51*$C$51)+(LTC51-LTC49)</f>
        <v>#NUM!</v>
      </c>
      <c r="LTF51" s="959"/>
      <c r="LTG51" s="962" t="e">
        <f t="shared" ref="LTG51" si="4357">(LTE51*$C$51)+(LTE51-LTE49)</f>
        <v>#NUM!</v>
      </c>
      <c r="LTH51" s="959"/>
      <c r="LTI51" s="962" t="e">
        <f t="shared" ref="LTI51" si="4358">(LTG51*$C$51)+(LTG51-LTG49)</f>
        <v>#NUM!</v>
      </c>
      <c r="LTJ51" s="959"/>
      <c r="LTK51" s="962" t="e">
        <f t="shared" ref="LTK51" si="4359">(LTI51*$C$51)+(LTI51-LTI49)</f>
        <v>#NUM!</v>
      </c>
      <c r="LTL51" s="959"/>
      <c r="LTM51" s="962" t="e">
        <f t="shared" ref="LTM51" si="4360">(LTK51*$C$51)+(LTK51-LTK49)</f>
        <v>#NUM!</v>
      </c>
      <c r="LTN51" s="959"/>
      <c r="LTO51" s="962" t="e">
        <f t="shared" ref="LTO51" si="4361">(LTM51*$C$51)+(LTM51-LTM49)</f>
        <v>#NUM!</v>
      </c>
      <c r="LTP51" s="959"/>
      <c r="LTQ51" s="962" t="e">
        <f t="shared" ref="LTQ51" si="4362">(LTO51*$C$51)+(LTO51-LTO49)</f>
        <v>#NUM!</v>
      </c>
      <c r="LTR51" s="959"/>
      <c r="LTS51" s="962" t="e">
        <f t="shared" ref="LTS51" si="4363">(LTQ51*$C$51)+(LTQ51-LTQ49)</f>
        <v>#NUM!</v>
      </c>
      <c r="LTT51" s="959"/>
      <c r="LTU51" s="962" t="e">
        <f t="shared" ref="LTU51" si="4364">(LTS51*$C$51)+(LTS51-LTS49)</f>
        <v>#NUM!</v>
      </c>
      <c r="LTV51" s="959"/>
      <c r="LTW51" s="962" t="e">
        <f t="shared" ref="LTW51" si="4365">(LTU51*$C$51)+(LTU51-LTU49)</f>
        <v>#NUM!</v>
      </c>
      <c r="LTX51" s="959"/>
      <c r="LTY51" s="962" t="e">
        <f t="shared" ref="LTY51" si="4366">(LTW51*$C$51)+(LTW51-LTW49)</f>
        <v>#NUM!</v>
      </c>
      <c r="LTZ51" s="959"/>
      <c r="LUA51" s="962" t="e">
        <f t="shared" ref="LUA51" si="4367">(LTY51*$C$51)+(LTY51-LTY49)</f>
        <v>#NUM!</v>
      </c>
      <c r="LUB51" s="959"/>
      <c r="LUC51" s="962" t="e">
        <f t="shared" ref="LUC51" si="4368">(LUA51*$C$51)+(LUA51-LUA49)</f>
        <v>#NUM!</v>
      </c>
      <c r="LUD51" s="959"/>
      <c r="LUE51" s="962" t="e">
        <f t="shared" ref="LUE51" si="4369">(LUC51*$C$51)+(LUC51-LUC49)</f>
        <v>#NUM!</v>
      </c>
      <c r="LUF51" s="959"/>
      <c r="LUG51" s="962" t="e">
        <f t="shared" ref="LUG51" si="4370">(LUE51*$C$51)+(LUE51-LUE49)</f>
        <v>#NUM!</v>
      </c>
      <c r="LUH51" s="959"/>
      <c r="LUI51" s="962" t="e">
        <f t="shared" ref="LUI51" si="4371">(LUG51*$C$51)+(LUG51-LUG49)</f>
        <v>#NUM!</v>
      </c>
      <c r="LUJ51" s="959"/>
      <c r="LUK51" s="962" t="e">
        <f t="shared" ref="LUK51" si="4372">(LUI51*$C$51)+(LUI51-LUI49)</f>
        <v>#NUM!</v>
      </c>
      <c r="LUL51" s="959"/>
      <c r="LUM51" s="962" t="e">
        <f t="shared" ref="LUM51" si="4373">(LUK51*$C$51)+(LUK51-LUK49)</f>
        <v>#NUM!</v>
      </c>
      <c r="LUN51" s="959"/>
      <c r="LUO51" s="962" t="e">
        <f t="shared" ref="LUO51" si="4374">(LUM51*$C$51)+(LUM51-LUM49)</f>
        <v>#NUM!</v>
      </c>
      <c r="LUP51" s="959"/>
      <c r="LUQ51" s="962" t="e">
        <f t="shared" ref="LUQ51" si="4375">(LUO51*$C$51)+(LUO51-LUO49)</f>
        <v>#NUM!</v>
      </c>
      <c r="LUR51" s="959"/>
      <c r="LUS51" s="962" t="e">
        <f t="shared" ref="LUS51" si="4376">(LUQ51*$C$51)+(LUQ51-LUQ49)</f>
        <v>#NUM!</v>
      </c>
      <c r="LUT51" s="959"/>
      <c r="LUU51" s="962" t="e">
        <f t="shared" ref="LUU51" si="4377">(LUS51*$C$51)+(LUS51-LUS49)</f>
        <v>#NUM!</v>
      </c>
      <c r="LUV51" s="959"/>
      <c r="LUW51" s="962" t="e">
        <f t="shared" ref="LUW51" si="4378">(LUU51*$C$51)+(LUU51-LUU49)</f>
        <v>#NUM!</v>
      </c>
      <c r="LUX51" s="959"/>
      <c r="LUY51" s="962" t="e">
        <f t="shared" ref="LUY51" si="4379">(LUW51*$C$51)+(LUW51-LUW49)</f>
        <v>#NUM!</v>
      </c>
      <c r="LUZ51" s="959"/>
      <c r="LVA51" s="962" t="e">
        <f t="shared" ref="LVA51" si="4380">(LUY51*$C$51)+(LUY51-LUY49)</f>
        <v>#NUM!</v>
      </c>
      <c r="LVB51" s="959"/>
      <c r="LVC51" s="962" t="e">
        <f t="shared" ref="LVC51" si="4381">(LVA51*$C$51)+(LVA51-LVA49)</f>
        <v>#NUM!</v>
      </c>
      <c r="LVD51" s="959"/>
      <c r="LVE51" s="962" t="e">
        <f t="shared" ref="LVE51" si="4382">(LVC51*$C$51)+(LVC51-LVC49)</f>
        <v>#NUM!</v>
      </c>
      <c r="LVF51" s="959"/>
      <c r="LVG51" s="962" t="e">
        <f t="shared" ref="LVG51" si="4383">(LVE51*$C$51)+(LVE51-LVE49)</f>
        <v>#NUM!</v>
      </c>
      <c r="LVH51" s="959"/>
      <c r="LVI51" s="962" t="e">
        <f t="shared" ref="LVI51" si="4384">(LVG51*$C$51)+(LVG51-LVG49)</f>
        <v>#NUM!</v>
      </c>
      <c r="LVJ51" s="959"/>
      <c r="LVK51" s="962" t="e">
        <f t="shared" ref="LVK51" si="4385">(LVI51*$C$51)+(LVI51-LVI49)</f>
        <v>#NUM!</v>
      </c>
      <c r="LVL51" s="959"/>
      <c r="LVM51" s="962" t="e">
        <f t="shared" ref="LVM51" si="4386">(LVK51*$C$51)+(LVK51-LVK49)</f>
        <v>#NUM!</v>
      </c>
      <c r="LVN51" s="959"/>
      <c r="LVO51" s="962" t="e">
        <f t="shared" ref="LVO51" si="4387">(LVM51*$C$51)+(LVM51-LVM49)</f>
        <v>#NUM!</v>
      </c>
      <c r="LVP51" s="959"/>
      <c r="LVQ51" s="962" t="e">
        <f t="shared" ref="LVQ51" si="4388">(LVO51*$C$51)+(LVO51-LVO49)</f>
        <v>#NUM!</v>
      </c>
      <c r="LVR51" s="959"/>
      <c r="LVS51" s="962" t="e">
        <f t="shared" ref="LVS51" si="4389">(LVQ51*$C$51)+(LVQ51-LVQ49)</f>
        <v>#NUM!</v>
      </c>
      <c r="LVT51" s="959"/>
      <c r="LVU51" s="962" t="e">
        <f t="shared" ref="LVU51" si="4390">(LVS51*$C$51)+(LVS51-LVS49)</f>
        <v>#NUM!</v>
      </c>
      <c r="LVV51" s="959"/>
      <c r="LVW51" s="962" t="e">
        <f t="shared" ref="LVW51" si="4391">(LVU51*$C$51)+(LVU51-LVU49)</f>
        <v>#NUM!</v>
      </c>
      <c r="LVX51" s="959"/>
      <c r="LVY51" s="962" t="e">
        <f t="shared" ref="LVY51" si="4392">(LVW51*$C$51)+(LVW51-LVW49)</f>
        <v>#NUM!</v>
      </c>
      <c r="LVZ51" s="959"/>
      <c r="LWA51" s="962" t="e">
        <f t="shared" ref="LWA51" si="4393">(LVY51*$C$51)+(LVY51-LVY49)</f>
        <v>#NUM!</v>
      </c>
      <c r="LWB51" s="959"/>
      <c r="LWC51" s="962" t="e">
        <f t="shared" ref="LWC51" si="4394">(LWA51*$C$51)+(LWA51-LWA49)</f>
        <v>#NUM!</v>
      </c>
      <c r="LWD51" s="959"/>
      <c r="LWE51" s="962" t="e">
        <f t="shared" ref="LWE51" si="4395">(LWC51*$C$51)+(LWC51-LWC49)</f>
        <v>#NUM!</v>
      </c>
      <c r="LWF51" s="959"/>
      <c r="LWG51" s="962" t="e">
        <f t="shared" ref="LWG51" si="4396">(LWE51*$C$51)+(LWE51-LWE49)</f>
        <v>#NUM!</v>
      </c>
      <c r="LWH51" s="959"/>
      <c r="LWI51" s="962" t="e">
        <f t="shared" ref="LWI51" si="4397">(LWG51*$C$51)+(LWG51-LWG49)</f>
        <v>#NUM!</v>
      </c>
      <c r="LWJ51" s="959"/>
      <c r="LWK51" s="962" t="e">
        <f t="shared" ref="LWK51" si="4398">(LWI51*$C$51)+(LWI51-LWI49)</f>
        <v>#NUM!</v>
      </c>
      <c r="LWL51" s="959"/>
      <c r="LWM51" s="962" t="e">
        <f t="shared" ref="LWM51" si="4399">(LWK51*$C$51)+(LWK51-LWK49)</f>
        <v>#NUM!</v>
      </c>
      <c r="LWN51" s="959"/>
      <c r="LWO51" s="962" t="e">
        <f t="shared" ref="LWO51" si="4400">(LWM51*$C$51)+(LWM51-LWM49)</f>
        <v>#NUM!</v>
      </c>
      <c r="LWP51" s="959"/>
      <c r="LWQ51" s="962" t="e">
        <f t="shared" ref="LWQ51" si="4401">(LWO51*$C$51)+(LWO51-LWO49)</f>
        <v>#NUM!</v>
      </c>
      <c r="LWR51" s="959"/>
      <c r="LWS51" s="962" t="e">
        <f t="shared" ref="LWS51" si="4402">(LWQ51*$C$51)+(LWQ51-LWQ49)</f>
        <v>#NUM!</v>
      </c>
      <c r="LWT51" s="959"/>
      <c r="LWU51" s="962" t="e">
        <f t="shared" ref="LWU51" si="4403">(LWS51*$C$51)+(LWS51-LWS49)</f>
        <v>#NUM!</v>
      </c>
      <c r="LWV51" s="959"/>
      <c r="LWW51" s="962" t="e">
        <f t="shared" ref="LWW51" si="4404">(LWU51*$C$51)+(LWU51-LWU49)</f>
        <v>#NUM!</v>
      </c>
      <c r="LWX51" s="959"/>
      <c r="LWY51" s="962" t="e">
        <f t="shared" ref="LWY51" si="4405">(LWW51*$C$51)+(LWW51-LWW49)</f>
        <v>#NUM!</v>
      </c>
      <c r="LWZ51" s="959"/>
      <c r="LXA51" s="962" t="e">
        <f t="shared" ref="LXA51" si="4406">(LWY51*$C$51)+(LWY51-LWY49)</f>
        <v>#NUM!</v>
      </c>
      <c r="LXB51" s="959"/>
      <c r="LXC51" s="962" t="e">
        <f t="shared" ref="LXC51" si="4407">(LXA51*$C$51)+(LXA51-LXA49)</f>
        <v>#NUM!</v>
      </c>
      <c r="LXD51" s="959"/>
      <c r="LXE51" s="962" t="e">
        <f t="shared" ref="LXE51" si="4408">(LXC51*$C$51)+(LXC51-LXC49)</f>
        <v>#NUM!</v>
      </c>
      <c r="LXF51" s="959"/>
      <c r="LXG51" s="962" t="e">
        <f t="shared" ref="LXG51" si="4409">(LXE51*$C$51)+(LXE51-LXE49)</f>
        <v>#NUM!</v>
      </c>
      <c r="LXH51" s="959"/>
      <c r="LXI51" s="962" t="e">
        <f t="shared" ref="LXI51" si="4410">(LXG51*$C$51)+(LXG51-LXG49)</f>
        <v>#NUM!</v>
      </c>
      <c r="LXJ51" s="959"/>
      <c r="LXK51" s="962" t="e">
        <f t="shared" ref="LXK51" si="4411">(LXI51*$C$51)+(LXI51-LXI49)</f>
        <v>#NUM!</v>
      </c>
      <c r="LXL51" s="959"/>
      <c r="LXM51" s="962" t="e">
        <f t="shared" ref="LXM51" si="4412">(LXK51*$C$51)+(LXK51-LXK49)</f>
        <v>#NUM!</v>
      </c>
      <c r="LXN51" s="959"/>
      <c r="LXO51" s="962" t="e">
        <f t="shared" ref="LXO51" si="4413">(LXM51*$C$51)+(LXM51-LXM49)</f>
        <v>#NUM!</v>
      </c>
      <c r="LXP51" s="959"/>
      <c r="LXQ51" s="962" t="e">
        <f t="shared" ref="LXQ51" si="4414">(LXO51*$C$51)+(LXO51-LXO49)</f>
        <v>#NUM!</v>
      </c>
      <c r="LXR51" s="959"/>
      <c r="LXS51" s="962" t="e">
        <f t="shared" ref="LXS51" si="4415">(LXQ51*$C$51)+(LXQ51-LXQ49)</f>
        <v>#NUM!</v>
      </c>
      <c r="LXT51" s="959"/>
      <c r="LXU51" s="962" t="e">
        <f t="shared" ref="LXU51" si="4416">(LXS51*$C$51)+(LXS51-LXS49)</f>
        <v>#NUM!</v>
      </c>
      <c r="LXV51" s="959"/>
      <c r="LXW51" s="962" t="e">
        <f t="shared" ref="LXW51" si="4417">(LXU51*$C$51)+(LXU51-LXU49)</f>
        <v>#NUM!</v>
      </c>
      <c r="LXX51" s="959"/>
      <c r="LXY51" s="962" t="e">
        <f t="shared" ref="LXY51" si="4418">(LXW51*$C$51)+(LXW51-LXW49)</f>
        <v>#NUM!</v>
      </c>
      <c r="LXZ51" s="959"/>
      <c r="LYA51" s="962" t="e">
        <f t="shared" ref="LYA51" si="4419">(LXY51*$C$51)+(LXY51-LXY49)</f>
        <v>#NUM!</v>
      </c>
      <c r="LYB51" s="959"/>
      <c r="LYC51" s="962" t="e">
        <f t="shared" ref="LYC51" si="4420">(LYA51*$C$51)+(LYA51-LYA49)</f>
        <v>#NUM!</v>
      </c>
      <c r="LYD51" s="959"/>
      <c r="LYE51" s="962" t="e">
        <f t="shared" ref="LYE51" si="4421">(LYC51*$C$51)+(LYC51-LYC49)</f>
        <v>#NUM!</v>
      </c>
      <c r="LYF51" s="959"/>
      <c r="LYG51" s="962" t="e">
        <f t="shared" ref="LYG51" si="4422">(LYE51*$C$51)+(LYE51-LYE49)</f>
        <v>#NUM!</v>
      </c>
      <c r="LYH51" s="959"/>
      <c r="LYI51" s="962" t="e">
        <f t="shared" ref="LYI51" si="4423">(LYG51*$C$51)+(LYG51-LYG49)</f>
        <v>#NUM!</v>
      </c>
      <c r="LYJ51" s="959"/>
      <c r="LYK51" s="962" t="e">
        <f t="shared" ref="LYK51" si="4424">(LYI51*$C$51)+(LYI51-LYI49)</f>
        <v>#NUM!</v>
      </c>
      <c r="LYL51" s="959"/>
      <c r="LYM51" s="962" t="e">
        <f t="shared" ref="LYM51" si="4425">(LYK51*$C$51)+(LYK51-LYK49)</f>
        <v>#NUM!</v>
      </c>
      <c r="LYN51" s="959"/>
      <c r="LYO51" s="962" t="e">
        <f t="shared" ref="LYO51" si="4426">(LYM51*$C$51)+(LYM51-LYM49)</f>
        <v>#NUM!</v>
      </c>
      <c r="LYP51" s="959"/>
      <c r="LYQ51" s="962" t="e">
        <f t="shared" ref="LYQ51" si="4427">(LYO51*$C$51)+(LYO51-LYO49)</f>
        <v>#NUM!</v>
      </c>
      <c r="LYR51" s="959"/>
      <c r="LYS51" s="962" t="e">
        <f t="shared" ref="LYS51" si="4428">(LYQ51*$C$51)+(LYQ51-LYQ49)</f>
        <v>#NUM!</v>
      </c>
      <c r="LYT51" s="959"/>
      <c r="LYU51" s="962" t="e">
        <f t="shared" ref="LYU51" si="4429">(LYS51*$C$51)+(LYS51-LYS49)</f>
        <v>#NUM!</v>
      </c>
      <c r="LYV51" s="959"/>
      <c r="LYW51" s="962" t="e">
        <f t="shared" ref="LYW51" si="4430">(LYU51*$C$51)+(LYU51-LYU49)</f>
        <v>#NUM!</v>
      </c>
      <c r="LYX51" s="959"/>
      <c r="LYY51" s="962" t="e">
        <f t="shared" ref="LYY51" si="4431">(LYW51*$C$51)+(LYW51-LYW49)</f>
        <v>#NUM!</v>
      </c>
      <c r="LYZ51" s="959"/>
      <c r="LZA51" s="962" t="e">
        <f t="shared" ref="LZA51" si="4432">(LYY51*$C$51)+(LYY51-LYY49)</f>
        <v>#NUM!</v>
      </c>
      <c r="LZB51" s="959"/>
      <c r="LZC51" s="962" t="e">
        <f t="shared" ref="LZC51" si="4433">(LZA51*$C$51)+(LZA51-LZA49)</f>
        <v>#NUM!</v>
      </c>
      <c r="LZD51" s="959"/>
      <c r="LZE51" s="962" t="e">
        <f t="shared" ref="LZE51" si="4434">(LZC51*$C$51)+(LZC51-LZC49)</f>
        <v>#NUM!</v>
      </c>
      <c r="LZF51" s="959"/>
      <c r="LZG51" s="962" t="e">
        <f t="shared" ref="LZG51" si="4435">(LZE51*$C$51)+(LZE51-LZE49)</f>
        <v>#NUM!</v>
      </c>
      <c r="LZH51" s="959"/>
      <c r="LZI51" s="962" t="e">
        <f t="shared" ref="LZI51" si="4436">(LZG51*$C$51)+(LZG51-LZG49)</f>
        <v>#NUM!</v>
      </c>
      <c r="LZJ51" s="959"/>
      <c r="LZK51" s="962" t="e">
        <f t="shared" ref="LZK51" si="4437">(LZI51*$C$51)+(LZI51-LZI49)</f>
        <v>#NUM!</v>
      </c>
      <c r="LZL51" s="959"/>
      <c r="LZM51" s="962" t="e">
        <f t="shared" ref="LZM51" si="4438">(LZK51*$C$51)+(LZK51-LZK49)</f>
        <v>#NUM!</v>
      </c>
      <c r="LZN51" s="959"/>
      <c r="LZO51" s="962" t="e">
        <f t="shared" ref="LZO51" si="4439">(LZM51*$C$51)+(LZM51-LZM49)</f>
        <v>#NUM!</v>
      </c>
      <c r="LZP51" s="959"/>
      <c r="LZQ51" s="962" t="e">
        <f t="shared" ref="LZQ51" si="4440">(LZO51*$C$51)+(LZO51-LZO49)</f>
        <v>#NUM!</v>
      </c>
      <c r="LZR51" s="959"/>
      <c r="LZS51" s="962" t="e">
        <f t="shared" ref="LZS51" si="4441">(LZQ51*$C$51)+(LZQ51-LZQ49)</f>
        <v>#NUM!</v>
      </c>
      <c r="LZT51" s="959"/>
      <c r="LZU51" s="962" t="e">
        <f t="shared" ref="LZU51" si="4442">(LZS51*$C$51)+(LZS51-LZS49)</f>
        <v>#NUM!</v>
      </c>
      <c r="LZV51" s="959"/>
      <c r="LZW51" s="962" t="e">
        <f t="shared" ref="LZW51" si="4443">(LZU51*$C$51)+(LZU51-LZU49)</f>
        <v>#NUM!</v>
      </c>
      <c r="LZX51" s="959"/>
      <c r="LZY51" s="962" t="e">
        <f t="shared" ref="LZY51" si="4444">(LZW51*$C$51)+(LZW51-LZW49)</f>
        <v>#NUM!</v>
      </c>
      <c r="LZZ51" s="959"/>
      <c r="MAA51" s="962" t="e">
        <f t="shared" ref="MAA51" si="4445">(LZY51*$C$51)+(LZY51-LZY49)</f>
        <v>#NUM!</v>
      </c>
      <c r="MAB51" s="959"/>
      <c r="MAC51" s="962" t="e">
        <f t="shared" ref="MAC51" si="4446">(MAA51*$C$51)+(MAA51-MAA49)</f>
        <v>#NUM!</v>
      </c>
      <c r="MAD51" s="959"/>
      <c r="MAE51" s="962" t="e">
        <f t="shared" ref="MAE51" si="4447">(MAC51*$C$51)+(MAC51-MAC49)</f>
        <v>#NUM!</v>
      </c>
      <c r="MAF51" s="959"/>
      <c r="MAG51" s="962" t="e">
        <f t="shared" ref="MAG51" si="4448">(MAE51*$C$51)+(MAE51-MAE49)</f>
        <v>#NUM!</v>
      </c>
      <c r="MAH51" s="959"/>
      <c r="MAI51" s="962" t="e">
        <f t="shared" ref="MAI51" si="4449">(MAG51*$C$51)+(MAG51-MAG49)</f>
        <v>#NUM!</v>
      </c>
      <c r="MAJ51" s="959"/>
      <c r="MAK51" s="962" t="e">
        <f t="shared" ref="MAK51" si="4450">(MAI51*$C$51)+(MAI51-MAI49)</f>
        <v>#NUM!</v>
      </c>
      <c r="MAL51" s="959"/>
      <c r="MAM51" s="962" t="e">
        <f t="shared" ref="MAM51" si="4451">(MAK51*$C$51)+(MAK51-MAK49)</f>
        <v>#NUM!</v>
      </c>
      <c r="MAN51" s="959"/>
      <c r="MAO51" s="962" t="e">
        <f t="shared" ref="MAO51" si="4452">(MAM51*$C$51)+(MAM51-MAM49)</f>
        <v>#NUM!</v>
      </c>
      <c r="MAP51" s="959"/>
      <c r="MAQ51" s="962" t="e">
        <f t="shared" ref="MAQ51" si="4453">(MAO51*$C$51)+(MAO51-MAO49)</f>
        <v>#NUM!</v>
      </c>
      <c r="MAR51" s="959"/>
      <c r="MAS51" s="962" t="e">
        <f t="shared" ref="MAS51" si="4454">(MAQ51*$C$51)+(MAQ51-MAQ49)</f>
        <v>#NUM!</v>
      </c>
      <c r="MAT51" s="959"/>
      <c r="MAU51" s="962" t="e">
        <f t="shared" ref="MAU51" si="4455">(MAS51*$C$51)+(MAS51-MAS49)</f>
        <v>#NUM!</v>
      </c>
      <c r="MAV51" s="959"/>
      <c r="MAW51" s="962" t="e">
        <f t="shared" ref="MAW51" si="4456">(MAU51*$C$51)+(MAU51-MAU49)</f>
        <v>#NUM!</v>
      </c>
      <c r="MAX51" s="959"/>
      <c r="MAY51" s="962" t="e">
        <f t="shared" ref="MAY51" si="4457">(MAW51*$C$51)+(MAW51-MAW49)</f>
        <v>#NUM!</v>
      </c>
      <c r="MAZ51" s="959"/>
      <c r="MBA51" s="962" t="e">
        <f t="shared" ref="MBA51" si="4458">(MAY51*$C$51)+(MAY51-MAY49)</f>
        <v>#NUM!</v>
      </c>
      <c r="MBB51" s="959"/>
      <c r="MBC51" s="962" t="e">
        <f t="shared" ref="MBC51" si="4459">(MBA51*$C$51)+(MBA51-MBA49)</f>
        <v>#NUM!</v>
      </c>
      <c r="MBD51" s="959"/>
      <c r="MBE51" s="962" t="e">
        <f t="shared" ref="MBE51" si="4460">(MBC51*$C$51)+(MBC51-MBC49)</f>
        <v>#NUM!</v>
      </c>
      <c r="MBF51" s="959"/>
      <c r="MBG51" s="962" t="e">
        <f t="shared" ref="MBG51" si="4461">(MBE51*$C$51)+(MBE51-MBE49)</f>
        <v>#NUM!</v>
      </c>
      <c r="MBH51" s="959"/>
      <c r="MBI51" s="962" t="e">
        <f t="shared" ref="MBI51" si="4462">(MBG51*$C$51)+(MBG51-MBG49)</f>
        <v>#NUM!</v>
      </c>
      <c r="MBJ51" s="959"/>
      <c r="MBK51" s="962" t="e">
        <f t="shared" ref="MBK51" si="4463">(MBI51*$C$51)+(MBI51-MBI49)</f>
        <v>#NUM!</v>
      </c>
      <c r="MBL51" s="959"/>
      <c r="MBM51" s="962" t="e">
        <f t="shared" ref="MBM51" si="4464">(MBK51*$C$51)+(MBK51-MBK49)</f>
        <v>#NUM!</v>
      </c>
      <c r="MBN51" s="959"/>
      <c r="MBO51" s="962" t="e">
        <f t="shared" ref="MBO51" si="4465">(MBM51*$C$51)+(MBM51-MBM49)</f>
        <v>#NUM!</v>
      </c>
      <c r="MBP51" s="959"/>
      <c r="MBQ51" s="962" t="e">
        <f t="shared" ref="MBQ51" si="4466">(MBO51*$C$51)+(MBO51-MBO49)</f>
        <v>#NUM!</v>
      </c>
      <c r="MBR51" s="959"/>
      <c r="MBS51" s="962" t="e">
        <f t="shared" ref="MBS51" si="4467">(MBQ51*$C$51)+(MBQ51-MBQ49)</f>
        <v>#NUM!</v>
      </c>
      <c r="MBT51" s="959"/>
      <c r="MBU51" s="962" t="e">
        <f t="shared" ref="MBU51" si="4468">(MBS51*$C$51)+(MBS51-MBS49)</f>
        <v>#NUM!</v>
      </c>
      <c r="MBV51" s="959"/>
      <c r="MBW51" s="962" t="e">
        <f t="shared" ref="MBW51" si="4469">(MBU51*$C$51)+(MBU51-MBU49)</f>
        <v>#NUM!</v>
      </c>
      <c r="MBX51" s="959"/>
      <c r="MBY51" s="962" t="e">
        <f t="shared" ref="MBY51" si="4470">(MBW51*$C$51)+(MBW51-MBW49)</f>
        <v>#NUM!</v>
      </c>
      <c r="MBZ51" s="959"/>
      <c r="MCA51" s="962" t="e">
        <f t="shared" ref="MCA51" si="4471">(MBY51*$C$51)+(MBY51-MBY49)</f>
        <v>#NUM!</v>
      </c>
      <c r="MCB51" s="959"/>
      <c r="MCC51" s="962" t="e">
        <f t="shared" ref="MCC51" si="4472">(MCA51*$C$51)+(MCA51-MCA49)</f>
        <v>#NUM!</v>
      </c>
      <c r="MCD51" s="959"/>
      <c r="MCE51" s="962" t="e">
        <f t="shared" ref="MCE51" si="4473">(MCC51*$C$51)+(MCC51-MCC49)</f>
        <v>#NUM!</v>
      </c>
      <c r="MCF51" s="959"/>
      <c r="MCG51" s="962" t="e">
        <f t="shared" ref="MCG51" si="4474">(MCE51*$C$51)+(MCE51-MCE49)</f>
        <v>#NUM!</v>
      </c>
      <c r="MCH51" s="959"/>
      <c r="MCI51" s="962" t="e">
        <f t="shared" ref="MCI51" si="4475">(MCG51*$C$51)+(MCG51-MCG49)</f>
        <v>#NUM!</v>
      </c>
      <c r="MCJ51" s="959"/>
      <c r="MCK51" s="962" t="e">
        <f t="shared" ref="MCK51" si="4476">(MCI51*$C$51)+(MCI51-MCI49)</f>
        <v>#NUM!</v>
      </c>
      <c r="MCL51" s="959"/>
      <c r="MCM51" s="962" t="e">
        <f t="shared" ref="MCM51" si="4477">(MCK51*$C$51)+(MCK51-MCK49)</f>
        <v>#NUM!</v>
      </c>
      <c r="MCN51" s="959"/>
      <c r="MCO51" s="962" t="e">
        <f t="shared" ref="MCO51" si="4478">(MCM51*$C$51)+(MCM51-MCM49)</f>
        <v>#NUM!</v>
      </c>
      <c r="MCP51" s="959"/>
      <c r="MCQ51" s="962" t="e">
        <f t="shared" ref="MCQ51" si="4479">(MCO51*$C$51)+(MCO51-MCO49)</f>
        <v>#NUM!</v>
      </c>
      <c r="MCR51" s="959"/>
      <c r="MCS51" s="962" t="e">
        <f t="shared" ref="MCS51" si="4480">(MCQ51*$C$51)+(MCQ51-MCQ49)</f>
        <v>#NUM!</v>
      </c>
      <c r="MCT51" s="959"/>
      <c r="MCU51" s="962" t="e">
        <f t="shared" ref="MCU51" si="4481">(MCS51*$C$51)+(MCS51-MCS49)</f>
        <v>#NUM!</v>
      </c>
      <c r="MCV51" s="959"/>
      <c r="MCW51" s="962" t="e">
        <f t="shared" ref="MCW51" si="4482">(MCU51*$C$51)+(MCU51-MCU49)</f>
        <v>#NUM!</v>
      </c>
      <c r="MCX51" s="959"/>
      <c r="MCY51" s="962" t="e">
        <f t="shared" ref="MCY51" si="4483">(MCW51*$C$51)+(MCW51-MCW49)</f>
        <v>#NUM!</v>
      </c>
      <c r="MCZ51" s="959"/>
      <c r="MDA51" s="962" t="e">
        <f t="shared" ref="MDA51" si="4484">(MCY51*$C$51)+(MCY51-MCY49)</f>
        <v>#NUM!</v>
      </c>
      <c r="MDB51" s="959"/>
      <c r="MDC51" s="962" t="e">
        <f t="shared" ref="MDC51" si="4485">(MDA51*$C$51)+(MDA51-MDA49)</f>
        <v>#NUM!</v>
      </c>
      <c r="MDD51" s="959"/>
      <c r="MDE51" s="962" t="e">
        <f t="shared" ref="MDE51" si="4486">(MDC51*$C$51)+(MDC51-MDC49)</f>
        <v>#NUM!</v>
      </c>
      <c r="MDF51" s="959"/>
      <c r="MDG51" s="962" t="e">
        <f t="shared" ref="MDG51" si="4487">(MDE51*$C$51)+(MDE51-MDE49)</f>
        <v>#NUM!</v>
      </c>
      <c r="MDH51" s="959"/>
      <c r="MDI51" s="962" t="e">
        <f t="shared" ref="MDI51" si="4488">(MDG51*$C$51)+(MDG51-MDG49)</f>
        <v>#NUM!</v>
      </c>
      <c r="MDJ51" s="959"/>
      <c r="MDK51" s="962" t="e">
        <f t="shared" ref="MDK51" si="4489">(MDI51*$C$51)+(MDI51-MDI49)</f>
        <v>#NUM!</v>
      </c>
      <c r="MDL51" s="959"/>
      <c r="MDM51" s="962" t="e">
        <f t="shared" ref="MDM51" si="4490">(MDK51*$C$51)+(MDK51-MDK49)</f>
        <v>#NUM!</v>
      </c>
      <c r="MDN51" s="959"/>
      <c r="MDO51" s="962" t="e">
        <f t="shared" ref="MDO51" si="4491">(MDM51*$C$51)+(MDM51-MDM49)</f>
        <v>#NUM!</v>
      </c>
      <c r="MDP51" s="959"/>
      <c r="MDQ51" s="962" t="e">
        <f t="shared" ref="MDQ51" si="4492">(MDO51*$C$51)+(MDO51-MDO49)</f>
        <v>#NUM!</v>
      </c>
      <c r="MDR51" s="959"/>
      <c r="MDS51" s="962" t="e">
        <f t="shared" ref="MDS51" si="4493">(MDQ51*$C$51)+(MDQ51-MDQ49)</f>
        <v>#NUM!</v>
      </c>
      <c r="MDT51" s="959"/>
      <c r="MDU51" s="962" t="e">
        <f t="shared" ref="MDU51" si="4494">(MDS51*$C$51)+(MDS51-MDS49)</f>
        <v>#NUM!</v>
      </c>
      <c r="MDV51" s="959"/>
      <c r="MDW51" s="962" t="e">
        <f t="shared" ref="MDW51" si="4495">(MDU51*$C$51)+(MDU51-MDU49)</f>
        <v>#NUM!</v>
      </c>
      <c r="MDX51" s="959"/>
      <c r="MDY51" s="962" t="e">
        <f t="shared" ref="MDY51" si="4496">(MDW51*$C$51)+(MDW51-MDW49)</f>
        <v>#NUM!</v>
      </c>
      <c r="MDZ51" s="959"/>
      <c r="MEA51" s="962" t="e">
        <f t="shared" ref="MEA51" si="4497">(MDY51*$C$51)+(MDY51-MDY49)</f>
        <v>#NUM!</v>
      </c>
      <c r="MEB51" s="959"/>
      <c r="MEC51" s="962" t="e">
        <f t="shared" ref="MEC51" si="4498">(MEA51*$C$51)+(MEA51-MEA49)</f>
        <v>#NUM!</v>
      </c>
      <c r="MED51" s="959"/>
      <c r="MEE51" s="962" t="e">
        <f t="shared" ref="MEE51" si="4499">(MEC51*$C$51)+(MEC51-MEC49)</f>
        <v>#NUM!</v>
      </c>
      <c r="MEF51" s="959"/>
      <c r="MEG51" s="962" t="e">
        <f t="shared" ref="MEG51" si="4500">(MEE51*$C$51)+(MEE51-MEE49)</f>
        <v>#NUM!</v>
      </c>
      <c r="MEH51" s="959"/>
      <c r="MEI51" s="962" t="e">
        <f t="shared" ref="MEI51" si="4501">(MEG51*$C$51)+(MEG51-MEG49)</f>
        <v>#NUM!</v>
      </c>
      <c r="MEJ51" s="959"/>
      <c r="MEK51" s="962" t="e">
        <f t="shared" ref="MEK51" si="4502">(MEI51*$C$51)+(MEI51-MEI49)</f>
        <v>#NUM!</v>
      </c>
      <c r="MEL51" s="959"/>
      <c r="MEM51" s="962" t="e">
        <f t="shared" ref="MEM51" si="4503">(MEK51*$C$51)+(MEK51-MEK49)</f>
        <v>#NUM!</v>
      </c>
      <c r="MEN51" s="959"/>
      <c r="MEO51" s="962" t="e">
        <f t="shared" ref="MEO51" si="4504">(MEM51*$C$51)+(MEM51-MEM49)</f>
        <v>#NUM!</v>
      </c>
      <c r="MEP51" s="959"/>
      <c r="MEQ51" s="962" t="e">
        <f t="shared" ref="MEQ51" si="4505">(MEO51*$C$51)+(MEO51-MEO49)</f>
        <v>#NUM!</v>
      </c>
      <c r="MER51" s="959"/>
      <c r="MES51" s="962" t="e">
        <f t="shared" ref="MES51" si="4506">(MEQ51*$C$51)+(MEQ51-MEQ49)</f>
        <v>#NUM!</v>
      </c>
      <c r="MET51" s="959"/>
      <c r="MEU51" s="962" t="e">
        <f t="shared" ref="MEU51" si="4507">(MES51*$C$51)+(MES51-MES49)</f>
        <v>#NUM!</v>
      </c>
      <c r="MEV51" s="959"/>
      <c r="MEW51" s="962" t="e">
        <f t="shared" ref="MEW51" si="4508">(MEU51*$C$51)+(MEU51-MEU49)</f>
        <v>#NUM!</v>
      </c>
      <c r="MEX51" s="959"/>
      <c r="MEY51" s="962" t="e">
        <f t="shared" ref="MEY51" si="4509">(MEW51*$C$51)+(MEW51-MEW49)</f>
        <v>#NUM!</v>
      </c>
      <c r="MEZ51" s="959"/>
      <c r="MFA51" s="962" t="e">
        <f t="shared" ref="MFA51" si="4510">(MEY51*$C$51)+(MEY51-MEY49)</f>
        <v>#NUM!</v>
      </c>
      <c r="MFB51" s="959"/>
      <c r="MFC51" s="962" t="e">
        <f t="shared" ref="MFC51" si="4511">(MFA51*$C$51)+(MFA51-MFA49)</f>
        <v>#NUM!</v>
      </c>
      <c r="MFD51" s="959"/>
      <c r="MFE51" s="962" t="e">
        <f t="shared" ref="MFE51" si="4512">(MFC51*$C$51)+(MFC51-MFC49)</f>
        <v>#NUM!</v>
      </c>
      <c r="MFF51" s="959"/>
      <c r="MFG51" s="962" t="e">
        <f t="shared" ref="MFG51" si="4513">(MFE51*$C$51)+(MFE51-MFE49)</f>
        <v>#NUM!</v>
      </c>
      <c r="MFH51" s="959"/>
      <c r="MFI51" s="962" t="e">
        <f t="shared" ref="MFI51" si="4514">(MFG51*$C$51)+(MFG51-MFG49)</f>
        <v>#NUM!</v>
      </c>
      <c r="MFJ51" s="959"/>
      <c r="MFK51" s="962" t="e">
        <f t="shared" ref="MFK51" si="4515">(MFI51*$C$51)+(MFI51-MFI49)</f>
        <v>#NUM!</v>
      </c>
      <c r="MFL51" s="959"/>
      <c r="MFM51" s="962" t="e">
        <f t="shared" ref="MFM51" si="4516">(MFK51*$C$51)+(MFK51-MFK49)</f>
        <v>#NUM!</v>
      </c>
      <c r="MFN51" s="959"/>
      <c r="MFO51" s="962" t="e">
        <f t="shared" ref="MFO51" si="4517">(MFM51*$C$51)+(MFM51-MFM49)</f>
        <v>#NUM!</v>
      </c>
      <c r="MFP51" s="959"/>
      <c r="MFQ51" s="962" t="e">
        <f t="shared" ref="MFQ51" si="4518">(MFO51*$C$51)+(MFO51-MFO49)</f>
        <v>#NUM!</v>
      </c>
      <c r="MFR51" s="959"/>
      <c r="MFS51" s="962" t="e">
        <f t="shared" ref="MFS51" si="4519">(MFQ51*$C$51)+(MFQ51-MFQ49)</f>
        <v>#NUM!</v>
      </c>
      <c r="MFT51" s="959"/>
      <c r="MFU51" s="962" t="e">
        <f t="shared" ref="MFU51" si="4520">(MFS51*$C$51)+(MFS51-MFS49)</f>
        <v>#NUM!</v>
      </c>
      <c r="MFV51" s="959"/>
      <c r="MFW51" s="962" t="e">
        <f t="shared" ref="MFW51" si="4521">(MFU51*$C$51)+(MFU51-MFU49)</f>
        <v>#NUM!</v>
      </c>
      <c r="MFX51" s="959"/>
      <c r="MFY51" s="962" t="e">
        <f t="shared" ref="MFY51" si="4522">(MFW51*$C$51)+(MFW51-MFW49)</f>
        <v>#NUM!</v>
      </c>
      <c r="MFZ51" s="959"/>
      <c r="MGA51" s="962" t="e">
        <f t="shared" ref="MGA51" si="4523">(MFY51*$C$51)+(MFY51-MFY49)</f>
        <v>#NUM!</v>
      </c>
      <c r="MGB51" s="959"/>
      <c r="MGC51" s="962" t="e">
        <f t="shared" ref="MGC51" si="4524">(MGA51*$C$51)+(MGA51-MGA49)</f>
        <v>#NUM!</v>
      </c>
      <c r="MGD51" s="959"/>
      <c r="MGE51" s="962" t="e">
        <f t="shared" ref="MGE51" si="4525">(MGC51*$C$51)+(MGC51-MGC49)</f>
        <v>#NUM!</v>
      </c>
      <c r="MGF51" s="959"/>
      <c r="MGG51" s="962" t="e">
        <f t="shared" ref="MGG51" si="4526">(MGE51*$C$51)+(MGE51-MGE49)</f>
        <v>#NUM!</v>
      </c>
      <c r="MGH51" s="959"/>
      <c r="MGI51" s="962" t="e">
        <f t="shared" ref="MGI51" si="4527">(MGG51*$C$51)+(MGG51-MGG49)</f>
        <v>#NUM!</v>
      </c>
      <c r="MGJ51" s="959"/>
      <c r="MGK51" s="962" t="e">
        <f t="shared" ref="MGK51" si="4528">(MGI51*$C$51)+(MGI51-MGI49)</f>
        <v>#NUM!</v>
      </c>
      <c r="MGL51" s="959"/>
      <c r="MGM51" s="962" t="e">
        <f t="shared" ref="MGM51" si="4529">(MGK51*$C$51)+(MGK51-MGK49)</f>
        <v>#NUM!</v>
      </c>
      <c r="MGN51" s="959"/>
      <c r="MGO51" s="962" t="e">
        <f t="shared" ref="MGO51" si="4530">(MGM51*$C$51)+(MGM51-MGM49)</f>
        <v>#NUM!</v>
      </c>
      <c r="MGP51" s="959"/>
      <c r="MGQ51" s="962" t="e">
        <f t="shared" ref="MGQ51" si="4531">(MGO51*$C$51)+(MGO51-MGO49)</f>
        <v>#NUM!</v>
      </c>
      <c r="MGR51" s="959"/>
      <c r="MGS51" s="962" t="e">
        <f t="shared" ref="MGS51" si="4532">(MGQ51*$C$51)+(MGQ51-MGQ49)</f>
        <v>#NUM!</v>
      </c>
      <c r="MGT51" s="959"/>
      <c r="MGU51" s="962" t="e">
        <f t="shared" ref="MGU51" si="4533">(MGS51*$C$51)+(MGS51-MGS49)</f>
        <v>#NUM!</v>
      </c>
      <c r="MGV51" s="959"/>
      <c r="MGW51" s="962" t="e">
        <f t="shared" ref="MGW51" si="4534">(MGU51*$C$51)+(MGU51-MGU49)</f>
        <v>#NUM!</v>
      </c>
      <c r="MGX51" s="959"/>
      <c r="MGY51" s="962" t="e">
        <f t="shared" ref="MGY51" si="4535">(MGW51*$C$51)+(MGW51-MGW49)</f>
        <v>#NUM!</v>
      </c>
      <c r="MGZ51" s="959"/>
      <c r="MHA51" s="962" t="e">
        <f t="shared" ref="MHA51" si="4536">(MGY51*$C$51)+(MGY51-MGY49)</f>
        <v>#NUM!</v>
      </c>
      <c r="MHB51" s="959"/>
      <c r="MHC51" s="962" t="e">
        <f t="shared" ref="MHC51" si="4537">(MHA51*$C$51)+(MHA51-MHA49)</f>
        <v>#NUM!</v>
      </c>
      <c r="MHD51" s="959"/>
      <c r="MHE51" s="962" t="e">
        <f t="shared" ref="MHE51" si="4538">(MHC51*$C$51)+(MHC51-MHC49)</f>
        <v>#NUM!</v>
      </c>
      <c r="MHF51" s="959"/>
      <c r="MHG51" s="962" t="e">
        <f t="shared" ref="MHG51" si="4539">(MHE51*$C$51)+(MHE51-MHE49)</f>
        <v>#NUM!</v>
      </c>
      <c r="MHH51" s="959"/>
      <c r="MHI51" s="962" t="e">
        <f t="shared" ref="MHI51" si="4540">(MHG51*$C$51)+(MHG51-MHG49)</f>
        <v>#NUM!</v>
      </c>
      <c r="MHJ51" s="959"/>
      <c r="MHK51" s="962" t="e">
        <f t="shared" ref="MHK51" si="4541">(MHI51*$C$51)+(MHI51-MHI49)</f>
        <v>#NUM!</v>
      </c>
      <c r="MHL51" s="959"/>
      <c r="MHM51" s="962" t="e">
        <f t="shared" ref="MHM51" si="4542">(MHK51*$C$51)+(MHK51-MHK49)</f>
        <v>#NUM!</v>
      </c>
      <c r="MHN51" s="959"/>
      <c r="MHO51" s="962" t="e">
        <f t="shared" ref="MHO51" si="4543">(MHM51*$C$51)+(MHM51-MHM49)</f>
        <v>#NUM!</v>
      </c>
      <c r="MHP51" s="959"/>
      <c r="MHQ51" s="962" t="e">
        <f t="shared" ref="MHQ51" si="4544">(MHO51*$C$51)+(MHO51-MHO49)</f>
        <v>#NUM!</v>
      </c>
      <c r="MHR51" s="959"/>
      <c r="MHS51" s="962" t="e">
        <f t="shared" ref="MHS51" si="4545">(MHQ51*$C$51)+(MHQ51-MHQ49)</f>
        <v>#NUM!</v>
      </c>
      <c r="MHT51" s="959"/>
      <c r="MHU51" s="962" t="e">
        <f t="shared" ref="MHU51" si="4546">(MHS51*$C$51)+(MHS51-MHS49)</f>
        <v>#NUM!</v>
      </c>
      <c r="MHV51" s="959"/>
      <c r="MHW51" s="962" t="e">
        <f t="shared" ref="MHW51" si="4547">(MHU51*$C$51)+(MHU51-MHU49)</f>
        <v>#NUM!</v>
      </c>
      <c r="MHX51" s="959"/>
      <c r="MHY51" s="962" t="e">
        <f t="shared" ref="MHY51" si="4548">(MHW51*$C$51)+(MHW51-MHW49)</f>
        <v>#NUM!</v>
      </c>
      <c r="MHZ51" s="959"/>
      <c r="MIA51" s="962" t="e">
        <f t="shared" ref="MIA51" si="4549">(MHY51*$C$51)+(MHY51-MHY49)</f>
        <v>#NUM!</v>
      </c>
      <c r="MIB51" s="959"/>
      <c r="MIC51" s="962" t="e">
        <f t="shared" ref="MIC51" si="4550">(MIA51*$C$51)+(MIA51-MIA49)</f>
        <v>#NUM!</v>
      </c>
      <c r="MID51" s="959"/>
      <c r="MIE51" s="962" t="e">
        <f t="shared" ref="MIE51" si="4551">(MIC51*$C$51)+(MIC51-MIC49)</f>
        <v>#NUM!</v>
      </c>
      <c r="MIF51" s="959"/>
      <c r="MIG51" s="962" t="e">
        <f t="shared" ref="MIG51" si="4552">(MIE51*$C$51)+(MIE51-MIE49)</f>
        <v>#NUM!</v>
      </c>
      <c r="MIH51" s="959"/>
      <c r="MII51" s="962" t="e">
        <f t="shared" ref="MII51" si="4553">(MIG51*$C$51)+(MIG51-MIG49)</f>
        <v>#NUM!</v>
      </c>
      <c r="MIJ51" s="959"/>
      <c r="MIK51" s="962" t="e">
        <f t="shared" ref="MIK51" si="4554">(MII51*$C$51)+(MII51-MII49)</f>
        <v>#NUM!</v>
      </c>
      <c r="MIL51" s="959"/>
      <c r="MIM51" s="962" t="e">
        <f t="shared" ref="MIM51" si="4555">(MIK51*$C$51)+(MIK51-MIK49)</f>
        <v>#NUM!</v>
      </c>
      <c r="MIN51" s="959"/>
      <c r="MIO51" s="962" t="e">
        <f t="shared" ref="MIO51" si="4556">(MIM51*$C$51)+(MIM51-MIM49)</f>
        <v>#NUM!</v>
      </c>
      <c r="MIP51" s="959"/>
      <c r="MIQ51" s="962" t="e">
        <f t="shared" ref="MIQ51" si="4557">(MIO51*$C$51)+(MIO51-MIO49)</f>
        <v>#NUM!</v>
      </c>
      <c r="MIR51" s="959"/>
      <c r="MIS51" s="962" t="e">
        <f t="shared" ref="MIS51" si="4558">(MIQ51*$C$51)+(MIQ51-MIQ49)</f>
        <v>#NUM!</v>
      </c>
      <c r="MIT51" s="959"/>
      <c r="MIU51" s="962" t="e">
        <f t="shared" ref="MIU51" si="4559">(MIS51*$C$51)+(MIS51-MIS49)</f>
        <v>#NUM!</v>
      </c>
      <c r="MIV51" s="959"/>
      <c r="MIW51" s="962" t="e">
        <f t="shared" ref="MIW51" si="4560">(MIU51*$C$51)+(MIU51-MIU49)</f>
        <v>#NUM!</v>
      </c>
      <c r="MIX51" s="959"/>
      <c r="MIY51" s="962" t="e">
        <f t="shared" ref="MIY51" si="4561">(MIW51*$C$51)+(MIW51-MIW49)</f>
        <v>#NUM!</v>
      </c>
      <c r="MIZ51" s="959"/>
      <c r="MJA51" s="962" t="e">
        <f t="shared" ref="MJA51" si="4562">(MIY51*$C$51)+(MIY51-MIY49)</f>
        <v>#NUM!</v>
      </c>
      <c r="MJB51" s="959"/>
      <c r="MJC51" s="962" t="e">
        <f t="shared" ref="MJC51" si="4563">(MJA51*$C$51)+(MJA51-MJA49)</f>
        <v>#NUM!</v>
      </c>
      <c r="MJD51" s="959"/>
      <c r="MJE51" s="962" t="e">
        <f t="shared" ref="MJE51" si="4564">(MJC51*$C$51)+(MJC51-MJC49)</f>
        <v>#NUM!</v>
      </c>
      <c r="MJF51" s="959"/>
      <c r="MJG51" s="962" t="e">
        <f t="shared" ref="MJG51" si="4565">(MJE51*$C$51)+(MJE51-MJE49)</f>
        <v>#NUM!</v>
      </c>
      <c r="MJH51" s="959"/>
      <c r="MJI51" s="962" t="e">
        <f t="shared" ref="MJI51" si="4566">(MJG51*$C$51)+(MJG51-MJG49)</f>
        <v>#NUM!</v>
      </c>
      <c r="MJJ51" s="959"/>
      <c r="MJK51" s="962" t="e">
        <f t="shared" ref="MJK51" si="4567">(MJI51*$C$51)+(MJI51-MJI49)</f>
        <v>#NUM!</v>
      </c>
      <c r="MJL51" s="959"/>
      <c r="MJM51" s="962" t="e">
        <f t="shared" ref="MJM51" si="4568">(MJK51*$C$51)+(MJK51-MJK49)</f>
        <v>#NUM!</v>
      </c>
      <c r="MJN51" s="959"/>
      <c r="MJO51" s="962" t="e">
        <f t="shared" ref="MJO51" si="4569">(MJM51*$C$51)+(MJM51-MJM49)</f>
        <v>#NUM!</v>
      </c>
      <c r="MJP51" s="959"/>
      <c r="MJQ51" s="962" t="e">
        <f t="shared" ref="MJQ51" si="4570">(MJO51*$C$51)+(MJO51-MJO49)</f>
        <v>#NUM!</v>
      </c>
      <c r="MJR51" s="959"/>
      <c r="MJS51" s="962" t="e">
        <f t="shared" ref="MJS51" si="4571">(MJQ51*$C$51)+(MJQ51-MJQ49)</f>
        <v>#NUM!</v>
      </c>
      <c r="MJT51" s="959"/>
      <c r="MJU51" s="962" t="e">
        <f t="shared" ref="MJU51" si="4572">(MJS51*$C$51)+(MJS51-MJS49)</f>
        <v>#NUM!</v>
      </c>
      <c r="MJV51" s="959"/>
      <c r="MJW51" s="962" t="e">
        <f t="shared" ref="MJW51" si="4573">(MJU51*$C$51)+(MJU51-MJU49)</f>
        <v>#NUM!</v>
      </c>
      <c r="MJX51" s="959"/>
      <c r="MJY51" s="962" t="e">
        <f t="shared" ref="MJY51" si="4574">(MJW51*$C$51)+(MJW51-MJW49)</f>
        <v>#NUM!</v>
      </c>
      <c r="MJZ51" s="959"/>
      <c r="MKA51" s="962" t="e">
        <f t="shared" ref="MKA51" si="4575">(MJY51*$C$51)+(MJY51-MJY49)</f>
        <v>#NUM!</v>
      </c>
      <c r="MKB51" s="959"/>
      <c r="MKC51" s="962" t="e">
        <f t="shared" ref="MKC51" si="4576">(MKA51*$C$51)+(MKA51-MKA49)</f>
        <v>#NUM!</v>
      </c>
      <c r="MKD51" s="959"/>
      <c r="MKE51" s="962" t="e">
        <f t="shared" ref="MKE51" si="4577">(MKC51*$C$51)+(MKC51-MKC49)</f>
        <v>#NUM!</v>
      </c>
      <c r="MKF51" s="959"/>
      <c r="MKG51" s="962" t="e">
        <f t="shared" ref="MKG51" si="4578">(MKE51*$C$51)+(MKE51-MKE49)</f>
        <v>#NUM!</v>
      </c>
      <c r="MKH51" s="959"/>
      <c r="MKI51" s="962" t="e">
        <f t="shared" ref="MKI51" si="4579">(MKG51*$C$51)+(MKG51-MKG49)</f>
        <v>#NUM!</v>
      </c>
      <c r="MKJ51" s="959"/>
      <c r="MKK51" s="962" t="e">
        <f t="shared" ref="MKK51" si="4580">(MKI51*$C$51)+(MKI51-MKI49)</f>
        <v>#NUM!</v>
      </c>
      <c r="MKL51" s="959"/>
      <c r="MKM51" s="962" t="e">
        <f t="shared" ref="MKM51" si="4581">(MKK51*$C$51)+(MKK51-MKK49)</f>
        <v>#NUM!</v>
      </c>
      <c r="MKN51" s="959"/>
      <c r="MKO51" s="962" t="e">
        <f t="shared" ref="MKO51" si="4582">(MKM51*$C$51)+(MKM51-MKM49)</f>
        <v>#NUM!</v>
      </c>
      <c r="MKP51" s="959"/>
      <c r="MKQ51" s="962" t="e">
        <f t="shared" ref="MKQ51" si="4583">(MKO51*$C$51)+(MKO51-MKO49)</f>
        <v>#NUM!</v>
      </c>
      <c r="MKR51" s="959"/>
      <c r="MKS51" s="962" t="e">
        <f t="shared" ref="MKS51" si="4584">(MKQ51*$C$51)+(MKQ51-MKQ49)</f>
        <v>#NUM!</v>
      </c>
      <c r="MKT51" s="959"/>
      <c r="MKU51" s="962" t="e">
        <f t="shared" ref="MKU51" si="4585">(MKS51*$C$51)+(MKS51-MKS49)</f>
        <v>#NUM!</v>
      </c>
      <c r="MKV51" s="959"/>
      <c r="MKW51" s="962" t="e">
        <f t="shared" ref="MKW51" si="4586">(MKU51*$C$51)+(MKU51-MKU49)</f>
        <v>#NUM!</v>
      </c>
      <c r="MKX51" s="959"/>
      <c r="MKY51" s="962" t="e">
        <f t="shared" ref="MKY51" si="4587">(MKW51*$C$51)+(MKW51-MKW49)</f>
        <v>#NUM!</v>
      </c>
      <c r="MKZ51" s="959"/>
      <c r="MLA51" s="962" t="e">
        <f t="shared" ref="MLA51" si="4588">(MKY51*$C$51)+(MKY51-MKY49)</f>
        <v>#NUM!</v>
      </c>
      <c r="MLB51" s="959"/>
      <c r="MLC51" s="962" t="e">
        <f t="shared" ref="MLC51" si="4589">(MLA51*$C$51)+(MLA51-MLA49)</f>
        <v>#NUM!</v>
      </c>
      <c r="MLD51" s="959"/>
      <c r="MLE51" s="962" t="e">
        <f t="shared" ref="MLE51" si="4590">(MLC51*$C$51)+(MLC51-MLC49)</f>
        <v>#NUM!</v>
      </c>
      <c r="MLF51" s="959"/>
      <c r="MLG51" s="962" t="e">
        <f t="shared" ref="MLG51" si="4591">(MLE51*$C$51)+(MLE51-MLE49)</f>
        <v>#NUM!</v>
      </c>
      <c r="MLH51" s="959"/>
      <c r="MLI51" s="962" t="e">
        <f t="shared" ref="MLI51" si="4592">(MLG51*$C$51)+(MLG51-MLG49)</f>
        <v>#NUM!</v>
      </c>
      <c r="MLJ51" s="959"/>
      <c r="MLK51" s="962" t="e">
        <f t="shared" ref="MLK51" si="4593">(MLI51*$C$51)+(MLI51-MLI49)</f>
        <v>#NUM!</v>
      </c>
      <c r="MLL51" s="959"/>
      <c r="MLM51" s="962" t="e">
        <f t="shared" ref="MLM51" si="4594">(MLK51*$C$51)+(MLK51-MLK49)</f>
        <v>#NUM!</v>
      </c>
      <c r="MLN51" s="959"/>
      <c r="MLO51" s="962" t="e">
        <f t="shared" ref="MLO51" si="4595">(MLM51*$C$51)+(MLM51-MLM49)</f>
        <v>#NUM!</v>
      </c>
      <c r="MLP51" s="959"/>
      <c r="MLQ51" s="962" t="e">
        <f t="shared" ref="MLQ51" si="4596">(MLO51*$C$51)+(MLO51-MLO49)</f>
        <v>#NUM!</v>
      </c>
      <c r="MLR51" s="959"/>
      <c r="MLS51" s="962" t="e">
        <f t="shared" ref="MLS51" si="4597">(MLQ51*$C$51)+(MLQ51-MLQ49)</f>
        <v>#NUM!</v>
      </c>
      <c r="MLT51" s="959"/>
      <c r="MLU51" s="962" t="e">
        <f t="shared" ref="MLU51" si="4598">(MLS51*$C$51)+(MLS51-MLS49)</f>
        <v>#NUM!</v>
      </c>
      <c r="MLV51" s="959"/>
      <c r="MLW51" s="962" t="e">
        <f t="shared" ref="MLW51" si="4599">(MLU51*$C$51)+(MLU51-MLU49)</f>
        <v>#NUM!</v>
      </c>
      <c r="MLX51" s="959"/>
      <c r="MLY51" s="962" t="e">
        <f t="shared" ref="MLY51" si="4600">(MLW51*$C$51)+(MLW51-MLW49)</f>
        <v>#NUM!</v>
      </c>
      <c r="MLZ51" s="959"/>
      <c r="MMA51" s="962" t="e">
        <f t="shared" ref="MMA51" si="4601">(MLY51*$C$51)+(MLY51-MLY49)</f>
        <v>#NUM!</v>
      </c>
      <c r="MMB51" s="959"/>
      <c r="MMC51" s="962" t="e">
        <f t="shared" ref="MMC51" si="4602">(MMA51*$C$51)+(MMA51-MMA49)</f>
        <v>#NUM!</v>
      </c>
      <c r="MMD51" s="959"/>
      <c r="MME51" s="962" t="e">
        <f t="shared" ref="MME51" si="4603">(MMC51*$C$51)+(MMC51-MMC49)</f>
        <v>#NUM!</v>
      </c>
      <c r="MMF51" s="959"/>
      <c r="MMG51" s="962" t="e">
        <f t="shared" ref="MMG51" si="4604">(MME51*$C$51)+(MME51-MME49)</f>
        <v>#NUM!</v>
      </c>
      <c r="MMH51" s="959"/>
      <c r="MMI51" s="962" t="e">
        <f t="shared" ref="MMI51" si="4605">(MMG51*$C$51)+(MMG51-MMG49)</f>
        <v>#NUM!</v>
      </c>
      <c r="MMJ51" s="959"/>
      <c r="MMK51" s="962" t="e">
        <f t="shared" ref="MMK51" si="4606">(MMI51*$C$51)+(MMI51-MMI49)</f>
        <v>#NUM!</v>
      </c>
      <c r="MML51" s="959"/>
      <c r="MMM51" s="962" t="e">
        <f t="shared" ref="MMM51" si="4607">(MMK51*$C$51)+(MMK51-MMK49)</f>
        <v>#NUM!</v>
      </c>
      <c r="MMN51" s="959"/>
      <c r="MMO51" s="962" t="e">
        <f t="shared" ref="MMO51" si="4608">(MMM51*$C$51)+(MMM51-MMM49)</f>
        <v>#NUM!</v>
      </c>
      <c r="MMP51" s="959"/>
      <c r="MMQ51" s="962" t="e">
        <f t="shared" ref="MMQ51" si="4609">(MMO51*$C$51)+(MMO51-MMO49)</f>
        <v>#NUM!</v>
      </c>
      <c r="MMR51" s="959"/>
      <c r="MMS51" s="962" t="e">
        <f t="shared" ref="MMS51" si="4610">(MMQ51*$C$51)+(MMQ51-MMQ49)</f>
        <v>#NUM!</v>
      </c>
      <c r="MMT51" s="959"/>
      <c r="MMU51" s="962" t="e">
        <f t="shared" ref="MMU51" si="4611">(MMS51*$C$51)+(MMS51-MMS49)</f>
        <v>#NUM!</v>
      </c>
      <c r="MMV51" s="959"/>
      <c r="MMW51" s="962" t="e">
        <f t="shared" ref="MMW51" si="4612">(MMU51*$C$51)+(MMU51-MMU49)</f>
        <v>#NUM!</v>
      </c>
      <c r="MMX51" s="959"/>
      <c r="MMY51" s="962" t="e">
        <f t="shared" ref="MMY51" si="4613">(MMW51*$C$51)+(MMW51-MMW49)</f>
        <v>#NUM!</v>
      </c>
      <c r="MMZ51" s="959"/>
      <c r="MNA51" s="962" t="e">
        <f t="shared" ref="MNA51" si="4614">(MMY51*$C$51)+(MMY51-MMY49)</f>
        <v>#NUM!</v>
      </c>
      <c r="MNB51" s="959"/>
      <c r="MNC51" s="962" t="e">
        <f t="shared" ref="MNC51" si="4615">(MNA51*$C$51)+(MNA51-MNA49)</f>
        <v>#NUM!</v>
      </c>
      <c r="MND51" s="959"/>
      <c r="MNE51" s="962" t="e">
        <f t="shared" ref="MNE51" si="4616">(MNC51*$C$51)+(MNC51-MNC49)</f>
        <v>#NUM!</v>
      </c>
      <c r="MNF51" s="959"/>
      <c r="MNG51" s="962" t="e">
        <f t="shared" ref="MNG51" si="4617">(MNE51*$C$51)+(MNE51-MNE49)</f>
        <v>#NUM!</v>
      </c>
      <c r="MNH51" s="959"/>
      <c r="MNI51" s="962" t="e">
        <f t="shared" ref="MNI51" si="4618">(MNG51*$C$51)+(MNG51-MNG49)</f>
        <v>#NUM!</v>
      </c>
      <c r="MNJ51" s="959"/>
      <c r="MNK51" s="962" t="e">
        <f t="shared" ref="MNK51" si="4619">(MNI51*$C$51)+(MNI51-MNI49)</f>
        <v>#NUM!</v>
      </c>
      <c r="MNL51" s="959"/>
      <c r="MNM51" s="962" t="e">
        <f t="shared" ref="MNM51" si="4620">(MNK51*$C$51)+(MNK51-MNK49)</f>
        <v>#NUM!</v>
      </c>
      <c r="MNN51" s="959"/>
      <c r="MNO51" s="962" t="e">
        <f t="shared" ref="MNO51" si="4621">(MNM51*$C$51)+(MNM51-MNM49)</f>
        <v>#NUM!</v>
      </c>
      <c r="MNP51" s="959"/>
      <c r="MNQ51" s="962" t="e">
        <f t="shared" ref="MNQ51" si="4622">(MNO51*$C$51)+(MNO51-MNO49)</f>
        <v>#NUM!</v>
      </c>
      <c r="MNR51" s="959"/>
      <c r="MNS51" s="962" t="e">
        <f t="shared" ref="MNS51" si="4623">(MNQ51*$C$51)+(MNQ51-MNQ49)</f>
        <v>#NUM!</v>
      </c>
      <c r="MNT51" s="959"/>
      <c r="MNU51" s="962" t="e">
        <f t="shared" ref="MNU51" si="4624">(MNS51*$C$51)+(MNS51-MNS49)</f>
        <v>#NUM!</v>
      </c>
      <c r="MNV51" s="959"/>
      <c r="MNW51" s="962" t="e">
        <f t="shared" ref="MNW51" si="4625">(MNU51*$C$51)+(MNU51-MNU49)</f>
        <v>#NUM!</v>
      </c>
      <c r="MNX51" s="959"/>
      <c r="MNY51" s="962" t="e">
        <f t="shared" ref="MNY51" si="4626">(MNW51*$C$51)+(MNW51-MNW49)</f>
        <v>#NUM!</v>
      </c>
      <c r="MNZ51" s="959"/>
      <c r="MOA51" s="962" t="e">
        <f t="shared" ref="MOA51" si="4627">(MNY51*$C$51)+(MNY51-MNY49)</f>
        <v>#NUM!</v>
      </c>
      <c r="MOB51" s="959"/>
      <c r="MOC51" s="962" t="e">
        <f t="shared" ref="MOC51" si="4628">(MOA51*$C$51)+(MOA51-MOA49)</f>
        <v>#NUM!</v>
      </c>
      <c r="MOD51" s="959"/>
      <c r="MOE51" s="962" t="e">
        <f t="shared" ref="MOE51" si="4629">(MOC51*$C$51)+(MOC51-MOC49)</f>
        <v>#NUM!</v>
      </c>
      <c r="MOF51" s="959"/>
      <c r="MOG51" s="962" t="e">
        <f t="shared" ref="MOG51" si="4630">(MOE51*$C$51)+(MOE51-MOE49)</f>
        <v>#NUM!</v>
      </c>
      <c r="MOH51" s="959"/>
      <c r="MOI51" s="962" t="e">
        <f t="shared" ref="MOI51" si="4631">(MOG51*$C$51)+(MOG51-MOG49)</f>
        <v>#NUM!</v>
      </c>
      <c r="MOJ51" s="959"/>
      <c r="MOK51" s="962" t="e">
        <f t="shared" ref="MOK51" si="4632">(MOI51*$C$51)+(MOI51-MOI49)</f>
        <v>#NUM!</v>
      </c>
      <c r="MOL51" s="959"/>
      <c r="MOM51" s="962" t="e">
        <f t="shared" ref="MOM51" si="4633">(MOK51*$C$51)+(MOK51-MOK49)</f>
        <v>#NUM!</v>
      </c>
      <c r="MON51" s="959"/>
      <c r="MOO51" s="962" t="e">
        <f t="shared" ref="MOO51" si="4634">(MOM51*$C$51)+(MOM51-MOM49)</f>
        <v>#NUM!</v>
      </c>
      <c r="MOP51" s="959"/>
      <c r="MOQ51" s="962" t="e">
        <f t="shared" ref="MOQ51" si="4635">(MOO51*$C$51)+(MOO51-MOO49)</f>
        <v>#NUM!</v>
      </c>
      <c r="MOR51" s="959"/>
      <c r="MOS51" s="962" t="e">
        <f t="shared" ref="MOS51" si="4636">(MOQ51*$C$51)+(MOQ51-MOQ49)</f>
        <v>#NUM!</v>
      </c>
      <c r="MOT51" s="959"/>
      <c r="MOU51" s="962" t="e">
        <f t="shared" ref="MOU51" si="4637">(MOS51*$C$51)+(MOS51-MOS49)</f>
        <v>#NUM!</v>
      </c>
      <c r="MOV51" s="959"/>
      <c r="MOW51" s="962" t="e">
        <f t="shared" ref="MOW51" si="4638">(MOU51*$C$51)+(MOU51-MOU49)</f>
        <v>#NUM!</v>
      </c>
      <c r="MOX51" s="959"/>
      <c r="MOY51" s="962" t="e">
        <f t="shared" ref="MOY51" si="4639">(MOW51*$C$51)+(MOW51-MOW49)</f>
        <v>#NUM!</v>
      </c>
      <c r="MOZ51" s="959"/>
      <c r="MPA51" s="962" t="e">
        <f t="shared" ref="MPA51" si="4640">(MOY51*$C$51)+(MOY51-MOY49)</f>
        <v>#NUM!</v>
      </c>
      <c r="MPB51" s="959"/>
      <c r="MPC51" s="962" t="e">
        <f t="shared" ref="MPC51" si="4641">(MPA51*$C$51)+(MPA51-MPA49)</f>
        <v>#NUM!</v>
      </c>
      <c r="MPD51" s="959"/>
      <c r="MPE51" s="962" t="e">
        <f t="shared" ref="MPE51" si="4642">(MPC51*$C$51)+(MPC51-MPC49)</f>
        <v>#NUM!</v>
      </c>
      <c r="MPF51" s="959"/>
      <c r="MPG51" s="962" t="e">
        <f t="shared" ref="MPG51" si="4643">(MPE51*$C$51)+(MPE51-MPE49)</f>
        <v>#NUM!</v>
      </c>
      <c r="MPH51" s="959"/>
      <c r="MPI51" s="962" t="e">
        <f t="shared" ref="MPI51" si="4644">(MPG51*$C$51)+(MPG51-MPG49)</f>
        <v>#NUM!</v>
      </c>
      <c r="MPJ51" s="959"/>
      <c r="MPK51" s="962" t="e">
        <f t="shared" ref="MPK51" si="4645">(MPI51*$C$51)+(MPI51-MPI49)</f>
        <v>#NUM!</v>
      </c>
      <c r="MPL51" s="959"/>
      <c r="MPM51" s="962" t="e">
        <f t="shared" ref="MPM51" si="4646">(MPK51*$C$51)+(MPK51-MPK49)</f>
        <v>#NUM!</v>
      </c>
      <c r="MPN51" s="959"/>
      <c r="MPO51" s="962" t="e">
        <f t="shared" ref="MPO51" si="4647">(MPM51*$C$51)+(MPM51-MPM49)</f>
        <v>#NUM!</v>
      </c>
      <c r="MPP51" s="959"/>
      <c r="MPQ51" s="962" t="e">
        <f t="shared" ref="MPQ51" si="4648">(MPO51*$C$51)+(MPO51-MPO49)</f>
        <v>#NUM!</v>
      </c>
      <c r="MPR51" s="959"/>
      <c r="MPS51" s="962" t="e">
        <f t="shared" ref="MPS51" si="4649">(MPQ51*$C$51)+(MPQ51-MPQ49)</f>
        <v>#NUM!</v>
      </c>
      <c r="MPT51" s="959"/>
      <c r="MPU51" s="962" t="e">
        <f t="shared" ref="MPU51" si="4650">(MPS51*$C$51)+(MPS51-MPS49)</f>
        <v>#NUM!</v>
      </c>
      <c r="MPV51" s="959"/>
      <c r="MPW51" s="962" t="e">
        <f t="shared" ref="MPW51" si="4651">(MPU51*$C$51)+(MPU51-MPU49)</f>
        <v>#NUM!</v>
      </c>
      <c r="MPX51" s="959"/>
      <c r="MPY51" s="962" t="e">
        <f t="shared" ref="MPY51" si="4652">(MPW51*$C$51)+(MPW51-MPW49)</f>
        <v>#NUM!</v>
      </c>
      <c r="MPZ51" s="959"/>
      <c r="MQA51" s="962" t="e">
        <f t="shared" ref="MQA51" si="4653">(MPY51*$C$51)+(MPY51-MPY49)</f>
        <v>#NUM!</v>
      </c>
      <c r="MQB51" s="959"/>
      <c r="MQC51" s="962" t="e">
        <f t="shared" ref="MQC51" si="4654">(MQA51*$C$51)+(MQA51-MQA49)</f>
        <v>#NUM!</v>
      </c>
      <c r="MQD51" s="959"/>
      <c r="MQE51" s="962" t="e">
        <f t="shared" ref="MQE51" si="4655">(MQC51*$C$51)+(MQC51-MQC49)</f>
        <v>#NUM!</v>
      </c>
      <c r="MQF51" s="959"/>
      <c r="MQG51" s="962" t="e">
        <f t="shared" ref="MQG51" si="4656">(MQE51*$C$51)+(MQE51-MQE49)</f>
        <v>#NUM!</v>
      </c>
      <c r="MQH51" s="959"/>
      <c r="MQI51" s="962" t="e">
        <f t="shared" ref="MQI51" si="4657">(MQG51*$C$51)+(MQG51-MQG49)</f>
        <v>#NUM!</v>
      </c>
      <c r="MQJ51" s="959"/>
      <c r="MQK51" s="962" t="e">
        <f t="shared" ref="MQK51" si="4658">(MQI51*$C$51)+(MQI51-MQI49)</f>
        <v>#NUM!</v>
      </c>
      <c r="MQL51" s="959"/>
      <c r="MQM51" s="962" t="e">
        <f t="shared" ref="MQM51" si="4659">(MQK51*$C$51)+(MQK51-MQK49)</f>
        <v>#NUM!</v>
      </c>
      <c r="MQN51" s="959"/>
      <c r="MQO51" s="962" t="e">
        <f t="shared" ref="MQO51" si="4660">(MQM51*$C$51)+(MQM51-MQM49)</f>
        <v>#NUM!</v>
      </c>
      <c r="MQP51" s="959"/>
      <c r="MQQ51" s="962" t="e">
        <f t="shared" ref="MQQ51" si="4661">(MQO51*$C$51)+(MQO51-MQO49)</f>
        <v>#NUM!</v>
      </c>
      <c r="MQR51" s="959"/>
      <c r="MQS51" s="962" t="e">
        <f t="shared" ref="MQS51" si="4662">(MQQ51*$C$51)+(MQQ51-MQQ49)</f>
        <v>#NUM!</v>
      </c>
      <c r="MQT51" s="959"/>
      <c r="MQU51" s="962" t="e">
        <f t="shared" ref="MQU51" si="4663">(MQS51*$C$51)+(MQS51-MQS49)</f>
        <v>#NUM!</v>
      </c>
      <c r="MQV51" s="959"/>
      <c r="MQW51" s="962" t="e">
        <f t="shared" ref="MQW51" si="4664">(MQU51*$C$51)+(MQU51-MQU49)</f>
        <v>#NUM!</v>
      </c>
      <c r="MQX51" s="959"/>
      <c r="MQY51" s="962" t="e">
        <f t="shared" ref="MQY51" si="4665">(MQW51*$C$51)+(MQW51-MQW49)</f>
        <v>#NUM!</v>
      </c>
      <c r="MQZ51" s="959"/>
      <c r="MRA51" s="962" t="e">
        <f t="shared" ref="MRA51" si="4666">(MQY51*$C$51)+(MQY51-MQY49)</f>
        <v>#NUM!</v>
      </c>
      <c r="MRB51" s="959"/>
      <c r="MRC51" s="962" t="e">
        <f t="shared" ref="MRC51" si="4667">(MRA51*$C$51)+(MRA51-MRA49)</f>
        <v>#NUM!</v>
      </c>
      <c r="MRD51" s="959"/>
      <c r="MRE51" s="962" t="e">
        <f t="shared" ref="MRE51" si="4668">(MRC51*$C$51)+(MRC51-MRC49)</f>
        <v>#NUM!</v>
      </c>
      <c r="MRF51" s="959"/>
      <c r="MRG51" s="962" t="e">
        <f t="shared" ref="MRG51" si="4669">(MRE51*$C$51)+(MRE51-MRE49)</f>
        <v>#NUM!</v>
      </c>
      <c r="MRH51" s="959"/>
      <c r="MRI51" s="962" t="e">
        <f t="shared" ref="MRI51" si="4670">(MRG51*$C$51)+(MRG51-MRG49)</f>
        <v>#NUM!</v>
      </c>
      <c r="MRJ51" s="959"/>
      <c r="MRK51" s="962" t="e">
        <f t="shared" ref="MRK51" si="4671">(MRI51*$C$51)+(MRI51-MRI49)</f>
        <v>#NUM!</v>
      </c>
      <c r="MRL51" s="959"/>
      <c r="MRM51" s="962" t="e">
        <f t="shared" ref="MRM51" si="4672">(MRK51*$C$51)+(MRK51-MRK49)</f>
        <v>#NUM!</v>
      </c>
      <c r="MRN51" s="959"/>
      <c r="MRO51" s="962" t="e">
        <f t="shared" ref="MRO51" si="4673">(MRM51*$C$51)+(MRM51-MRM49)</f>
        <v>#NUM!</v>
      </c>
      <c r="MRP51" s="959"/>
      <c r="MRQ51" s="962" t="e">
        <f t="shared" ref="MRQ51" si="4674">(MRO51*$C$51)+(MRO51-MRO49)</f>
        <v>#NUM!</v>
      </c>
      <c r="MRR51" s="959"/>
      <c r="MRS51" s="962" t="e">
        <f t="shared" ref="MRS51" si="4675">(MRQ51*$C$51)+(MRQ51-MRQ49)</f>
        <v>#NUM!</v>
      </c>
      <c r="MRT51" s="959"/>
      <c r="MRU51" s="962" t="e">
        <f t="shared" ref="MRU51" si="4676">(MRS51*$C$51)+(MRS51-MRS49)</f>
        <v>#NUM!</v>
      </c>
      <c r="MRV51" s="959"/>
      <c r="MRW51" s="962" t="e">
        <f t="shared" ref="MRW51" si="4677">(MRU51*$C$51)+(MRU51-MRU49)</f>
        <v>#NUM!</v>
      </c>
      <c r="MRX51" s="959"/>
      <c r="MRY51" s="962" t="e">
        <f t="shared" ref="MRY51" si="4678">(MRW51*$C$51)+(MRW51-MRW49)</f>
        <v>#NUM!</v>
      </c>
      <c r="MRZ51" s="959"/>
      <c r="MSA51" s="962" t="e">
        <f t="shared" ref="MSA51" si="4679">(MRY51*$C$51)+(MRY51-MRY49)</f>
        <v>#NUM!</v>
      </c>
      <c r="MSB51" s="959"/>
      <c r="MSC51" s="962" t="e">
        <f t="shared" ref="MSC51" si="4680">(MSA51*$C$51)+(MSA51-MSA49)</f>
        <v>#NUM!</v>
      </c>
      <c r="MSD51" s="959"/>
      <c r="MSE51" s="962" t="e">
        <f t="shared" ref="MSE51" si="4681">(MSC51*$C$51)+(MSC51-MSC49)</f>
        <v>#NUM!</v>
      </c>
      <c r="MSF51" s="959"/>
      <c r="MSG51" s="962" t="e">
        <f t="shared" ref="MSG51" si="4682">(MSE51*$C$51)+(MSE51-MSE49)</f>
        <v>#NUM!</v>
      </c>
      <c r="MSH51" s="959"/>
      <c r="MSI51" s="962" t="e">
        <f t="shared" ref="MSI51" si="4683">(MSG51*$C$51)+(MSG51-MSG49)</f>
        <v>#NUM!</v>
      </c>
      <c r="MSJ51" s="959"/>
      <c r="MSK51" s="962" t="e">
        <f t="shared" ref="MSK51" si="4684">(MSI51*$C$51)+(MSI51-MSI49)</f>
        <v>#NUM!</v>
      </c>
      <c r="MSL51" s="959"/>
      <c r="MSM51" s="962" t="e">
        <f t="shared" ref="MSM51" si="4685">(MSK51*$C$51)+(MSK51-MSK49)</f>
        <v>#NUM!</v>
      </c>
      <c r="MSN51" s="959"/>
      <c r="MSO51" s="962" t="e">
        <f t="shared" ref="MSO51" si="4686">(MSM51*$C$51)+(MSM51-MSM49)</f>
        <v>#NUM!</v>
      </c>
      <c r="MSP51" s="959"/>
      <c r="MSQ51" s="962" t="e">
        <f t="shared" ref="MSQ51" si="4687">(MSO51*$C$51)+(MSO51-MSO49)</f>
        <v>#NUM!</v>
      </c>
      <c r="MSR51" s="959"/>
      <c r="MSS51" s="962" t="e">
        <f t="shared" ref="MSS51" si="4688">(MSQ51*$C$51)+(MSQ51-MSQ49)</f>
        <v>#NUM!</v>
      </c>
      <c r="MST51" s="959"/>
      <c r="MSU51" s="962" t="e">
        <f t="shared" ref="MSU51" si="4689">(MSS51*$C$51)+(MSS51-MSS49)</f>
        <v>#NUM!</v>
      </c>
      <c r="MSV51" s="959"/>
      <c r="MSW51" s="962" t="e">
        <f t="shared" ref="MSW51" si="4690">(MSU51*$C$51)+(MSU51-MSU49)</f>
        <v>#NUM!</v>
      </c>
      <c r="MSX51" s="959"/>
      <c r="MSY51" s="962" t="e">
        <f t="shared" ref="MSY51" si="4691">(MSW51*$C$51)+(MSW51-MSW49)</f>
        <v>#NUM!</v>
      </c>
      <c r="MSZ51" s="959"/>
      <c r="MTA51" s="962" t="e">
        <f t="shared" ref="MTA51" si="4692">(MSY51*$C$51)+(MSY51-MSY49)</f>
        <v>#NUM!</v>
      </c>
      <c r="MTB51" s="959"/>
      <c r="MTC51" s="962" t="e">
        <f t="shared" ref="MTC51" si="4693">(MTA51*$C$51)+(MTA51-MTA49)</f>
        <v>#NUM!</v>
      </c>
      <c r="MTD51" s="959"/>
      <c r="MTE51" s="962" t="e">
        <f t="shared" ref="MTE51" si="4694">(MTC51*$C$51)+(MTC51-MTC49)</f>
        <v>#NUM!</v>
      </c>
      <c r="MTF51" s="959"/>
      <c r="MTG51" s="962" t="e">
        <f t="shared" ref="MTG51" si="4695">(MTE51*$C$51)+(MTE51-MTE49)</f>
        <v>#NUM!</v>
      </c>
      <c r="MTH51" s="959"/>
      <c r="MTI51" s="962" t="e">
        <f t="shared" ref="MTI51" si="4696">(MTG51*$C$51)+(MTG51-MTG49)</f>
        <v>#NUM!</v>
      </c>
      <c r="MTJ51" s="959"/>
      <c r="MTK51" s="962" t="e">
        <f t="shared" ref="MTK51" si="4697">(MTI51*$C$51)+(MTI51-MTI49)</f>
        <v>#NUM!</v>
      </c>
      <c r="MTL51" s="959"/>
      <c r="MTM51" s="962" t="e">
        <f t="shared" ref="MTM51" si="4698">(MTK51*$C$51)+(MTK51-MTK49)</f>
        <v>#NUM!</v>
      </c>
      <c r="MTN51" s="959"/>
      <c r="MTO51" s="962" t="e">
        <f t="shared" ref="MTO51" si="4699">(MTM51*$C$51)+(MTM51-MTM49)</f>
        <v>#NUM!</v>
      </c>
      <c r="MTP51" s="959"/>
      <c r="MTQ51" s="962" t="e">
        <f t="shared" ref="MTQ51" si="4700">(MTO51*$C$51)+(MTO51-MTO49)</f>
        <v>#NUM!</v>
      </c>
      <c r="MTR51" s="959"/>
      <c r="MTS51" s="962" t="e">
        <f t="shared" ref="MTS51" si="4701">(MTQ51*$C$51)+(MTQ51-MTQ49)</f>
        <v>#NUM!</v>
      </c>
      <c r="MTT51" s="959"/>
      <c r="MTU51" s="962" t="e">
        <f t="shared" ref="MTU51" si="4702">(MTS51*$C$51)+(MTS51-MTS49)</f>
        <v>#NUM!</v>
      </c>
      <c r="MTV51" s="959"/>
      <c r="MTW51" s="962" t="e">
        <f t="shared" ref="MTW51" si="4703">(MTU51*$C$51)+(MTU51-MTU49)</f>
        <v>#NUM!</v>
      </c>
      <c r="MTX51" s="959"/>
      <c r="MTY51" s="962" t="e">
        <f t="shared" ref="MTY51" si="4704">(MTW51*$C$51)+(MTW51-MTW49)</f>
        <v>#NUM!</v>
      </c>
      <c r="MTZ51" s="959"/>
      <c r="MUA51" s="962" t="e">
        <f t="shared" ref="MUA51" si="4705">(MTY51*$C$51)+(MTY51-MTY49)</f>
        <v>#NUM!</v>
      </c>
      <c r="MUB51" s="959"/>
      <c r="MUC51" s="962" t="e">
        <f t="shared" ref="MUC51" si="4706">(MUA51*$C$51)+(MUA51-MUA49)</f>
        <v>#NUM!</v>
      </c>
      <c r="MUD51" s="959"/>
      <c r="MUE51" s="962" t="e">
        <f t="shared" ref="MUE51" si="4707">(MUC51*$C$51)+(MUC51-MUC49)</f>
        <v>#NUM!</v>
      </c>
      <c r="MUF51" s="959"/>
      <c r="MUG51" s="962" t="e">
        <f t="shared" ref="MUG51" si="4708">(MUE51*$C$51)+(MUE51-MUE49)</f>
        <v>#NUM!</v>
      </c>
      <c r="MUH51" s="959"/>
      <c r="MUI51" s="962" t="e">
        <f t="shared" ref="MUI51" si="4709">(MUG51*$C$51)+(MUG51-MUG49)</f>
        <v>#NUM!</v>
      </c>
      <c r="MUJ51" s="959"/>
      <c r="MUK51" s="962" t="e">
        <f t="shared" ref="MUK51" si="4710">(MUI51*$C$51)+(MUI51-MUI49)</f>
        <v>#NUM!</v>
      </c>
      <c r="MUL51" s="959"/>
      <c r="MUM51" s="962" t="e">
        <f t="shared" ref="MUM51" si="4711">(MUK51*$C$51)+(MUK51-MUK49)</f>
        <v>#NUM!</v>
      </c>
      <c r="MUN51" s="959"/>
      <c r="MUO51" s="962" t="e">
        <f t="shared" ref="MUO51" si="4712">(MUM51*$C$51)+(MUM51-MUM49)</f>
        <v>#NUM!</v>
      </c>
      <c r="MUP51" s="959"/>
      <c r="MUQ51" s="962" t="e">
        <f t="shared" ref="MUQ51" si="4713">(MUO51*$C$51)+(MUO51-MUO49)</f>
        <v>#NUM!</v>
      </c>
      <c r="MUR51" s="959"/>
      <c r="MUS51" s="962" t="e">
        <f t="shared" ref="MUS51" si="4714">(MUQ51*$C$51)+(MUQ51-MUQ49)</f>
        <v>#NUM!</v>
      </c>
      <c r="MUT51" s="959"/>
      <c r="MUU51" s="962" t="e">
        <f t="shared" ref="MUU51" si="4715">(MUS51*$C$51)+(MUS51-MUS49)</f>
        <v>#NUM!</v>
      </c>
      <c r="MUV51" s="959"/>
      <c r="MUW51" s="962" t="e">
        <f t="shared" ref="MUW51" si="4716">(MUU51*$C$51)+(MUU51-MUU49)</f>
        <v>#NUM!</v>
      </c>
      <c r="MUX51" s="959"/>
      <c r="MUY51" s="962" t="e">
        <f t="shared" ref="MUY51" si="4717">(MUW51*$C$51)+(MUW51-MUW49)</f>
        <v>#NUM!</v>
      </c>
      <c r="MUZ51" s="959"/>
      <c r="MVA51" s="962" t="e">
        <f t="shared" ref="MVA51" si="4718">(MUY51*$C$51)+(MUY51-MUY49)</f>
        <v>#NUM!</v>
      </c>
      <c r="MVB51" s="959"/>
      <c r="MVC51" s="962" t="e">
        <f t="shared" ref="MVC51" si="4719">(MVA51*$C$51)+(MVA51-MVA49)</f>
        <v>#NUM!</v>
      </c>
      <c r="MVD51" s="959"/>
      <c r="MVE51" s="962" t="e">
        <f t="shared" ref="MVE51" si="4720">(MVC51*$C$51)+(MVC51-MVC49)</f>
        <v>#NUM!</v>
      </c>
      <c r="MVF51" s="959"/>
      <c r="MVG51" s="962" t="e">
        <f t="shared" ref="MVG51" si="4721">(MVE51*$C$51)+(MVE51-MVE49)</f>
        <v>#NUM!</v>
      </c>
      <c r="MVH51" s="959"/>
      <c r="MVI51" s="962" t="e">
        <f t="shared" ref="MVI51" si="4722">(MVG51*$C$51)+(MVG51-MVG49)</f>
        <v>#NUM!</v>
      </c>
      <c r="MVJ51" s="959"/>
      <c r="MVK51" s="962" t="e">
        <f t="shared" ref="MVK51" si="4723">(MVI51*$C$51)+(MVI51-MVI49)</f>
        <v>#NUM!</v>
      </c>
      <c r="MVL51" s="959"/>
      <c r="MVM51" s="962" t="e">
        <f t="shared" ref="MVM51" si="4724">(MVK51*$C$51)+(MVK51-MVK49)</f>
        <v>#NUM!</v>
      </c>
      <c r="MVN51" s="959"/>
      <c r="MVO51" s="962" t="e">
        <f t="shared" ref="MVO51" si="4725">(MVM51*$C$51)+(MVM51-MVM49)</f>
        <v>#NUM!</v>
      </c>
      <c r="MVP51" s="959"/>
      <c r="MVQ51" s="962" t="e">
        <f t="shared" ref="MVQ51" si="4726">(MVO51*$C$51)+(MVO51-MVO49)</f>
        <v>#NUM!</v>
      </c>
      <c r="MVR51" s="959"/>
      <c r="MVS51" s="962" t="e">
        <f t="shared" ref="MVS51" si="4727">(MVQ51*$C$51)+(MVQ51-MVQ49)</f>
        <v>#NUM!</v>
      </c>
      <c r="MVT51" s="959"/>
      <c r="MVU51" s="962" t="e">
        <f t="shared" ref="MVU51" si="4728">(MVS51*$C$51)+(MVS51-MVS49)</f>
        <v>#NUM!</v>
      </c>
      <c r="MVV51" s="959"/>
      <c r="MVW51" s="962" t="e">
        <f t="shared" ref="MVW51" si="4729">(MVU51*$C$51)+(MVU51-MVU49)</f>
        <v>#NUM!</v>
      </c>
      <c r="MVX51" s="959"/>
      <c r="MVY51" s="962" t="e">
        <f t="shared" ref="MVY51" si="4730">(MVW51*$C$51)+(MVW51-MVW49)</f>
        <v>#NUM!</v>
      </c>
      <c r="MVZ51" s="959"/>
      <c r="MWA51" s="962" t="e">
        <f t="shared" ref="MWA51" si="4731">(MVY51*$C$51)+(MVY51-MVY49)</f>
        <v>#NUM!</v>
      </c>
      <c r="MWB51" s="959"/>
      <c r="MWC51" s="962" t="e">
        <f t="shared" ref="MWC51" si="4732">(MWA51*$C$51)+(MWA51-MWA49)</f>
        <v>#NUM!</v>
      </c>
      <c r="MWD51" s="959"/>
      <c r="MWE51" s="962" t="e">
        <f t="shared" ref="MWE51" si="4733">(MWC51*$C$51)+(MWC51-MWC49)</f>
        <v>#NUM!</v>
      </c>
      <c r="MWF51" s="959"/>
      <c r="MWG51" s="962" t="e">
        <f t="shared" ref="MWG51" si="4734">(MWE51*$C$51)+(MWE51-MWE49)</f>
        <v>#NUM!</v>
      </c>
      <c r="MWH51" s="959"/>
      <c r="MWI51" s="962" t="e">
        <f t="shared" ref="MWI51" si="4735">(MWG51*$C$51)+(MWG51-MWG49)</f>
        <v>#NUM!</v>
      </c>
      <c r="MWJ51" s="959"/>
      <c r="MWK51" s="962" t="e">
        <f t="shared" ref="MWK51" si="4736">(MWI51*$C$51)+(MWI51-MWI49)</f>
        <v>#NUM!</v>
      </c>
      <c r="MWL51" s="959"/>
      <c r="MWM51" s="962" t="e">
        <f t="shared" ref="MWM51" si="4737">(MWK51*$C$51)+(MWK51-MWK49)</f>
        <v>#NUM!</v>
      </c>
      <c r="MWN51" s="959"/>
      <c r="MWO51" s="962" t="e">
        <f t="shared" ref="MWO51" si="4738">(MWM51*$C$51)+(MWM51-MWM49)</f>
        <v>#NUM!</v>
      </c>
      <c r="MWP51" s="959"/>
      <c r="MWQ51" s="962" t="e">
        <f t="shared" ref="MWQ51" si="4739">(MWO51*$C$51)+(MWO51-MWO49)</f>
        <v>#NUM!</v>
      </c>
      <c r="MWR51" s="959"/>
      <c r="MWS51" s="962" t="e">
        <f t="shared" ref="MWS51" si="4740">(MWQ51*$C$51)+(MWQ51-MWQ49)</f>
        <v>#NUM!</v>
      </c>
      <c r="MWT51" s="959"/>
      <c r="MWU51" s="962" t="e">
        <f t="shared" ref="MWU51" si="4741">(MWS51*$C$51)+(MWS51-MWS49)</f>
        <v>#NUM!</v>
      </c>
      <c r="MWV51" s="959"/>
      <c r="MWW51" s="962" t="e">
        <f t="shared" ref="MWW51" si="4742">(MWU51*$C$51)+(MWU51-MWU49)</f>
        <v>#NUM!</v>
      </c>
      <c r="MWX51" s="959"/>
      <c r="MWY51" s="962" t="e">
        <f t="shared" ref="MWY51" si="4743">(MWW51*$C$51)+(MWW51-MWW49)</f>
        <v>#NUM!</v>
      </c>
      <c r="MWZ51" s="959"/>
      <c r="MXA51" s="962" t="e">
        <f t="shared" ref="MXA51" si="4744">(MWY51*$C$51)+(MWY51-MWY49)</f>
        <v>#NUM!</v>
      </c>
      <c r="MXB51" s="959"/>
      <c r="MXC51" s="962" t="e">
        <f t="shared" ref="MXC51" si="4745">(MXA51*$C$51)+(MXA51-MXA49)</f>
        <v>#NUM!</v>
      </c>
      <c r="MXD51" s="959"/>
      <c r="MXE51" s="962" t="e">
        <f t="shared" ref="MXE51" si="4746">(MXC51*$C$51)+(MXC51-MXC49)</f>
        <v>#NUM!</v>
      </c>
      <c r="MXF51" s="959"/>
      <c r="MXG51" s="962" t="e">
        <f t="shared" ref="MXG51" si="4747">(MXE51*$C$51)+(MXE51-MXE49)</f>
        <v>#NUM!</v>
      </c>
      <c r="MXH51" s="959"/>
      <c r="MXI51" s="962" t="e">
        <f t="shared" ref="MXI51" si="4748">(MXG51*$C$51)+(MXG51-MXG49)</f>
        <v>#NUM!</v>
      </c>
      <c r="MXJ51" s="959"/>
      <c r="MXK51" s="962" t="e">
        <f t="shared" ref="MXK51" si="4749">(MXI51*$C$51)+(MXI51-MXI49)</f>
        <v>#NUM!</v>
      </c>
      <c r="MXL51" s="959"/>
      <c r="MXM51" s="962" t="e">
        <f t="shared" ref="MXM51" si="4750">(MXK51*$C$51)+(MXK51-MXK49)</f>
        <v>#NUM!</v>
      </c>
      <c r="MXN51" s="959"/>
      <c r="MXO51" s="962" t="e">
        <f t="shared" ref="MXO51" si="4751">(MXM51*$C$51)+(MXM51-MXM49)</f>
        <v>#NUM!</v>
      </c>
      <c r="MXP51" s="959"/>
      <c r="MXQ51" s="962" t="e">
        <f t="shared" ref="MXQ51" si="4752">(MXO51*$C$51)+(MXO51-MXO49)</f>
        <v>#NUM!</v>
      </c>
      <c r="MXR51" s="959"/>
      <c r="MXS51" s="962" t="e">
        <f t="shared" ref="MXS51" si="4753">(MXQ51*$C$51)+(MXQ51-MXQ49)</f>
        <v>#NUM!</v>
      </c>
      <c r="MXT51" s="959"/>
      <c r="MXU51" s="962" t="e">
        <f t="shared" ref="MXU51" si="4754">(MXS51*$C$51)+(MXS51-MXS49)</f>
        <v>#NUM!</v>
      </c>
      <c r="MXV51" s="959"/>
      <c r="MXW51" s="962" t="e">
        <f t="shared" ref="MXW51" si="4755">(MXU51*$C$51)+(MXU51-MXU49)</f>
        <v>#NUM!</v>
      </c>
      <c r="MXX51" s="959"/>
      <c r="MXY51" s="962" t="e">
        <f t="shared" ref="MXY51" si="4756">(MXW51*$C$51)+(MXW51-MXW49)</f>
        <v>#NUM!</v>
      </c>
      <c r="MXZ51" s="959"/>
      <c r="MYA51" s="962" t="e">
        <f t="shared" ref="MYA51" si="4757">(MXY51*$C$51)+(MXY51-MXY49)</f>
        <v>#NUM!</v>
      </c>
      <c r="MYB51" s="959"/>
      <c r="MYC51" s="962" t="e">
        <f t="shared" ref="MYC51" si="4758">(MYA51*$C$51)+(MYA51-MYA49)</f>
        <v>#NUM!</v>
      </c>
      <c r="MYD51" s="959"/>
      <c r="MYE51" s="962" t="e">
        <f t="shared" ref="MYE51" si="4759">(MYC51*$C$51)+(MYC51-MYC49)</f>
        <v>#NUM!</v>
      </c>
      <c r="MYF51" s="959"/>
      <c r="MYG51" s="962" t="e">
        <f t="shared" ref="MYG51" si="4760">(MYE51*$C$51)+(MYE51-MYE49)</f>
        <v>#NUM!</v>
      </c>
      <c r="MYH51" s="959"/>
      <c r="MYI51" s="962" t="e">
        <f t="shared" ref="MYI51" si="4761">(MYG51*$C$51)+(MYG51-MYG49)</f>
        <v>#NUM!</v>
      </c>
      <c r="MYJ51" s="959"/>
      <c r="MYK51" s="962" t="e">
        <f t="shared" ref="MYK51" si="4762">(MYI51*$C$51)+(MYI51-MYI49)</f>
        <v>#NUM!</v>
      </c>
      <c r="MYL51" s="959"/>
      <c r="MYM51" s="962" t="e">
        <f t="shared" ref="MYM51" si="4763">(MYK51*$C$51)+(MYK51-MYK49)</f>
        <v>#NUM!</v>
      </c>
      <c r="MYN51" s="959"/>
      <c r="MYO51" s="962" t="e">
        <f t="shared" ref="MYO51" si="4764">(MYM51*$C$51)+(MYM51-MYM49)</f>
        <v>#NUM!</v>
      </c>
      <c r="MYP51" s="959"/>
      <c r="MYQ51" s="962" t="e">
        <f t="shared" ref="MYQ51" si="4765">(MYO51*$C$51)+(MYO51-MYO49)</f>
        <v>#NUM!</v>
      </c>
      <c r="MYR51" s="959"/>
      <c r="MYS51" s="962" t="e">
        <f t="shared" ref="MYS51" si="4766">(MYQ51*$C$51)+(MYQ51-MYQ49)</f>
        <v>#NUM!</v>
      </c>
      <c r="MYT51" s="959"/>
      <c r="MYU51" s="962" t="e">
        <f t="shared" ref="MYU51" si="4767">(MYS51*$C$51)+(MYS51-MYS49)</f>
        <v>#NUM!</v>
      </c>
      <c r="MYV51" s="959"/>
      <c r="MYW51" s="962" t="e">
        <f t="shared" ref="MYW51" si="4768">(MYU51*$C$51)+(MYU51-MYU49)</f>
        <v>#NUM!</v>
      </c>
      <c r="MYX51" s="959"/>
      <c r="MYY51" s="962" t="e">
        <f t="shared" ref="MYY51" si="4769">(MYW51*$C$51)+(MYW51-MYW49)</f>
        <v>#NUM!</v>
      </c>
      <c r="MYZ51" s="959"/>
      <c r="MZA51" s="962" t="e">
        <f t="shared" ref="MZA51" si="4770">(MYY51*$C$51)+(MYY51-MYY49)</f>
        <v>#NUM!</v>
      </c>
      <c r="MZB51" s="959"/>
      <c r="MZC51" s="962" t="e">
        <f t="shared" ref="MZC51" si="4771">(MZA51*$C$51)+(MZA51-MZA49)</f>
        <v>#NUM!</v>
      </c>
      <c r="MZD51" s="959"/>
      <c r="MZE51" s="962" t="e">
        <f t="shared" ref="MZE51" si="4772">(MZC51*$C$51)+(MZC51-MZC49)</f>
        <v>#NUM!</v>
      </c>
      <c r="MZF51" s="959"/>
      <c r="MZG51" s="962" t="e">
        <f t="shared" ref="MZG51" si="4773">(MZE51*$C$51)+(MZE51-MZE49)</f>
        <v>#NUM!</v>
      </c>
      <c r="MZH51" s="959"/>
      <c r="MZI51" s="962" t="e">
        <f t="shared" ref="MZI51" si="4774">(MZG51*$C$51)+(MZG51-MZG49)</f>
        <v>#NUM!</v>
      </c>
      <c r="MZJ51" s="959"/>
      <c r="MZK51" s="962" t="e">
        <f t="shared" ref="MZK51" si="4775">(MZI51*$C$51)+(MZI51-MZI49)</f>
        <v>#NUM!</v>
      </c>
      <c r="MZL51" s="959"/>
      <c r="MZM51" s="962" t="e">
        <f t="shared" ref="MZM51" si="4776">(MZK51*$C$51)+(MZK51-MZK49)</f>
        <v>#NUM!</v>
      </c>
      <c r="MZN51" s="959"/>
      <c r="MZO51" s="962" t="e">
        <f t="shared" ref="MZO51" si="4777">(MZM51*$C$51)+(MZM51-MZM49)</f>
        <v>#NUM!</v>
      </c>
      <c r="MZP51" s="959"/>
      <c r="MZQ51" s="962" t="e">
        <f t="shared" ref="MZQ51" si="4778">(MZO51*$C$51)+(MZO51-MZO49)</f>
        <v>#NUM!</v>
      </c>
      <c r="MZR51" s="959"/>
      <c r="MZS51" s="962" t="e">
        <f t="shared" ref="MZS51" si="4779">(MZQ51*$C$51)+(MZQ51-MZQ49)</f>
        <v>#NUM!</v>
      </c>
      <c r="MZT51" s="959"/>
      <c r="MZU51" s="962" t="e">
        <f t="shared" ref="MZU51" si="4780">(MZS51*$C$51)+(MZS51-MZS49)</f>
        <v>#NUM!</v>
      </c>
      <c r="MZV51" s="959"/>
      <c r="MZW51" s="962" t="e">
        <f t="shared" ref="MZW51" si="4781">(MZU51*$C$51)+(MZU51-MZU49)</f>
        <v>#NUM!</v>
      </c>
      <c r="MZX51" s="959"/>
      <c r="MZY51" s="962" t="e">
        <f t="shared" ref="MZY51" si="4782">(MZW51*$C$51)+(MZW51-MZW49)</f>
        <v>#NUM!</v>
      </c>
      <c r="MZZ51" s="959"/>
      <c r="NAA51" s="962" t="e">
        <f t="shared" ref="NAA51" si="4783">(MZY51*$C$51)+(MZY51-MZY49)</f>
        <v>#NUM!</v>
      </c>
      <c r="NAB51" s="959"/>
      <c r="NAC51" s="962" t="e">
        <f t="shared" ref="NAC51" si="4784">(NAA51*$C$51)+(NAA51-NAA49)</f>
        <v>#NUM!</v>
      </c>
      <c r="NAD51" s="959"/>
      <c r="NAE51" s="962" t="e">
        <f t="shared" ref="NAE51" si="4785">(NAC51*$C$51)+(NAC51-NAC49)</f>
        <v>#NUM!</v>
      </c>
      <c r="NAF51" s="959"/>
      <c r="NAG51" s="962" t="e">
        <f t="shared" ref="NAG51" si="4786">(NAE51*$C$51)+(NAE51-NAE49)</f>
        <v>#NUM!</v>
      </c>
      <c r="NAH51" s="959"/>
      <c r="NAI51" s="962" t="e">
        <f t="shared" ref="NAI51" si="4787">(NAG51*$C$51)+(NAG51-NAG49)</f>
        <v>#NUM!</v>
      </c>
      <c r="NAJ51" s="959"/>
      <c r="NAK51" s="962" t="e">
        <f t="shared" ref="NAK51" si="4788">(NAI51*$C$51)+(NAI51-NAI49)</f>
        <v>#NUM!</v>
      </c>
      <c r="NAL51" s="959"/>
      <c r="NAM51" s="962" t="e">
        <f t="shared" ref="NAM51" si="4789">(NAK51*$C$51)+(NAK51-NAK49)</f>
        <v>#NUM!</v>
      </c>
      <c r="NAN51" s="959"/>
      <c r="NAO51" s="962" t="e">
        <f t="shared" ref="NAO51" si="4790">(NAM51*$C$51)+(NAM51-NAM49)</f>
        <v>#NUM!</v>
      </c>
      <c r="NAP51" s="959"/>
      <c r="NAQ51" s="962" t="e">
        <f t="shared" ref="NAQ51" si="4791">(NAO51*$C$51)+(NAO51-NAO49)</f>
        <v>#NUM!</v>
      </c>
      <c r="NAR51" s="959"/>
      <c r="NAS51" s="962" t="e">
        <f t="shared" ref="NAS51" si="4792">(NAQ51*$C$51)+(NAQ51-NAQ49)</f>
        <v>#NUM!</v>
      </c>
      <c r="NAT51" s="959"/>
      <c r="NAU51" s="962" t="e">
        <f t="shared" ref="NAU51" si="4793">(NAS51*$C$51)+(NAS51-NAS49)</f>
        <v>#NUM!</v>
      </c>
      <c r="NAV51" s="959"/>
      <c r="NAW51" s="962" t="e">
        <f t="shared" ref="NAW51" si="4794">(NAU51*$C$51)+(NAU51-NAU49)</f>
        <v>#NUM!</v>
      </c>
      <c r="NAX51" s="959"/>
      <c r="NAY51" s="962" t="e">
        <f t="shared" ref="NAY51" si="4795">(NAW51*$C$51)+(NAW51-NAW49)</f>
        <v>#NUM!</v>
      </c>
      <c r="NAZ51" s="959"/>
      <c r="NBA51" s="962" t="e">
        <f t="shared" ref="NBA51" si="4796">(NAY51*$C$51)+(NAY51-NAY49)</f>
        <v>#NUM!</v>
      </c>
      <c r="NBB51" s="959"/>
      <c r="NBC51" s="962" t="e">
        <f t="shared" ref="NBC51" si="4797">(NBA51*$C$51)+(NBA51-NBA49)</f>
        <v>#NUM!</v>
      </c>
      <c r="NBD51" s="959"/>
      <c r="NBE51" s="962" t="e">
        <f t="shared" ref="NBE51" si="4798">(NBC51*$C$51)+(NBC51-NBC49)</f>
        <v>#NUM!</v>
      </c>
      <c r="NBF51" s="959"/>
      <c r="NBG51" s="962" t="e">
        <f t="shared" ref="NBG51" si="4799">(NBE51*$C$51)+(NBE51-NBE49)</f>
        <v>#NUM!</v>
      </c>
      <c r="NBH51" s="959"/>
      <c r="NBI51" s="962" t="e">
        <f t="shared" ref="NBI51" si="4800">(NBG51*$C$51)+(NBG51-NBG49)</f>
        <v>#NUM!</v>
      </c>
      <c r="NBJ51" s="959"/>
      <c r="NBK51" s="962" t="e">
        <f t="shared" ref="NBK51" si="4801">(NBI51*$C$51)+(NBI51-NBI49)</f>
        <v>#NUM!</v>
      </c>
      <c r="NBL51" s="959"/>
      <c r="NBM51" s="962" t="e">
        <f t="shared" ref="NBM51" si="4802">(NBK51*$C$51)+(NBK51-NBK49)</f>
        <v>#NUM!</v>
      </c>
      <c r="NBN51" s="959"/>
      <c r="NBO51" s="962" t="e">
        <f t="shared" ref="NBO51" si="4803">(NBM51*$C$51)+(NBM51-NBM49)</f>
        <v>#NUM!</v>
      </c>
      <c r="NBP51" s="959"/>
      <c r="NBQ51" s="962" t="e">
        <f t="shared" ref="NBQ51" si="4804">(NBO51*$C$51)+(NBO51-NBO49)</f>
        <v>#NUM!</v>
      </c>
      <c r="NBR51" s="959"/>
      <c r="NBS51" s="962" t="e">
        <f t="shared" ref="NBS51" si="4805">(NBQ51*$C$51)+(NBQ51-NBQ49)</f>
        <v>#NUM!</v>
      </c>
      <c r="NBT51" s="959"/>
      <c r="NBU51" s="962" t="e">
        <f t="shared" ref="NBU51" si="4806">(NBS51*$C$51)+(NBS51-NBS49)</f>
        <v>#NUM!</v>
      </c>
      <c r="NBV51" s="959"/>
      <c r="NBW51" s="962" t="e">
        <f t="shared" ref="NBW51" si="4807">(NBU51*$C$51)+(NBU51-NBU49)</f>
        <v>#NUM!</v>
      </c>
      <c r="NBX51" s="959"/>
      <c r="NBY51" s="962" t="e">
        <f t="shared" ref="NBY51" si="4808">(NBW51*$C$51)+(NBW51-NBW49)</f>
        <v>#NUM!</v>
      </c>
      <c r="NBZ51" s="959"/>
      <c r="NCA51" s="962" t="e">
        <f t="shared" ref="NCA51" si="4809">(NBY51*$C$51)+(NBY51-NBY49)</f>
        <v>#NUM!</v>
      </c>
      <c r="NCB51" s="959"/>
      <c r="NCC51" s="962" t="e">
        <f t="shared" ref="NCC51" si="4810">(NCA51*$C$51)+(NCA51-NCA49)</f>
        <v>#NUM!</v>
      </c>
      <c r="NCD51" s="959"/>
      <c r="NCE51" s="962" t="e">
        <f t="shared" ref="NCE51" si="4811">(NCC51*$C$51)+(NCC51-NCC49)</f>
        <v>#NUM!</v>
      </c>
      <c r="NCF51" s="959"/>
      <c r="NCG51" s="962" t="e">
        <f t="shared" ref="NCG51" si="4812">(NCE51*$C$51)+(NCE51-NCE49)</f>
        <v>#NUM!</v>
      </c>
      <c r="NCH51" s="959"/>
      <c r="NCI51" s="962" t="e">
        <f t="shared" ref="NCI51" si="4813">(NCG51*$C$51)+(NCG51-NCG49)</f>
        <v>#NUM!</v>
      </c>
      <c r="NCJ51" s="959"/>
      <c r="NCK51" s="962" t="e">
        <f t="shared" ref="NCK51" si="4814">(NCI51*$C$51)+(NCI51-NCI49)</f>
        <v>#NUM!</v>
      </c>
      <c r="NCL51" s="959"/>
      <c r="NCM51" s="962" t="e">
        <f t="shared" ref="NCM51" si="4815">(NCK51*$C$51)+(NCK51-NCK49)</f>
        <v>#NUM!</v>
      </c>
      <c r="NCN51" s="959"/>
      <c r="NCO51" s="962" t="e">
        <f t="shared" ref="NCO51" si="4816">(NCM51*$C$51)+(NCM51-NCM49)</f>
        <v>#NUM!</v>
      </c>
      <c r="NCP51" s="959"/>
      <c r="NCQ51" s="962" t="e">
        <f t="shared" ref="NCQ51" si="4817">(NCO51*$C$51)+(NCO51-NCO49)</f>
        <v>#NUM!</v>
      </c>
      <c r="NCR51" s="959"/>
      <c r="NCS51" s="962" t="e">
        <f t="shared" ref="NCS51" si="4818">(NCQ51*$C$51)+(NCQ51-NCQ49)</f>
        <v>#NUM!</v>
      </c>
      <c r="NCT51" s="959"/>
      <c r="NCU51" s="962" t="e">
        <f t="shared" ref="NCU51" si="4819">(NCS51*$C$51)+(NCS51-NCS49)</f>
        <v>#NUM!</v>
      </c>
      <c r="NCV51" s="959"/>
      <c r="NCW51" s="962" t="e">
        <f t="shared" ref="NCW51" si="4820">(NCU51*$C$51)+(NCU51-NCU49)</f>
        <v>#NUM!</v>
      </c>
      <c r="NCX51" s="959"/>
      <c r="NCY51" s="962" t="e">
        <f t="shared" ref="NCY51" si="4821">(NCW51*$C$51)+(NCW51-NCW49)</f>
        <v>#NUM!</v>
      </c>
      <c r="NCZ51" s="959"/>
      <c r="NDA51" s="962" t="e">
        <f t="shared" ref="NDA51" si="4822">(NCY51*$C$51)+(NCY51-NCY49)</f>
        <v>#NUM!</v>
      </c>
      <c r="NDB51" s="959"/>
      <c r="NDC51" s="962" t="e">
        <f t="shared" ref="NDC51" si="4823">(NDA51*$C$51)+(NDA51-NDA49)</f>
        <v>#NUM!</v>
      </c>
      <c r="NDD51" s="959"/>
      <c r="NDE51" s="962" t="e">
        <f t="shared" ref="NDE51" si="4824">(NDC51*$C$51)+(NDC51-NDC49)</f>
        <v>#NUM!</v>
      </c>
      <c r="NDF51" s="959"/>
      <c r="NDG51" s="962" t="e">
        <f t="shared" ref="NDG51" si="4825">(NDE51*$C$51)+(NDE51-NDE49)</f>
        <v>#NUM!</v>
      </c>
      <c r="NDH51" s="959"/>
      <c r="NDI51" s="962" t="e">
        <f t="shared" ref="NDI51" si="4826">(NDG51*$C$51)+(NDG51-NDG49)</f>
        <v>#NUM!</v>
      </c>
      <c r="NDJ51" s="959"/>
      <c r="NDK51" s="962" t="e">
        <f t="shared" ref="NDK51" si="4827">(NDI51*$C$51)+(NDI51-NDI49)</f>
        <v>#NUM!</v>
      </c>
      <c r="NDL51" s="959"/>
      <c r="NDM51" s="962" t="e">
        <f t="shared" ref="NDM51" si="4828">(NDK51*$C$51)+(NDK51-NDK49)</f>
        <v>#NUM!</v>
      </c>
      <c r="NDN51" s="959"/>
      <c r="NDO51" s="962" t="e">
        <f t="shared" ref="NDO51" si="4829">(NDM51*$C$51)+(NDM51-NDM49)</f>
        <v>#NUM!</v>
      </c>
      <c r="NDP51" s="959"/>
      <c r="NDQ51" s="962" t="e">
        <f t="shared" ref="NDQ51" si="4830">(NDO51*$C$51)+(NDO51-NDO49)</f>
        <v>#NUM!</v>
      </c>
      <c r="NDR51" s="959"/>
      <c r="NDS51" s="962" t="e">
        <f t="shared" ref="NDS51" si="4831">(NDQ51*$C$51)+(NDQ51-NDQ49)</f>
        <v>#NUM!</v>
      </c>
      <c r="NDT51" s="959"/>
      <c r="NDU51" s="962" t="e">
        <f t="shared" ref="NDU51" si="4832">(NDS51*$C$51)+(NDS51-NDS49)</f>
        <v>#NUM!</v>
      </c>
      <c r="NDV51" s="959"/>
      <c r="NDW51" s="962" t="e">
        <f t="shared" ref="NDW51" si="4833">(NDU51*$C$51)+(NDU51-NDU49)</f>
        <v>#NUM!</v>
      </c>
      <c r="NDX51" s="959"/>
      <c r="NDY51" s="962" t="e">
        <f t="shared" ref="NDY51" si="4834">(NDW51*$C$51)+(NDW51-NDW49)</f>
        <v>#NUM!</v>
      </c>
      <c r="NDZ51" s="959"/>
      <c r="NEA51" s="962" t="e">
        <f t="shared" ref="NEA51" si="4835">(NDY51*$C$51)+(NDY51-NDY49)</f>
        <v>#NUM!</v>
      </c>
      <c r="NEB51" s="959"/>
      <c r="NEC51" s="962" t="e">
        <f t="shared" ref="NEC51" si="4836">(NEA51*$C$51)+(NEA51-NEA49)</f>
        <v>#NUM!</v>
      </c>
      <c r="NED51" s="959"/>
      <c r="NEE51" s="962" t="e">
        <f t="shared" ref="NEE51" si="4837">(NEC51*$C$51)+(NEC51-NEC49)</f>
        <v>#NUM!</v>
      </c>
      <c r="NEF51" s="959"/>
      <c r="NEG51" s="962" t="e">
        <f t="shared" ref="NEG51" si="4838">(NEE51*$C$51)+(NEE51-NEE49)</f>
        <v>#NUM!</v>
      </c>
      <c r="NEH51" s="959"/>
      <c r="NEI51" s="962" t="e">
        <f t="shared" ref="NEI51" si="4839">(NEG51*$C$51)+(NEG51-NEG49)</f>
        <v>#NUM!</v>
      </c>
      <c r="NEJ51" s="959"/>
      <c r="NEK51" s="962" t="e">
        <f t="shared" ref="NEK51" si="4840">(NEI51*$C$51)+(NEI51-NEI49)</f>
        <v>#NUM!</v>
      </c>
      <c r="NEL51" s="959"/>
      <c r="NEM51" s="962" t="e">
        <f t="shared" ref="NEM51" si="4841">(NEK51*$C$51)+(NEK51-NEK49)</f>
        <v>#NUM!</v>
      </c>
      <c r="NEN51" s="959"/>
      <c r="NEO51" s="962" t="e">
        <f t="shared" ref="NEO51" si="4842">(NEM51*$C$51)+(NEM51-NEM49)</f>
        <v>#NUM!</v>
      </c>
      <c r="NEP51" s="959"/>
      <c r="NEQ51" s="962" t="e">
        <f t="shared" ref="NEQ51" si="4843">(NEO51*$C$51)+(NEO51-NEO49)</f>
        <v>#NUM!</v>
      </c>
      <c r="NER51" s="959"/>
      <c r="NES51" s="962" t="e">
        <f t="shared" ref="NES51" si="4844">(NEQ51*$C$51)+(NEQ51-NEQ49)</f>
        <v>#NUM!</v>
      </c>
      <c r="NET51" s="959"/>
      <c r="NEU51" s="962" t="e">
        <f t="shared" ref="NEU51" si="4845">(NES51*$C$51)+(NES51-NES49)</f>
        <v>#NUM!</v>
      </c>
      <c r="NEV51" s="959"/>
      <c r="NEW51" s="962" t="e">
        <f t="shared" ref="NEW51" si="4846">(NEU51*$C$51)+(NEU51-NEU49)</f>
        <v>#NUM!</v>
      </c>
      <c r="NEX51" s="959"/>
      <c r="NEY51" s="962" t="e">
        <f t="shared" ref="NEY51" si="4847">(NEW51*$C$51)+(NEW51-NEW49)</f>
        <v>#NUM!</v>
      </c>
      <c r="NEZ51" s="959"/>
      <c r="NFA51" s="962" t="e">
        <f t="shared" ref="NFA51" si="4848">(NEY51*$C$51)+(NEY51-NEY49)</f>
        <v>#NUM!</v>
      </c>
      <c r="NFB51" s="959"/>
      <c r="NFC51" s="962" t="e">
        <f t="shared" ref="NFC51" si="4849">(NFA51*$C$51)+(NFA51-NFA49)</f>
        <v>#NUM!</v>
      </c>
      <c r="NFD51" s="959"/>
      <c r="NFE51" s="962" t="e">
        <f t="shared" ref="NFE51" si="4850">(NFC51*$C$51)+(NFC51-NFC49)</f>
        <v>#NUM!</v>
      </c>
      <c r="NFF51" s="959"/>
      <c r="NFG51" s="962" t="e">
        <f t="shared" ref="NFG51" si="4851">(NFE51*$C$51)+(NFE51-NFE49)</f>
        <v>#NUM!</v>
      </c>
      <c r="NFH51" s="959"/>
      <c r="NFI51" s="962" t="e">
        <f t="shared" ref="NFI51" si="4852">(NFG51*$C$51)+(NFG51-NFG49)</f>
        <v>#NUM!</v>
      </c>
      <c r="NFJ51" s="959"/>
      <c r="NFK51" s="962" t="e">
        <f t="shared" ref="NFK51" si="4853">(NFI51*$C$51)+(NFI51-NFI49)</f>
        <v>#NUM!</v>
      </c>
      <c r="NFL51" s="959"/>
      <c r="NFM51" s="962" t="e">
        <f t="shared" ref="NFM51" si="4854">(NFK51*$C$51)+(NFK51-NFK49)</f>
        <v>#NUM!</v>
      </c>
      <c r="NFN51" s="959"/>
      <c r="NFO51" s="962" t="e">
        <f t="shared" ref="NFO51" si="4855">(NFM51*$C$51)+(NFM51-NFM49)</f>
        <v>#NUM!</v>
      </c>
      <c r="NFP51" s="959"/>
      <c r="NFQ51" s="962" t="e">
        <f t="shared" ref="NFQ51" si="4856">(NFO51*$C$51)+(NFO51-NFO49)</f>
        <v>#NUM!</v>
      </c>
      <c r="NFR51" s="959"/>
      <c r="NFS51" s="962" t="e">
        <f t="shared" ref="NFS51" si="4857">(NFQ51*$C$51)+(NFQ51-NFQ49)</f>
        <v>#NUM!</v>
      </c>
      <c r="NFT51" s="959"/>
      <c r="NFU51" s="962" t="e">
        <f t="shared" ref="NFU51" si="4858">(NFS51*$C$51)+(NFS51-NFS49)</f>
        <v>#NUM!</v>
      </c>
      <c r="NFV51" s="959"/>
      <c r="NFW51" s="962" t="e">
        <f t="shared" ref="NFW51" si="4859">(NFU51*$C$51)+(NFU51-NFU49)</f>
        <v>#NUM!</v>
      </c>
      <c r="NFX51" s="959"/>
      <c r="NFY51" s="962" t="e">
        <f t="shared" ref="NFY51" si="4860">(NFW51*$C$51)+(NFW51-NFW49)</f>
        <v>#NUM!</v>
      </c>
      <c r="NFZ51" s="959"/>
      <c r="NGA51" s="962" t="e">
        <f t="shared" ref="NGA51" si="4861">(NFY51*$C$51)+(NFY51-NFY49)</f>
        <v>#NUM!</v>
      </c>
      <c r="NGB51" s="959"/>
      <c r="NGC51" s="962" t="e">
        <f t="shared" ref="NGC51" si="4862">(NGA51*$C$51)+(NGA51-NGA49)</f>
        <v>#NUM!</v>
      </c>
      <c r="NGD51" s="959"/>
      <c r="NGE51" s="962" t="e">
        <f t="shared" ref="NGE51" si="4863">(NGC51*$C$51)+(NGC51-NGC49)</f>
        <v>#NUM!</v>
      </c>
      <c r="NGF51" s="959"/>
      <c r="NGG51" s="962" t="e">
        <f t="shared" ref="NGG51" si="4864">(NGE51*$C$51)+(NGE51-NGE49)</f>
        <v>#NUM!</v>
      </c>
      <c r="NGH51" s="959"/>
      <c r="NGI51" s="962" t="e">
        <f t="shared" ref="NGI51" si="4865">(NGG51*$C$51)+(NGG51-NGG49)</f>
        <v>#NUM!</v>
      </c>
      <c r="NGJ51" s="959"/>
      <c r="NGK51" s="962" t="e">
        <f t="shared" ref="NGK51" si="4866">(NGI51*$C$51)+(NGI51-NGI49)</f>
        <v>#NUM!</v>
      </c>
      <c r="NGL51" s="959"/>
      <c r="NGM51" s="962" t="e">
        <f t="shared" ref="NGM51" si="4867">(NGK51*$C$51)+(NGK51-NGK49)</f>
        <v>#NUM!</v>
      </c>
      <c r="NGN51" s="959"/>
      <c r="NGO51" s="962" t="e">
        <f t="shared" ref="NGO51" si="4868">(NGM51*$C$51)+(NGM51-NGM49)</f>
        <v>#NUM!</v>
      </c>
      <c r="NGP51" s="959"/>
      <c r="NGQ51" s="962" t="e">
        <f t="shared" ref="NGQ51" si="4869">(NGO51*$C$51)+(NGO51-NGO49)</f>
        <v>#NUM!</v>
      </c>
      <c r="NGR51" s="959"/>
      <c r="NGS51" s="962" t="e">
        <f t="shared" ref="NGS51" si="4870">(NGQ51*$C$51)+(NGQ51-NGQ49)</f>
        <v>#NUM!</v>
      </c>
      <c r="NGT51" s="959"/>
      <c r="NGU51" s="962" t="e">
        <f t="shared" ref="NGU51" si="4871">(NGS51*$C$51)+(NGS51-NGS49)</f>
        <v>#NUM!</v>
      </c>
      <c r="NGV51" s="959"/>
      <c r="NGW51" s="962" t="e">
        <f t="shared" ref="NGW51" si="4872">(NGU51*$C$51)+(NGU51-NGU49)</f>
        <v>#NUM!</v>
      </c>
      <c r="NGX51" s="959"/>
      <c r="NGY51" s="962" t="e">
        <f t="shared" ref="NGY51" si="4873">(NGW51*$C$51)+(NGW51-NGW49)</f>
        <v>#NUM!</v>
      </c>
      <c r="NGZ51" s="959"/>
      <c r="NHA51" s="962" t="e">
        <f t="shared" ref="NHA51" si="4874">(NGY51*$C$51)+(NGY51-NGY49)</f>
        <v>#NUM!</v>
      </c>
      <c r="NHB51" s="959"/>
      <c r="NHC51" s="962" t="e">
        <f t="shared" ref="NHC51" si="4875">(NHA51*$C$51)+(NHA51-NHA49)</f>
        <v>#NUM!</v>
      </c>
      <c r="NHD51" s="959"/>
      <c r="NHE51" s="962" t="e">
        <f t="shared" ref="NHE51" si="4876">(NHC51*$C$51)+(NHC51-NHC49)</f>
        <v>#NUM!</v>
      </c>
      <c r="NHF51" s="959"/>
      <c r="NHG51" s="962" t="e">
        <f t="shared" ref="NHG51" si="4877">(NHE51*$C$51)+(NHE51-NHE49)</f>
        <v>#NUM!</v>
      </c>
      <c r="NHH51" s="959"/>
      <c r="NHI51" s="962" t="e">
        <f t="shared" ref="NHI51" si="4878">(NHG51*$C$51)+(NHG51-NHG49)</f>
        <v>#NUM!</v>
      </c>
      <c r="NHJ51" s="959"/>
      <c r="NHK51" s="962" t="e">
        <f t="shared" ref="NHK51" si="4879">(NHI51*$C$51)+(NHI51-NHI49)</f>
        <v>#NUM!</v>
      </c>
      <c r="NHL51" s="959"/>
      <c r="NHM51" s="962" t="e">
        <f t="shared" ref="NHM51" si="4880">(NHK51*$C$51)+(NHK51-NHK49)</f>
        <v>#NUM!</v>
      </c>
      <c r="NHN51" s="959"/>
      <c r="NHO51" s="962" t="e">
        <f t="shared" ref="NHO51" si="4881">(NHM51*$C$51)+(NHM51-NHM49)</f>
        <v>#NUM!</v>
      </c>
      <c r="NHP51" s="959"/>
      <c r="NHQ51" s="962" t="e">
        <f t="shared" ref="NHQ51" si="4882">(NHO51*$C$51)+(NHO51-NHO49)</f>
        <v>#NUM!</v>
      </c>
      <c r="NHR51" s="959"/>
      <c r="NHS51" s="962" t="e">
        <f t="shared" ref="NHS51" si="4883">(NHQ51*$C$51)+(NHQ51-NHQ49)</f>
        <v>#NUM!</v>
      </c>
      <c r="NHT51" s="959"/>
      <c r="NHU51" s="962" t="e">
        <f t="shared" ref="NHU51" si="4884">(NHS51*$C$51)+(NHS51-NHS49)</f>
        <v>#NUM!</v>
      </c>
      <c r="NHV51" s="959"/>
      <c r="NHW51" s="962" t="e">
        <f t="shared" ref="NHW51" si="4885">(NHU51*$C$51)+(NHU51-NHU49)</f>
        <v>#NUM!</v>
      </c>
      <c r="NHX51" s="959"/>
      <c r="NHY51" s="962" t="e">
        <f t="shared" ref="NHY51" si="4886">(NHW51*$C$51)+(NHW51-NHW49)</f>
        <v>#NUM!</v>
      </c>
      <c r="NHZ51" s="959"/>
      <c r="NIA51" s="962" t="e">
        <f t="shared" ref="NIA51" si="4887">(NHY51*$C$51)+(NHY51-NHY49)</f>
        <v>#NUM!</v>
      </c>
      <c r="NIB51" s="959"/>
      <c r="NIC51" s="962" t="e">
        <f t="shared" ref="NIC51" si="4888">(NIA51*$C$51)+(NIA51-NIA49)</f>
        <v>#NUM!</v>
      </c>
      <c r="NID51" s="959"/>
      <c r="NIE51" s="962" t="e">
        <f t="shared" ref="NIE51" si="4889">(NIC51*$C$51)+(NIC51-NIC49)</f>
        <v>#NUM!</v>
      </c>
      <c r="NIF51" s="959"/>
      <c r="NIG51" s="962" t="e">
        <f t="shared" ref="NIG51" si="4890">(NIE51*$C$51)+(NIE51-NIE49)</f>
        <v>#NUM!</v>
      </c>
      <c r="NIH51" s="959"/>
      <c r="NII51" s="962" t="e">
        <f t="shared" ref="NII51" si="4891">(NIG51*$C$51)+(NIG51-NIG49)</f>
        <v>#NUM!</v>
      </c>
      <c r="NIJ51" s="959"/>
      <c r="NIK51" s="962" t="e">
        <f t="shared" ref="NIK51" si="4892">(NII51*$C$51)+(NII51-NII49)</f>
        <v>#NUM!</v>
      </c>
      <c r="NIL51" s="959"/>
      <c r="NIM51" s="962" t="e">
        <f t="shared" ref="NIM51" si="4893">(NIK51*$C$51)+(NIK51-NIK49)</f>
        <v>#NUM!</v>
      </c>
      <c r="NIN51" s="959"/>
      <c r="NIO51" s="962" t="e">
        <f t="shared" ref="NIO51" si="4894">(NIM51*$C$51)+(NIM51-NIM49)</f>
        <v>#NUM!</v>
      </c>
      <c r="NIP51" s="959"/>
      <c r="NIQ51" s="962" t="e">
        <f t="shared" ref="NIQ51" si="4895">(NIO51*$C$51)+(NIO51-NIO49)</f>
        <v>#NUM!</v>
      </c>
      <c r="NIR51" s="959"/>
      <c r="NIS51" s="962" t="e">
        <f t="shared" ref="NIS51" si="4896">(NIQ51*$C$51)+(NIQ51-NIQ49)</f>
        <v>#NUM!</v>
      </c>
      <c r="NIT51" s="959"/>
      <c r="NIU51" s="962" t="e">
        <f t="shared" ref="NIU51" si="4897">(NIS51*$C$51)+(NIS51-NIS49)</f>
        <v>#NUM!</v>
      </c>
      <c r="NIV51" s="959"/>
      <c r="NIW51" s="962" t="e">
        <f t="shared" ref="NIW51" si="4898">(NIU51*$C$51)+(NIU51-NIU49)</f>
        <v>#NUM!</v>
      </c>
      <c r="NIX51" s="959"/>
      <c r="NIY51" s="962" t="e">
        <f t="shared" ref="NIY51" si="4899">(NIW51*$C$51)+(NIW51-NIW49)</f>
        <v>#NUM!</v>
      </c>
      <c r="NIZ51" s="959"/>
      <c r="NJA51" s="962" t="e">
        <f t="shared" ref="NJA51" si="4900">(NIY51*$C$51)+(NIY51-NIY49)</f>
        <v>#NUM!</v>
      </c>
      <c r="NJB51" s="959"/>
      <c r="NJC51" s="962" t="e">
        <f t="shared" ref="NJC51" si="4901">(NJA51*$C$51)+(NJA51-NJA49)</f>
        <v>#NUM!</v>
      </c>
      <c r="NJD51" s="959"/>
      <c r="NJE51" s="962" t="e">
        <f t="shared" ref="NJE51" si="4902">(NJC51*$C$51)+(NJC51-NJC49)</f>
        <v>#NUM!</v>
      </c>
      <c r="NJF51" s="959"/>
      <c r="NJG51" s="962" t="e">
        <f t="shared" ref="NJG51" si="4903">(NJE51*$C$51)+(NJE51-NJE49)</f>
        <v>#NUM!</v>
      </c>
      <c r="NJH51" s="959"/>
      <c r="NJI51" s="962" t="e">
        <f t="shared" ref="NJI51" si="4904">(NJG51*$C$51)+(NJG51-NJG49)</f>
        <v>#NUM!</v>
      </c>
      <c r="NJJ51" s="959"/>
      <c r="NJK51" s="962" t="e">
        <f t="shared" ref="NJK51" si="4905">(NJI51*$C$51)+(NJI51-NJI49)</f>
        <v>#NUM!</v>
      </c>
      <c r="NJL51" s="959"/>
      <c r="NJM51" s="962" t="e">
        <f t="shared" ref="NJM51" si="4906">(NJK51*$C$51)+(NJK51-NJK49)</f>
        <v>#NUM!</v>
      </c>
      <c r="NJN51" s="959"/>
      <c r="NJO51" s="962" t="e">
        <f t="shared" ref="NJO51" si="4907">(NJM51*$C$51)+(NJM51-NJM49)</f>
        <v>#NUM!</v>
      </c>
      <c r="NJP51" s="959"/>
      <c r="NJQ51" s="962" t="e">
        <f t="shared" ref="NJQ51" si="4908">(NJO51*$C$51)+(NJO51-NJO49)</f>
        <v>#NUM!</v>
      </c>
      <c r="NJR51" s="959"/>
      <c r="NJS51" s="962" t="e">
        <f t="shared" ref="NJS51" si="4909">(NJQ51*$C$51)+(NJQ51-NJQ49)</f>
        <v>#NUM!</v>
      </c>
      <c r="NJT51" s="959"/>
      <c r="NJU51" s="962" t="e">
        <f t="shared" ref="NJU51" si="4910">(NJS51*$C$51)+(NJS51-NJS49)</f>
        <v>#NUM!</v>
      </c>
      <c r="NJV51" s="959"/>
      <c r="NJW51" s="962" t="e">
        <f t="shared" ref="NJW51" si="4911">(NJU51*$C$51)+(NJU51-NJU49)</f>
        <v>#NUM!</v>
      </c>
      <c r="NJX51" s="959"/>
      <c r="NJY51" s="962" t="e">
        <f t="shared" ref="NJY51" si="4912">(NJW51*$C$51)+(NJW51-NJW49)</f>
        <v>#NUM!</v>
      </c>
      <c r="NJZ51" s="959"/>
      <c r="NKA51" s="962" t="e">
        <f t="shared" ref="NKA51" si="4913">(NJY51*$C$51)+(NJY51-NJY49)</f>
        <v>#NUM!</v>
      </c>
      <c r="NKB51" s="959"/>
      <c r="NKC51" s="962" t="e">
        <f t="shared" ref="NKC51" si="4914">(NKA51*$C$51)+(NKA51-NKA49)</f>
        <v>#NUM!</v>
      </c>
      <c r="NKD51" s="959"/>
      <c r="NKE51" s="962" t="e">
        <f t="shared" ref="NKE51" si="4915">(NKC51*$C$51)+(NKC51-NKC49)</f>
        <v>#NUM!</v>
      </c>
      <c r="NKF51" s="959"/>
      <c r="NKG51" s="962" t="e">
        <f t="shared" ref="NKG51" si="4916">(NKE51*$C$51)+(NKE51-NKE49)</f>
        <v>#NUM!</v>
      </c>
      <c r="NKH51" s="959"/>
      <c r="NKI51" s="962" t="e">
        <f t="shared" ref="NKI51" si="4917">(NKG51*$C$51)+(NKG51-NKG49)</f>
        <v>#NUM!</v>
      </c>
      <c r="NKJ51" s="959"/>
      <c r="NKK51" s="962" t="e">
        <f t="shared" ref="NKK51" si="4918">(NKI51*$C$51)+(NKI51-NKI49)</f>
        <v>#NUM!</v>
      </c>
      <c r="NKL51" s="959"/>
      <c r="NKM51" s="962" t="e">
        <f t="shared" ref="NKM51" si="4919">(NKK51*$C$51)+(NKK51-NKK49)</f>
        <v>#NUM!</v>
      </c>
      <c r="NKN51" s="959"/>
      <c r="NKO51" s="962" t="e">
        <f t="shared" ref="NKO51" si="4920">(NKM51*$C$51)+(NKM51-NKM49)</f>
        <v>#NUM!</v>
      </c>
      <c r="NKP51" s="959"/>
      <c r="NKQ51" s="962" t="e">
        <f t="shared" ref="NKQ51" si="4921">(NKO51*$C$51)+(NKO51-NKO49)</f>
        <v>#NUM!</v>
      </c>
      <c r="NKR51" s="959"/>
      <c r="NKS51" s="962" t="e">
        <f t="shared" ref="NKS51" si="4922">(NKQ51*$C$51)+(NKQ51-NKQ49)</f>
        <v>#NUM!</v>
      </c>
      <c r="NKT51" s="959"/>
      <c r="NKU51" s="962" t="e">
        <f t="shared" ref="NKU51" si="4923">(NKS51*$C$51)+(NKS51-NKS49)</f>
        <v>#NUM!</v>
      </c>
      <c r="NKV51" s="959"/>
      <c r="NKW51" s="962" t="e">
        <f t="shared" ref="NKW51" si="4924">(NKU51*$C$51)+(NKU51-NKU49)</f>
        <v>#NUM!</v>
      </c>
      <c r="NKX51" s="959"/>
      <c r="NKY51" s="962" t="e">
        <f t="shared" ref="NKY51" si="4925">(NKW51*$C$51)+(NKW51-NKW49)</f>
        <v>#NUM!</v>
      </c>
      <c r="NKZ51" s="959"/>
      <c r="NLA51" s="962" t="e">
        <f t="shared" ref="NLA51" si="4926">(NKY51*$C$51)+(NKY51-NKY49)</f>
        <v>#NUM!</v>
      </c>
      <c r="NLB51" s="959"/>
      <c r="NLC51" s="962" t="e">
        <f t="shared" ref="NLC51" si="4927">(NLA51*$C$51)+(NLA51-NLA49)</f>
        <v>#NUM!</v>
      </c>
      <c r="NLD51" s="959"/>
      <c r="NLE51" s="962" t="e">
        <f t="shared" ref="NLE51" si="4928">(NLC51*$C$51)+(NLC51-NLC49)</f>
        <v>#NUM!</v>
      </c>
      <c r="NLF51" s="959"/>
      <c r="NLG51" s="962" t="e">
        <f t="shared" ref="NLG51" si="4929">(NLE51*$C$51)+(NLE51-NLE49)</f>
        <v>#NUM!</v>
      </c>
      <c r="NLH51" s="959"/>
      <c r="NLI51" s="962" t="e">
        <f t="shared" ref="NLI51" si="4930">(NLG51*$C$51)+(NLG51-NLG49)</f>
        <v>#NUM!</v>
      </c>
      <c r="NLJ51" s="959"/>
      <c r="NLK51" s="962" t="e">
        <f t="shared" ref="NLK51" si="4931">(NLI51*$C$51)+(NLI51-NLI49)</f>
        <v>#NUM!</v>
      </c>
      <c r="NLL51" s="959"/>
      <c r="NLM51" s="962" t="e">
        <f t="shared" ref="NLM51" si="4932">(NLK51*$C$51)+(NLK51-NLK49)</f>
        <v>#NUM!</v>
      </c>
      <c r="NLN51" s="959"/>
      <c r="NLO51" s="962" t="e">
        <f t="shared" ref="NLO51" si="4933">(NLM51*$C$51)+(NLM51-NLM49)</f>
        <v>#NUM!</v>
      </c>
      <c r="NLP51" s="959"/>
      <c r="NLQ51" s="962" t="e">
        <f t="shared" ref="NLQ51" si="4934">(NLO51*$C$51)+(NLO51-NLO49)</f>
        <v>#NUM!</v>
      </c>
      <c r="NLR51" s="959"/>
      <c r="NLS51" s="962" t="e">
        <f t="shared" ref="NLS51" si="4935">(NLQ51*$C$51)+(NLQ51-NLQ49)</f>
        <v>#NUM!</v>
      </c>
      <c r="NLT51" s="959"/>
      <c r="NLU51" s="962" t="e">
        <f t="shared" ref="NLU51" si="4936">(NLS51*$C$51)+(NLS51-NLS49)</f>
        <v>#NUM!</v>
      </c>
      <c r="NLV51" s="959"/>
      <c r="NLW51" s="962" t="e">
        <f t="shared" ref="NLW51" si="4937">(NLU51*$C$51)+(NLU51-NLU49)</f>
        <v>#NUM!</v>
      </c>
      <c r="NLX51" s="959"/>
      <c r="NLY51" s="962" t="e">
        <f t="shared" ref="NLY51" si="4938">(NLW51*$C$51)+(NLW51-NLW49)</f>
        <v>#NUM!</v>
      </c>
      <c r="NLZ51" s="959"/>
      <c r="NMA51" s="962" t="e">
        <f t="shared" ref="NMA51" si="4939">(NLY51*$C$51)+(NLY51-NLY49)</f>
        <v>#NUM!</v>
      </c>
      <c r="NMB51" s="959"/>
      <c r="NMC51" s="962" t="e">
        <f t="shared" ref="NMC51" si="4940">(NMA51*$C$51)+(NMA51-NMA49)</f>
        <v>#NUM!</v>
      </c>
      <c r="NMD51" s="959"/>
      <c r="NME51" s="962" t="e">
        <f t="shared" ref="NME51" si="4941">(NMC51*$C$51)+(NMC51-NMC49)</f>
        <v>#NUM!</v>
      </c>
      <c r="NMF51" s="959"/>
      <c r="NMG51" s="962" t="e">
        <f t="shared" ref="NMG51" si="4942">(NME51*$C$51)+(NME51-NME49)</f>
        <v>#NUM!</v>
      </c>
      <c r="NMH51" s="959"/>
      <c r="NMI51" s="962" t="e">
        <f t="shared" ref="NMI51" si="4943">(NMG51*$C$51)+(NMG51-NMG49)</f>
        <v>#NUM!</v>
      </c>
      <c r="NMJ51" s="959"/>
      <c r="NMK51" s="962" t="e">
        <f t="shared" ref="NMK51" si="4944">(NMI51*$C$51)+(NMI51-NMI49)</f>
        <v>#NUM!</v>
      </c>
      <c r="NML51" s="959"/>
      <c r="NMM51" s="962" t="e">
        <f t="shared" ref="NMM51" si="4945">(NMK51*$C$51)+(NMK51-NMK49)</f>
        <v>#NUM!</v>
      </c>
      <c r="NMN51" s="959"/>
      <c r="NMO51" s="962" t="e">
        <f t="shared" ref="NMO51" si="4946">(NMM51*$C$51)+(NMM51-NMM49)</f>
        <v>#NUM!</v>
      </c>
      <c r="NMP51" s="959"/>
      <c r="NMQ51" s="962" t="e">
        <f t="shared" ref="NMQ51" si="4947">(NMO51*$C$51)+(NMO51-NMO49)</f>
        <v>#NUM!</v>
      </c>
      <c r="NMR51" s="959"/>
      <c r="NMS51" s="962" t="e">
        <f t="shared" ref="NMS51" si="4948">(NMQ51*$C$51)+(NMQ51-NMQ49)</f>
        <v>#NUM!</v>
      </c>
      <c r="NMT51" s="959"/>
      <c r="NMU51" s="962" t="e">
        <f t="shared" ref="NMU51" si="4949">(NMS51*$C$51)+(NMS51-NMS49)</f>
        <v>#NUM!</v>
      </c>
      <c r="NMV51" s="959"/>
      <c r="NMW51" s="962" t="e">
        <f t="shared" ref="NMW51" si="4950">(NMU51*$C$51)+(NMU51-NMU49)</f>
        <v>#NUM!</v>
      </c>
      <c r="NMX51" s="959"/>
      <c r="NMY51" s="962" t="e">
        <f t="shared" ref="NMY51" si="4951">(NMW51*$C$51)+(NMW51-NMW49)</f>
        <v>#NUM!</v>
      </c>
      <c r="NMZ51" s="959"/>
      <c r="NNA51" s="962" t="e">
        <f t="shared" ref="NNA51" si="4952">(NMY51*$C$51)+(NMY51-NMY49)</f>
        <v>#NUM!</v>
      </c>
      <c r="NNB51" s="959"/>
      <c r="NNC51" s="962" t="e">
        <f t="shared" ref="NNC51" si="4953">(NNA51*$C$51)+(NNA51-NNA49)</f>
        <v>#NUM!</v>
      </c>
      <c r="NND51" s="959"/>
      <c r="NNE51" s="962" t="e">
        <f t="shared" ref="NNE51" si="4954">(NNC51*$C$51)+(NNC51-NNC49)</f>
        <v>#NUM!</v>
      </c>
      <c r="NNF51" s="959"/>
      <c r="NNG51" s="962" t="e">
        <f t="shared" ref="NNG51" si="4955">(NNE51*$C$51)+(NNE51-NNE49)</f>
        <v>#NUM!</v>
      </c>
      <c r="NNH51" s="959"/>
      <c r="NNI51" s="962" t="e">
        <f t="shared" ref="NNI51" si="4956">(NNG51*$C$51)+(NNG51-NNG49)</f>
        <v>#NUM!</v>
      </c>
      <c r="NNJ51" s="959"/>
      <c r="NNK51" s="962" t="e">
        <f t="shared" ref="NNK51" si="4957">(NNI51*$C$51)+(NNI51-NNI49)</f>
        <v>#NUM!</v>
      </c>
      <c r="NNL51" s="959"/>
      <c r="NNM51" s="962" t="e">
        <f t="shared" ref="NNM51" si="4958">(NNK51*$C$51)+(NNK51-NNK49)</f>
        <v>#NUM!</v>
      </c>
      <c r="NNN51" s="959"/>
      <c r="NNO51" s="962" t="e">
        <f t="shared" ref="NNO51" si="4959">(NNM51*$C$51)+(NNM51-NNM49)</f>
        <v>#NUM!</v>
      </c>
      <c r="NNP51" s="959"/>
      <c r="NNQ51" s="962" t="e">
        <f t="shared" ref="NNQ51" si="4960">(NNO51*$C$51)+(NNO51-NNO49)</f>
        <v>#NUM!</v>
      </c>
      <c r="NNR51" s="959"/>
      <c r="NNS51" s="962" t="e">
        <f t="shared" ref="NNS51" si="4961">(NNQ51*$C$51)+(NNQ51-NNQ49)</f>
        <v>#NUM!</v>
      </c>
      <c r="NNT51" s="959"/>
      <c r="NNU51" s="962" t="e">
        <f t="shared" ref="NNU51" si="4962">(NNS51*$C$51)+(NNS51-NNS49)</f>
        <v>#NUM!</v>
      </c>
      <c r="NNV51" s="959"/>
      <c r="NNW51" s="962" t="e">
        <f t="shared" ref="NNW51" si="4963">(NNU51*$C$51)+(NNU51-NNU49)</f>
        <v>#NUM!</v>
      </c>
      <c r="NNX51" s="959"/>
      <c r="NNY51" s="962" t="e">
        <f t="shared" ref="NNY51" si="4964">(NNW51*$C$51)+(NNW51-NNW49)</f>
        <v>#NUM!</v>
      </c>
      <c r="NNZ51" s="959"/>
      <c r="NOA51" s="962" t="e">
        <f t="shared" ref="NOA51" si="4965">(NNY51*$C$51)+(NNY51-NNY49)</f>
        <v>#NUM!</v>
      </c>
      <c r="NOB51" s="959"/>
      <c r="NOC51" s="962" t="e">
        <f t="shared" ref="NOC51" si="4966">(NOA51*$C$51)+(NOA51-NOA49)</f>
        <v>#NUM!</v>
      </c>
      <c r="NOD51" s="959"/>
      <c r="NOE51" s="962" t="e">
        <f t="shared" ref="NOE51" si="4967">(NOC51*$C$51)+(NOC51-NOC49)</f>
        <v>#NUM!</v>
      </c>
      <c r="NOF51" s="959"/>
      <c r="NOG51" s="962" t="e">
        <f t="shared" ref="NOG51" si="4968">(NOE51*$C$51)+(NOE51-NOE49)</f>
        <v>#NUM!</v>
      </c>
      <c r="NOH51" s="959"/>
      <c r="NOI51" s="962" t="e">
        <f t="shared" ref="NOI51" si="4969">(NOG51*$C$51)+(NOG51-NOG49)</f>
        <v>#NUM!</v>
      </c>
      <c r="NOJ51" s="959"/>
      <c r="NOK51" s="962" t="e">
        <f t="shared" ref="NOK51" si="4970">(NOI51*$C$51)+(NOI51-NOI49)</f>
        <v>#NUM!</v>
      </c>
      <c r="NOL51" s="959"/>
      <c r="NOM51" s="962" t="e">
        <f t="shared" ref="NOM51" si="4971">(NOK51*$C$51)+(NOK51-NOK49)</f>
        <v>#NUM!</v>
      </c>
      <c r="NON51" s="959"/>
      <c r="NOO51" s="962" t="e">
        <f t="shared" ref="NOO51" si="4972">(NOM51*$C$51)+(NOM51-NOM49)</f>
        <v>#NUM!</v>
      </c>
      <c r="NOP51" s="959"/>
      <c r="NOQ51" s="962" t="e">
        <f t="shared" ref="NOQ51" si="4973">(NOO51*$C$51)+(NOO51-NOO49)</f>
        <v>#NUM!</v>
      </c>
      <c r="NOR51" s="959"/>
      <c r="NOS51" s="962" t="e">
        <f t="shared" ref="NOS51" si="4974">(NOQ51*$C$51)+(NOQ51-NOQ49)</f>
        <v>#NUM!</v>
      </c>
      <c r="NOT51" s="959"/>
      <c r="NOU51" s="962" t="e">
        <f t="shared" ref="NOU51" si="4975">(NOS51*$C$51)+(NOS51-NOS49)</f>
        <v>#NUM!</v>
      </c>
      <c r="NOV51" s="959"/>
      <c r="NOW51" s="962" t="e">
        <f t="shared" ref="NOW51" si="4976">(NOU51*$C$51)+(NOU51-NOU49)</f>
        <v>#NUM!</v>
      </c>
      <c r="NOX51" s="959"/>
      <c r="NOY51" s="962" t="e">
        <f t="shared" ref="NOY51" si="4977">(NOW51*$C$51)+(NOW51-NOW49)</f>
        <v>#NUM!</v>
      </c>
      <c r="NOZ51" s="959"/>
      <c r="NPA51" s="962" t="e">
        <f t="shared" ref="NPA51" si="4978">(NOY51*$C$51)+(NOY51-NOY49)</f>
        <v>#NUM!</v>
      </c>
      <c r="NPB51" s="959"/>
      <c r="NPC51" s="962" t="e">
        <f t="shared" ref="NPC51" si="4979">(NPA51*$C$51)+(NPA51-NPA49)</f>
        <v>#NUM!</v>
      </c>
      <c r="NPD51" s="959"/>
      <c r="NPE51" s="962" t="e">
        <f t="shared" ref="NPE51" si="4980">(NPC51*$C$51)+(NPC51-NPC49)</f>
        <v>#NUM!</v>
      </c>
      <c r="NPF51" s="959"/>
      <c r="NPG51" s="962" t="e">
        <f t="shared" ref="NPG51" si="4981">(NPE51*$C$51)+(NPE51-NPE49)</f>
        <v>#NUM!</v>
      </c>
      <c r="NPH51" s="959"/>
      <c r="NPI51" s="962" t="e">
        <f t="shared" ref="NPI51" si="4982">(NPG51*$C$51)+(NPG51-NPG49)</f>
        <v>#NUM!</v>
      </c>
      <c r="NPJ51" s="959"/>
      <c r="NPK51" s="962" t="e">
        <f t="shared" ref="NPK51" si="4983">(NPI51*$C$51)+(NPI51-NPI49)</f>
        <v>#NUM!</v>
      </c>
      <c r="NPL51" s="959"/>
      <c r="NPM51" s="962" t="e">
        <f t="shared" ref="NPM51" si="4984">(NPK51*$C$51)+(NPK51-NPK49)</f>
        <v>#NUM!</v>
      </c>
      <c r="NPN51" s="959"/>
      <c r="NPO51" s="962" t="e">
        <f t="shared" ref="NPO51" si="4985">(NPM51*$C$51)+(NPM51-NPM49)</f>
        <v>#NUM!</v>
      </c>
      <c r="NPP51" s="959"/>
      <c r="NPQ51" s="962" t="e">
        <f t="shared" ref="NPQ51" si="4986">(NPO51*$C$51)+(NPO51-NPO49)</f>
        <v>#NUM!</v>
      </c>
      <c r="NPR51" s="959"/>
      <c r="NPS51" s="962" t="e">
        <f t="shared" ref="NPS51" si="4987">(NPQ51*$C$51)+(NPQ51-NPQ49)</f>
        <v>#NUM!</v>
      </c>
      <c r="NPT51" s="959"/>
      <c r="NPU51" s="962" t="e">
        <f t="shared" ref="NPU51" si="4988">(NPS51*$C$51)+(NPS51-NPS49)</f>
        <v>#NUM!</v>
      </c>
      <c r="NPV51" s="959"/>
      <c r="NPW51" s="962" t="e">
        <f t="shared" ref="NPW51" si="4989">(NPU51*$C$51)+(NPU51-NPU49)</f>
        <v>#NUM!</v>
      </c>
      <c r="NPX51" s="959"/>
      <c r="NPY51" s="962" t="e">
        <f t="shared" ref="NPY51" si="4990">(NPW51*$C$51)+(NPW51-NPW49)</f>
        <v>#NUM!</v>
      </c>
      <c r="NPZ51" s="959"/>
      <c r="NQA51" s="962" t="e">
        <f t="shared" ref="NQA51" si="4991">(NPY51*$C$51)+(NPY51-NPY49)</f>
        <v>#NUM!</v>
      </c>
      <c r="NQB51" s="959"/>
      <c r="NQC51" s="962" t="e">
        <f t="shared" ref="NQC51" si="4992">(NQA51*$C$51)+(NQA51-NQA49)</f>
        <v>#NUM!</v>
      </c>
      <c r="NQD51" s="959"/>
      <c r="NQE51" s="962" t="e">
        <f t="shared" ref="NQE51" si="4993">(NQC51*$C$51)+(NQC51-NQC49)</f>
        <v>#NUM!</v>
      </c>
      <c r="NQF51" s="959"/>
      <c r="NQG51" s="962" t="e">
        <f t="shared" ref="NQG51" si="4994">(NQE51*$C$51)+(NQE51-NQE49)</f>
        <v>#NUM!</v>
      </c>
      <c r="NQH51" s="959"/>
      <c r="NQI51" s="962" t="e">
        <f t="shared" ref="NQI51" si="4995">(NQG51*$C$51)+(NQG51-NQG49)</f>
        <v>#NUM!</v>
      </c>
      <c r="NQJ51" s="959"/>
      <c r="NQK51" s="962" t="e">
        <f t="shared" ref="NQK51" si="4996">(NQI51*$C$51)+(NQI51-NQI49)</f>
        <v>#NUM!</v>
      </c>
      <c r="NQL51" s="959"/>
      <c r="NQM51" s="962" t="e">
        <f t="shared" ref="NQM51" si="4997">(NQK51*$C$51)+(NQK51-NQK49)</f>
        <v>#NUM!</v>
      </c>
      <c r="NQN51" s="959"/>
      <c r="NQO51" s="962" t="e">
        <f t="shared" ref="NQO51" si="4998">(NQM51*$C$51)+(NQM51-NQM49)</f>
        <v>#NUM!</v>
      </c>
      <c r="NQP51" s="959"/>
      <c r="NQQ51" s="962" t="e">
        <f t="shared" ref="NQQ51" si="4999">(NQO51*$C$51)+(NQO51-NQO49)</f>
        <v>#NUM!</v>
      </c>
      <c r="NQR51" s="959"/>
      <c r="NQS51" s="962" t="e">
        <f t="shared" ref="NQS51" si="5000">(NQQ51*$C$51)+(NQQ51-NQQ49)</f>
        <v>#NUM!</v>
      </c>
      <c r="NQT51" s="959"/>
      <c r="NQU51" s="962" t="e">
        <f t="shared" ref="NQU51" si="5001">(NQS51*$C$51)+(NQS51-NQS49)</f>
        <v>#NUM!</v>
      </c>
      <c r="NQV51" s="959"/>
      <c r="NQW51" s="962" t="e">
        <f t="shared" ref="NQW51" si="5002">(NQU51*$C$51)+(NQU51-NQU49)</f>
        <v>#NUM!</v>
      </c>
      <c r="NQX51" s="959"/>
      <c r="NQY51" s="962" t="e">
        <f t="shared" ref="NQY51" si="5003">(NQW51*$C$51)+(NQW51-NQW49)</f>
        <v>#NUM!</v>
      </c>
      <c r="NQZ51" s="959"/>
      <c r="NRA51" s="962" t="e">
        <f t="shared" ref="NRA51" si="5004">(NQY51*$C$51)+(NQY51-NQY49)</f>
        <v>#NUM!</v>
      </c>
      <c r="NRB51" s="959"/>
      <c r="NRC51" s="962" t="e">
        <f t="shared" ref="NRC51" si="5005">(NRA51*$C$51)+(NRA51-NRA49)</f>
        <v>#NUM!</v>
      </c>
      <c r="NRD51" s="959"/>
      <c r="NRE51" s="962" t="e">
        <f t="shared" ref="NRE51" si="5006">(NRC51*$C$51)+(NRC51-NRC49)</f>
        <v>#NUM!</v>
      </c>
      <c r="NRF51" s="959"/>
      <c r="NRG51" s="962" t="e">
        <f t="shared" ref="NRG51" si="5007">(NRE51*$C$51)+(NRE51-NRE49)</f>
        <v>#NUM!</v>
      </c>
      <c r="NRH51" s="959"/>
      <c r="NRI51" s="962" t="e">
        <f t="shared" ref="NRI51" si="5008">(NRG51*$C$51)+(NRG51-NRG49)</f>
        <v>#NUM!</v>
      </c>
      <c r="NRJ51" s="959"/>
      <c r="NRK51" s="962" t="e">
        <f t="shared" ref="NRK51" si="5009">(NRI51*$C$51)+(NRI51-NRI49)</f>
        <v>#NUM!</v>
      </c>
      <c r="NRL51" s="959"/>
      <c r="NRM51" s="962" t="e">
        <f t="shared" ref="NRM51" si="5010">(NRK51*$C$51)+(NRK51-NRK49)</f>
        <v>#NUM!</v>
      </c>
      <c r="NRN51" s="959"/>
      <c r="NRO51" s="962" t="e">
        <f t="shared" ref="NRO51" si="5011">(NRM51*$C$51)+(NRM51-NRM49)</f>
        <v>#NUM!</v>
      </c>
      <c r="NRP51" s="959"/>
      <c r="NRQ51" s="962" t="e">
        <f t="shared" ref="NRQ51" si="5012">(NRO51*$C$51)+(NRO51-NRO49)</f>
        <v>#NUM!</v>
      </c>
      <c r="NRR51" s="959"/>
      <c r="NRS51" s="962" t="e">
        <f t="shared" ref="NRS51" si="5013">(NRQ51*$C$51)+(NRQ51-NRQ49)</f>
        <v>#NUM!</v>
      </c>
      <c r="NRT51" s="959"/>
      <c r="NRU51" s="962" t="e">
        <f t="shared" ref="NRU51" si="5014">(NRS51*$C$51)+(NRS51-NRS49)</f>
        <v>#NUM!</v>
      </c>
      <c r="NRV51" s="959"/>
      <c r="NRW51" s="962" t="e">
        <f t="shared" ref="NRW51" si="5015">(NRU51*$C$51)+(NRU51-NRU49)</f>
        <v>#NUM!</v>
      </c>
      <c r="NRX51" s="959"/>
      <c r="NRY51" s="962" t="e">
        <f t="shared" ref="NRY51" si="5016">(NRW51*$C$51)+(NRW51-NRW49)</f>
        <v>#NUM!</v>
      </c>
      <c r="NRZ51" s="959"/>
      <c r="NSA51" s="962" t="e">
        <f t="shared" ref="NSA51" si="5017">(NRY51*$C$51)+(NRY51-NRY49)</f>
        <v>#NUM!</v>
      </c>
      <c r="NSB51" s="959"/>
      <c r="NSC51" s="962" t="e">
        <f t="shared" ref="NSC51" si="5018">(NSA51*$C$51)+(NSA51-NSA49)</f>
        <v>#NUM!</v>
      </c>
      <c r="NSD51" s="959"/>
      <c r="NSE51" s="962" t="e">
        <f t="shared" ref="NSE51" si="5019">(NSC51*$C$51)+(NSC51-NSC49)</f>
        <v>#NUM!</v>
      </c>
      <c r="NSF51" s="959"/>
      <c r="NSG51" s="962" t="e">
        <f t="shared" ref="NSG51" si="5020">(NSE51*$C$51)+(NSE51-NSE49)</f>
        <v>#NUM!</v>
      </c>
      <c r="NSH51" s="959"/>
      <c r="NSI51" s="962" t="e">
        <f t="shared" ref="NSI51" si="5021">(NSG51*$C$51)+(NSG51-NSG49)</f>
        <v>#NUM!</v>
      </c>
      <c r="NSJ51" s="959"/>
      <c r="NSK51" s="962" t="e">
        <f t="shared" ref="NSK51" si="5022">(NSI51*$C$51)+(NSI51-NSI49)</f>
        <v>#NUM!</v>
      </c>
      <c r="NSL51" s="959"/>
      <c r="NSM51" s="962" t="e">
        <f t="shared" ref="NSM51" si="5023">(NSK51*$C$51)+(NSK51-NSK49)</f>
        <v>#NUM!</v>
      </c>
      <c r="NSN51" s="959"/>
      <c r="NSO51" s="962" t="e">
        <f t="shared" ref="NSO51" si="5024">(NSM51*$C$51)+(NSM51-NSM49)</f>
        <v>#NUM!</v>
      </c>
      <c r="NSP51" s="959"/>
      <c r="NSQ51" s="962" t="e">
        <f t="shared" ref="NSQ51" si="5025">(NSO51*$C$51)+(NSO51-NSO49)</f>
        <v>#NUM!</v>
      </c>
      <c r="NSR51" s="959"/>
      <c r="NSS51" s="962" t="e">
        <f t="shared" ref="NSS51" si="5026">(NSQ51*$C$51)+(NSQ51-NSQ49)</f>
        <v>#NUM!</v>
      </c>
      <c r="NST51" s="959"/>
      <c r="NSU51" s="962" t="e">
        <f t="shared" ref="NSU51" si="5027">(NSS51*$C$51)+(NSS51-NSS49)</f>
        <v>#NUM!</v>
      </c>
      <c r="NSV51" s="959"/>
      <c r="NSW51" s="962" t="e">
        <f t="shared" ref="NSW51" si="5028">(NSU51*$C$51)+(NSU51-NSU49)</f>
        <v>#NUM!</v>
      </c>
      <c r="NSX51" s="959"/>
      <c r="NSY51" s="962" t="e">
        <f t="shared" ref="NSY51" si="5029">(NSW51*$C$51)+(NSW51-NSW49)</f>
        <v>#NUM!</v>
      </c>
      <c r="NSZ51" s="959"/>
      <c r="NTA51" s="962" t="e">
        <f t="shared" ref="NTA51" si="5030">(NSY51*$C$51)+(NSY51-NSY49)</f>
        <v>#NUM!</v>
      </c>
      <c r="NTB51" s="959"/>
      <c r="NTC51" s="962" t="e">
        <f t="shared" ref="NTC51" si="5031">(NTA51*$C$51)+(NTA51-NTA49)</f>
        <v>#NUM!</v>
      </c>
      <c r="NTD51" s="959"/>
      <c r="NTE51" s="962" t="e">
        <f t="shared" ref="NTE51" si="5032">(NTC51*$C$51)+(NTC51-NTC49)</f>
        <v>#NUM!</v>
      </c>
      <c r="NTF51" s="959"/>
      <c r="NTG51" s="962" t="e">
        <f t="shared" ref="NTG51" si="5033">(NTE51*$C$51)+(NTE51-NTE49)</f>
        <v>#NUM!</v>
      </c>
      <c r="NTH51" s="959"/>
      <c r="NTI51" s="962" t="e">
        <f t="shared" ref="NTI51" si="5034">(NTG51*$C$51)+(NTG51-NTG49)</f>
        <v>#NUM!</v>
      </c>
      <c r="NTJ51" s="959"/>
      <c r="NTK51" s="962" t="e">
        <f t="shared" ref="NTK51" si="5035">(NTI51*$C$51)+(NTI51-NTI49)</f>
        <v>#NUM!</v>
      </c>
      <c r="NTL51" s="959"/>
      <c r="NTM51" s="962" t="e">
        <f t="shared" ref="NTM51" si="5036">(NTK51*$C$51)+(NTK51-NTK49)</f>
        <v>#NUM!</v>
      </c>
      <c r="NTN51" s="959"/>
      <c r="NTO51" s="962" t="e">
        <f t="shared" ref="NTO51" si="5037">(NTM51*$C$51)+(NTM51-NTM49)</f>
        <v>#NUM!</v>
      </c>
      <c r="NTP51" s="959"/>
      <c r="NTQ51" s="962" t="e">
        <f t="shared" ref="NTQ51" si="5038">(NTO51*$C$51)+(NTO51-NTO49)</f>
        <v>#NUM!</v>
      </c>
      <c r="NTR51" s="959"/>
      <c r="NTS51" s="962" t="e">
        <f t="shared" ref="NTS51" si="5039">(NTQ51*$C$51)+(NTQ51-NTQ49)</f>
        <v>#NUM!</v>
      </c>
      <c r="NTT51" s="959"/>
      <c r="NTU51" s="962" t="e">
        <f t="shared" ref="NTU51" si="5040">(NTS51*$C$51)+(NTS51-NTS49)</f>
        <v>#NUM!</v>
      </c>
      <c r="NTV51" s="959"/>
      <c r="NTW51" s="962" t="e">
        <f t="shared" ref="NTW51" si="5041">(NTU51*$C$51)+(NTU51-NTU49)</f>
        <v>#NUM!</v>
      </c>
      <c r="NTX51" s="959"/>
      <c r="NTY51" s="962" t="e">
        <f t="shared" ref="NTY51" si="5042">(NTW51*$C$51)+(NTW51-NTW49)</f>
        <v>#NUM!</v>
      </c>
      <c r="NTZ51" s="959"/>
      <c r="NUA51" s="962" t="e">
        <f t="shared" ref="NUA51" si="5043">(NTY51*$C$51)+(NTY51-NTY49)</f>
        <v>#NUM!</v>
      </c>
      <c r="NUB51" s="959"/>
      <c r="NUC51" s="962" t="e">
        <f t="shared" ref="NUC51" si="5044">(NUA51*$C$51)+(NUA51-NUA49)</f>
        <v>#NUM!</v>
      </c>
      <c r="NUD51" s="959"/>
      <c r="NUE51" s="962" t="e">
        <f t="shared" ref="NUE51" si="5045">(NUC51*$C$51)+(NUC51-NUC49)</f>
        <v>#NUM!</v>
      </c>
      <c r="NUF51" s="959"/>
      <c r="NUG51" s="962" t="e">
        <f t="shared" ref="NUG51" si="5046">(NUE51*$C$51)+(NUE51-NUE49)</f>
        <v>#NUM!</v>
      </c>
      <c r="NUH51" s="959"/>
      <c r="NUI51" s="962" t="e">
        <f t="shared" ref="NUI51" si="5047">(NUG51*$C$51)+(NUG51-NUG49)</f>
        <v>#NUM!</v>
      </c>
      <c r="NUJ51" s="959"/>
      <c r="NUK51" s="962" t="e">
        <f t="shared" ref="NUK51" si="5048">(NUI51*$C$51)+(NUI51-NUI49)</f>
        <v>#NUM!</v>
      </c>
      <c r="NUL51" s="959"/>
      <c r="NUM51" s="962" t="e">
        <f t="shared" ref="NUM51" si="5049">(NUK51*$C$51)+(NUK51-NUK49)</f>
        <v>#NUM!</v>
      </c>
      <c r="NUN51" s="959"/>
      <c r="NUO51" s="962" t="e">
        <f t="shared" ref="NUO51" si="5050">(NUM51*$C$51)+(NUM51-NUM49)</f>
        <v>#NUM!</v>
      </c>
      <c r="NUP51" s="959"/>
      <c r="NUQ51" s="962" t="e">
        <f t="shared" ref="NUQ51" si="5051">(NUO51*$C$51)+(NUO51-NUO49)</f>
        <v>#NUM!</v>
      </c>
      <c r="NUR51" s="959"/>
      <c r="NUS51" s="962" t="e">
        <f t="shared" ref="NUS51" si="5052">(NUQ51*$C$51)+(NUQ51-NUQ49)</f>
        <v>#NUM!</v>
      </c>
      <c r="NUT51" s="959"/>
      <c r="NUU51" s="962" t="e">
        <f t="shared" ref="NUU51" si="5053">(NUS51*$C$51)+(NUS51-NUS49)</f>
        <v>#NUM!</v>
      </c>
      <c r="NUV51" s="959"/>
      <c r="NUW51" s="962" t="e">
        <f t="shared" ref="NUW51" si="5054">(NUU51*$C$51)+(NUU51-NUU49)</f>
        <v>#NUM!</v>
      </c>
      <c r="NUX51" s="959"/>
      <c r="NUY51" s="962" t="e">
        <f t="shared" ref="NUY51" si="5055">(NUW51*$C$51)+(NUW51-NUW49)</f>
        <v>#NUM!</v>
      </c>
      <c r="NUZ51" s="959"/>
      <c r="NVA51" s="962" t="e">
        <f t="shared" ref="NVA51" si="5056">(NUY51*$C$51)+(NUY51-NUY49)</f>
        <v>#NUM!</v>
      </c>
      <c r="NVB51" s="959"/>
      <c r="NVC51" s="962" t="e">
        <f t="shared" ref="NVC51" si="5057">(NVA51*$C$51)+(NVA51-NVA49)</f>
        <v>#NUM!</v>
      </c>
      <c r="NVD51" s="959"/>
      <c r="NVE51" s="962" t="e">
        <f t="shared" ref="NVE51" si="5058">(NVC51*$C$51)+(NVC51-NVC49)</f>
        <v>#NUM!</v>
      </c>
      <c r="NVF51" s="959"/>
      <c r="NVG51" s="962" t="e">
        <f t="shared" ref="NVG51" si="5059">(NVE51*$C$51)+(NVE51-NVE49)</f>
        <v>#NUM!</v>
      </c>
      <c r="NVH51" s="959"/>
      <c r="NVI51" s="962" t="e">
        <f t="shared" ref="NVI51" si="5060">(NVG51*$C$51)+(NVG51-NVG49)</f>
        <v>#NUM!</v>
      </c>
      <c r="NVJ51" s="959"/>
      <c r="NVK51" s="962" t="e">
        <f t="shared" ref="NVK51" si="5061">(NVI51*$C$51)+(NVI51-NVI49)</f>
        <v>#NUM!</v>
      </c>
      <c r="NVL51" s="959"/>
      <c r="NVM51" s="962" t="e">
        <f t="shared" ref="NVM51" si="5062">(NVK51*$C$51)+(NVK51-NVK49)</f>
        <v>#NUM!</v>
      </c>
      <c r="NVN51" s="959"/>
      <c r="NVO51" s="962" t="e">
        <f t="shared" ref="NVO51" si="5063">(NVM51*$C$51)+(NVM51-NVM49)</f>
        <v>#NUM!</v>
      </c>
      <c r="NVP51" s="959"/>
      <c r="NVQ51" s="962" t="e">
        <f t="shared" ref="NVQ51" si="5064">(NVO51*$C$51)+(NVO51-NVO49)</f>
        <v>#NUM!</v>
      </c>
      <c r="NVR51" s="959"/>
      <c r="NVS51" s="962" t="e">
        <f t="shared" ref="NVS51" si="5065">(NVQ51*$C$51)+(NVQ51-NVQ49)</f>
        <v>#NUM!</v>
      </c>
      <c r="NVT51" s="959"/>
      <c r="NVU51" s="962" t="e">
        <f t="shared" ref="NVU51" si="5066">(NVS51*$C$51)+(NVS51-NVS49)</f>
        <v>#NUM!</v>
      </c>
      <c r="NVV51" s="959"/>
      <c r="NVW51" s="962" t="e">
        <f t="shared" ref="NVW51" si="5067">(NVU51*$C$51)+(NVU51-NVU49)</f>
        <v>#NUM!</v>
      </c>
      <c r="NVX51" s="959"/>
      <c r="NVY51" s="962" t="e">
        <f t="shared" ref="NVY51" si="5068">(NVW51*$C$51)+(NVW51-NVW49)</f>
        <v>#NUM!</v>
      </c>
      <c r="NVZ51" s="959"/>
      <c r="NWA51" s="962" t="e">
        <f t="shared" ref="NWA51" si="5069">(NVY51*$C$51)+(NVY51-NVY49)</f>
        <v>#NUM!</v>
      </c>
      <c r="NWB51" s="959"/>
      <c r="NWC51" s="962" t="e">
        <f t="shared" ref="NWC51" si="5070">(NWA51*$C$51)+(NWA51-NWA49)</f>
        <v>#NUM!</v>
      </c>
      <c r="NWD51" s="959"/>
      <c r="NWE51" s="962" t="e">
        <f t="shared" ref="NWE51" si="5071">(NWC51*$C$51)+(NWC51-NWC49)</f>
        <v>#NUM!</v>
      </c>
      <c r="NWF51" s="959"/>
      <c r="NWG51" s="962" t="e">
        <f t="shared" ref="NWG51" si="5072">(NWE51*$C$51)+(NWE51-NWE49)</f>
        <v>#NUM!</v>
      </c>
      <c r="NWH51" s="959"/>
      <c r="NWI51" s="962" t="e">
        <f t="shared" ref="NWI51" si="5073">(NWG51*$C$51)+(NWG51-NWG49)</f>
        <v>#NUM!</v>
      </c>
      <c r="NWJ51" s="959"/>
      <c r="NWK51" s="962" t="e">
        <f t="shared" ref="NWK51" si="5074">(NWI51*$C$51)+(NWI51-NWI49)</f>
        <v>#NUM!</v>
      </c>
      <c r="NWL51" s="959"/>
      <c r="NWM51" s="962" t="e">
        <f t="shared" ref="NWM51" si="5075">(NWK51*$C$51)+(NWK51-NWK49)</f>
        <v>#NUM!</v>
      </c>
      <c r="NWN51" s="959"/>
      <c r="NWO51" s="962" t="e">
        <f t="shared" ref="NWO51" si="5076">(NWM51*$C$51)+(NWM51-NWM49)</f>
        <v>#NUM!</v>
      </c>
      <c r="NWP51" s="959"/>
      <c r="NWQ51" s="962" t="e">
        <f t="shared" ref="NWQ51" si="5077">(NWO51*$C$51)+(NWO51-NWO49)</f>
        <v>#NUM!</v>
      </c>
      <c r="NWR51" s="959"/>
      <c r="NWS51" s="962" t="e">
        <f t="shared" ref="NWS51" si="5078">(NWQ51*$C$51)+(NWQ51-NWQ49)</f>
        <v>#NUM!</v>
      </c>
      <c r="NWT51" s="959"/>
      <c r="NWU51" s="962" t="e">
        <f t="shared" ref="NWU51" si="5079">(NWS51*$C$51)+(NWS51-NWS49)</f>
        <v>#NUM!</v>
      </c>
      <c r="NWV51" s="959"/>
      <c r="NWW51" s="962" t="e">
        <f t="shared" ref="NWW51" si="5080">(NWU51*$C$51)+(NWU51-NWU49)</f>
        <v>#NUM!</v>
      </c>
      <c r="NWX51" s="959"/>
      <c r="NWY51" s="962" t="e">
        <f t="shared" ref="NWY51" si="5081">(NWW51*$C$51)+(NWW51-NWW49)</f>
        <v>#NUM!</v>
      </c>
      <c r="NWZ51" s="959"/>
      <c r="NXA51" s="962" t="e">
        <f t="shared" ref="NXA51" si="5082">(NWY51*$C$51)+(NWY51-NWY49)</f>
        <v>#NUM!</v>
      </c>
      <c r="NXB51" s="959"/>
      <c r="NXC51" s="962" t="e">
        <f t="shared" ref="NXC51" si="5083">(NXA51*$C$51)+(NXA51-NXA49)</f>
        <v>#NUM!</v>
      </c>
      <c r="NXD51" s="959"/>
      <c r="NXE51" s="962" t="e">
        <f t="shared" ref="NXE51" si="5084">(NXC51*$C$51)+(NXC51-NXC49)</f>
        <v>#NUM!</v>
      </c>
      <c r="NXF51" s="959"/>
      <c r="NXG51" s="962" t="e">
        <f t="shared" ref="NXG51" si="5085">(NXE51*$C$51)+(NXE51-NXE49)</f>
        <v>#NUM!</v>
      </c>
      <c r="NXH51" s="959"/>
      <c r="NXI51" s="962" t="e">
        <f t="shared" ref="NXI51" si="5086">(NXG51*$C$51)+(NXG51-NXG49)</f>
        <v>#NUM!</v>
      </c>
      <c r="NXJ51" s="959"/>
      <c r="NXK51" s="962" t="e">
        <f t="shared" ref="NXK51" si="5087">(NXI51*$C$51)+(NXI51-NXI49)</f>
        <v>#NUM!</v>
      </c>
      <c r="NXL51" s="959"/>
      <c r="NXM51" s="962" t="e">
        <f t="shared" ref="NXM51" si="5088">(NXK51*$C$51)+(NXK51-NXK49)</f>
        <v>#NUM!</v>
      </c>
      <c r="NXN51" s="959"/>
      <c r="NXO51" s="962" t="e">
        <f t="shared" ref="NXO51" si="5089">(NXM51*$C$51)+(NXM51-NXM49)</f>
        <v>#NUM!</v>
      </c>
      <c r="NXP51" s="959"/>
      <c r="NXQ51" s="962" t="e">
        <f t="shared" ref="NXQ51" si="5090">(NXO51*$C$51)+(NXO51-NXO49)</f>
        <v>#NUM!</v>
      </c>
      <c r="NXR51" s="959"/>
      <c r="NXS51" s="962" t="e">
        <f t="shared" ref="NXS51" si="5091">(NXQ51*$C$51)+(NXQ51-NXQ49)</f>
        <v>#NUM!</v>
      </c>
      <c r="NXT51" s="959"/>
      <c r="NXU51" s="962" t="e">
        <f t="shared" ref="NXU51" si="5092">(NXS51*$C$51)+(NXS51-NXS49)</f>
        <v>#NUM!</v>
      </c>
      <c r="NXV51" s="959"/>
      <c r="NXW51" s="962" t="e">
        <f t="shared" ref="NXW51" si="5093">(NXU51*$C$51)+(NXU51-NXU49)</f>
        <v>#NUM!</v>
      </c>
      <c r="NXX51" s="959"/>
      <c r="NXY51" s="962" t="e">
        <f t="shared" ref="NXY51" si="5094">(NXW51*$C$51)+(NXW51-NXW49)</f>
        <v>#NUM!</v>
      </c>
      <c r="NXZ51" s="959"/>
      <c r="NYA51" s="962" t="e">
        <f t="shared" ref="NYA51" si="5095">(NXY51*$C$51)+(NXY51-NXY49)</f>
        <v>#NUM!</v>
      </c>
      <c r="NYB51" s="959"/>
      <c r="NYC51" s="962" t="e">
        <f t="shared" ref="NYC51" si="5096">(NYA51*$C$51)+(NYA51-NYA49)</f>
        <v>#NUM!</v>
      </c>
      <c r="NYD51" s="959"/>
      <c r="NYE51" s="962" t="e">
        <f t="shared" ref="NYE51" si="5097">(NYC51*$C$51)+(NYC51-NYC49)</f>
        <v>#NUM!</v>
      </c>
      <c r="NYF51" s="959"/>
      <c r="NYG51" s="962" t="e">
        <f t="shared" ref="NYG51" si="5098">(NYE51*$C$51)+(NYE51-NYE49)</f>
        <v>#NUM!</v>
      </c>
      <c r="NYH51" s="959"/>
      <c r="NYI51" s="962" t="e">
        <f t="shared" ref="NYI51" si="5099">(NYG51*$C$51)+(NYG51-NYG49)</f>
        <v>#NUM!</v>
      </c>
      <c r="NYJ51" s="959"/>
      <c r="NYK51" s="962" t="e">
        <f t="shared" ref="NYK51" si="5100">(NYI51*$C$51)+(NYI51-NYI49)</f>
        <v>#NUM!</v>
      </c>
      <c r="NYL51" s="959"/>
      <c r="NYM51" s="962" t="e">
        <f t="shared" ref="NYM51" si="5101">(NYK51*$C$51)+(NYK51-NYK49)</f>
        <v>#NUM!</v>
      </c>
      <c r="NYN51" s="959"/>
      <c r="NYO51" s="962" t="e">
        <f t="shared" ref="NYO51" si="5102">(NYM51*$C$51)+(NYM51-NYM49)</f>
        <v>#NUM!</v>
      </c>
      <c r="NYP51" s="959"/>
      <c r="NYQ51" s="962" t="e">
        <f t="shared" ref="NYQ51" si="5103">(NYO51*$C$51)+(NYO51-NYO49)</f>
        <v>#NUM!</v>
      </c>
      <c r="NYR51" s="959"/>
      <c r="NYS51" s="962" t="e">
        <f t="shared" ref="NYS51" si="5104">(NYQ51*$C$51)+(NYQ51-NYQ49)</f>
        <v>#NUM!</v>
      </c>
      <c r="NYT51" s="959"/>
      <c r="NYU51" s="962" t="e">
        <f t="shared" ref="NYU51" si="5105">(NYS51*$C$51)+(NYS51-NYS49)</f>
        <v>#NUM!</v>
      </c>
      <c r="NYV51" s="959"/>
      <c r="NYW51" s="962" t="e">
        <f t="shared" ref="NYW51" si="5106">(NYU51*$C$51)+(NYU51-NYU49)</f>
        <v>#NUM!</v>
      </c>
      <c r="NYX51" s="959"/>
      <c r="NYY51" s="962" t="e">
        <f t="shared" ref="NYY51" si="5107">(NYW51*$C$51)+(NYW51-NYW49)</f>
        <v>#NUM!</v>
      </c>
      <c r="NYZ51" s="959"/>
      <c r="NZA51" s="962" t="e">
        <f t="shared" ref="NZA51" si="5108">(NYY51*$C$51)+(NYY51-NYY49)</f>
        <v>#NUM!</v>
      </c>
      <c r="NZB51" s="959"/>
      <c r="NZC51" s="962" t="e">
        <f t="shared" ref="NZC51" si="5109">(NZA51*$C$51)+(NZA51-NZA49)</f>
        <v>#NUM!</v>
      </c>
      <c r="NZD51" s="959"/>
      <c r="NZE51" s="962" t="e">
        <f t="shared" ref="NZE51" si="5110">(NZC51*$C$51)+(NZC51-NZC49)</f>
        <v>#NUM!</v>
      </c>
      <c r="NZF51" s="959"/>
      <c r="NZG51" s="962" t="e">
        <f t="shared" ref="NZG51" si="5111">(NZE51*$C$51)+(NZE51-NZE49)</f>
        <v>#NUM!</v>
      </c>
      <c r="NZH51" s="959"/>
      <c r="NZI51" s="962" t="e">
        <f t="shared" ref="NZI51" si="5112">(NZG51*$C$51)+(NZG51-NZG49)</f>
        <v>#NUM!</v>
      </c>
      <c r="NZJ51" s="959"/>
      <c r="NZK51" s="962" t="e">
        <f t="shared" ref="NZK51" si="5113">(NZI51*$C$51)+(NZI51-NZI49)</f>
        <v>#NUM!</v>
      </c>
      <c r="NZL51" s="959"/>
      <c r="NZM51" s="962" t="e">
        <f t="shared" ref="NZM51" si="5114">(NZK51*$C$51)+(NZK51-NZK49)</f>
        <v>#NUM!</v>
      </c>
      <c r="NZN51" s="959"/>
      <c r="NZO51" s="962" t="e">
        <f t="shared" ref="NZO51" si="5115">(NZM51*$C$51)+(NZM51-NZM49)</f>
        <v>#NUM!</v>
      </c>
      <c r="NZP51" s="959"/>
      <c r="NZQ51" s="962" t="e">
        <f t="shared" ref="NZQ51" si="5116">(NZO51*$C$51)+(NZO51-NZO49)</f>
        <v>#NUM!</v>
      </c>
      <c r="NZR51" s="959"/>
      <c r="NZS51" s="962" t="e">
        <f t="shared" ref="NZS51" si="5117">(NZQ51*$C$51)+(NZQ51-NZQ49)</f>
        <v>#NUM!</v>
      </c>
      <c r="NZT51" s="959"/>
      <c r="NZU51" s="962" t="e">
        <f t="shared" ref="NZU51" si="5118">(NZS51*$C$51)+(NZS51-NZS49)</f>
        <v>#NUM!</v>
      </c>
      <c r="NZV51" s="959"/>
      <c r="NZW51" s="962" t="e">
        <f t="shared" ref="NZW51" si="5119">(NZU51*$C$51)+(NZU51-NZU49)</f>
        <v>#NUM!</v>
      </c>
      <c r="NZX51" s="959"/>
      <c r="NZY51" s="962" t="e">
        <f t="shared" ref="NZY51" si="5120">(NZW51*$C$51)+(NZW51-NZW49)</f>
        <v>#NUM!</v>
      </c>
      <c r="NZZ51" s="959"/>
      <c r="OAA51" s="962" t="e">
        <f t="shared" ref="OAA51" si="5121">(NZY51*$C$51)+(NZY51-NZY49)</f>
        <v>#NUM!</v>
      </c>
      <c r="OAB51" s="959"/>
      <c r="OAC51" s="962" t="e">
        <f t="shared" ref="OAC51" si="5122">(OAA51*$C$51)+(OAA51-OAA49)</f>
        <v>#NUM!</v>
      </c>
      <c r="OAD51" s="959"/>
      <c r="OAE51" s="962" t="e">
        <f t="shared" ref="OAE51" si="5123">(OAC51*$C$51)+(OAC51-OAC49)</f>
        <v>#NUM!</v>
      </c>
      <c r="OAF51" s="959"/>
      <c r="OAG51" s="962" t="e">
        <f t="shared" ref="OAG51" si="5124">(OAE51*$C$51)+(OAE51-OAE49)</f>
        <v>#NUM!</v>
      </c>
      <c r="OAH51" s="959"/>
      <c r="OAI51" s="962" t="e">
        <f t="shared" ref="OAI51" si="5125">(OAG51*$C$51)+(OAG51-OAG49)</f>
        <v>#NUM!</v>
      </c>
      <c r="OAJ51" s="959"/>
      <c r="OAK51" s="962" t="e">
        <f t="shared" ref="OAK51" si="5126">(OAI51*$C$51)+(OAI51-OAI49)</f>
        <v>#NUM!</v>
      </c>
      <c r="OAL51" s="959"/>
      <c r="OAM51" s="962" t="e">
        <f t="shared" ref="OAM51" si="5127">(OAK51*$C$51)+(OAK51-OAK49)</f>
        <v>#NUM!</v>
      </c>
      <c r="OAN51" s="959"/>
      <c r="OAO51" s="962" t="e">
        <f t="shared" ref="OAO51" si="5128">(OAM51*$C$51)+(OAM51-OAM49)</f>
        <v>#NUM!</v>
      </c>
      <c r="OAP51" s="959"/>
      <c r="OAQ51" s="962" t="e">
        <f t="shared" ref="OAQ51" si="5129">(OAO51*$C$51)+(OAO51-OAO49)</f>
        <v>#NUM!</v>
      </c>
      <c r="OAR51" s="959"/>
      <c r="OAS51" s="962" t="e">
        <f t="shared" ref="OAS51" si="5130">(OAQ51*$C$51)+(OAQ51-OAQ49)</f>
        <v>#NUM!</v>
      </c>
      <c r="OAT51" s="959"/>
      <c r="OAU51" s="962" t="e">
        <f t="shared" ref="OAU51" si="5131">(OAS51*$C$51)+(OAS51-OAS49)</f>
        <v>#NUM!</v>
      </c>
      <c r="OAV51" s="959"/>
      <c r="OAW51" s="962" t="e">
        <f t="shared" ref="OAW51" si="5132">(OAU51*$C$51)+(OAU51-OAU49)</f>
        <v>#NUM!</v>
      </c>
      <c r="OAX51" s="959"/>
      <c r="OAY51" s="962" t="e">
        <f t="shared" ref="OAY51" si="5133">(OAW51*$C$51)+(OAW51-OAW49)</f>
        <v>#NUM!</v>
      </c>
      <c r="OAZ51" s="959"/>
      <c r="OBA51" s="962" t="e">
        <f t="shared" ref="OBA51" si="5134">(OAY51*$C$51)+(OAY51-OAY49)</f>
        <v>#NUM!</v>
      </c>
      <c r="OBB51" s="959"/>
      <c r="OBC51" s="962" t="e">
        <f t="shared" ref="OBC51" si="5135">(OBA51*$C$51)+(OBA51-OBA49)</f>
        <v>#NUM!</v>
      </c>
      <c r="OBD51" s="959"/>
      <c r="OBE51" s="962" t="e">
        <f t="shared" ref="OBE51" si="5136">(OBC51*$C$51)+(OBC51-OBC49)</f>
        <v>#NUM!</v>
      </c>
      <c r="OBF51" s="959"/>
      <c r="OBG51" s="962" t="e">
        <f t="shared" ref="OBG51" si="5137">(OBE51*$C$51)+(OBE51-OBE49)</f>
        <v>#NUM!</v>
      </c>
      <c r="OBH51" s="959"/>
      <c r="OBI51" s="962" t="e">
        <f t="shared" ref="OBI51" si="5138">(OBG51*$C$51)+(OBG51-OBG49)</f>
        <v>#NUM!</v>
      </c>
      <c r="OBJ51" s="959"/>
      <c r="OBK51" s="962" t="e">
        <f t="shared" ref="OBK51" si="5139">(OBI51*$C$51)+(OBI51-OBI49)</f>
        <v>#NUM!</v>
      </c>
      <c r="OBL51" s="959"/>
      <c r="OBM51" s="962" t="e">
        <f t="shared" ref="OBM51" si="5140">(OBK51*$C$51)+(OBK51-OBK49)</f>
        <v>#NUM!</v>
      </c>
      <c r="OBN51" s="959"/>
      <c r="OBO51" s="962" t="e">
        <f t="shared" ref="OBO51" si="5141">(OBM51*$C$51)+(OBM51-OBM49)</f>
        <v>#NUM!</v>
      </c>
      <c r="OBP51" s="959"/>
      <c r="OBQ51" s="962" t="e">
        <f t="shared" ref="OBQ51" si="5142">(OBO51*$C$51)+(OBO51-OBO49)</f>
        <v>#NUM!</v>
      </c>
      <c r="OBR51" s="959"/>
      <c r="OBS51" s="962" t="e">
        <f t="shared" ref="OBS51" si="5143">(OBQ51*$C$51)+(OBQ51-OBQ49)</f>
        <v>#NUM!</v>
      </c>
      <c r="OBT51" s="959"/>
      <c r="OBU51" s="962" t="e">
        <f t="shared" ref="OBU51" si="5144">(OBS51*$C$51)+(OBS51-OBS49)</f>
        <v>#NUM!</v>
      </c>
      <c r="OBV51" s="959"/>
      <c r="OBW51" s="962" t="e">
        <f t="shared" ref="OBW51" si="5145">(OBU51*$C$51)+(OBU51-OBU49)</f>
        <v>#NUM!</v>
      </c>
      <c r="OBX51" s="959"/>
      <c r="OBY51" s="962" t="e">
        <f t="shared" ref="OBY51" si="5146">(OBW51*$C$51)+(OBW51-OBW49)</f>
        <v>#NUM!</v>
      </c>
      <c r="OBZ51" s="959"/>
      <c r="OCA51" s="962" t="e">
        <f t="shared" ref="OCA51" si="5147">(OBY51*$C$51)+(OBY51-OBY49)</f>
        <v>#NUM!</v>
      </c>
      <c r="OCB51" s="959"/>
      <c r="OCC51" s="962" t="e">
        <f t="shared" ref="OCC51" si="5148">(OCA51*$C$51)+(OCA51-OCA49)</f>
        <v>#NUM!</v>
      </c>
      <c r="OCD51" s="959"/>
      <c r="OCE51" s="962" t="e">
        <f t="shared" ref="OCE51" si="5149">(OCC51*$C$51)+(OCC51-OCC49)</f>
        <v>#NUM!</v>
      </c>
      <c r="OCF51" s="959"/>
      <c r="OCG51" s="962" t="e">
        <f t="shared" ref="OCG51" si="5150">(OCE51*$C$51)+(OCE51-OCE49)</f>
        <v>#NUM!</v>
      </c>
      <c r="OCH51" s="959"/>
      <c r="OCI51" s="962" t="e">
        <f t="shared" ref="OCI51" si="5151">(OCG51*$C$51)+(OCG51-OCG49)</f>
        <v>#NUM!</v>
      </c>
      <c r="OCJ51" s="959"/>
      <c r="OCK51" s="962" t="e">
        <f t="shared" ref="OCK51" si="5152">(OCI51*$C$51)+(OCI51-OCI49)</f>
        <v>#NUM!</v>
      </c>
      <c r="OCL51" s="959"/>
      <c r="OCM51" s="962" t="e">
        <f t="shared" ref="OCM51" si="5153">(OCK51*$C$51)+(OCK51-OCK49)</f>
        <v>#NUM!</v>
      </c>
      <c r="OCN51" s="959"/>
      <c r="OCO51" s="962" t="e">
        <f t="shared" ref="OCO51" si="5154">(OCM51*$C$51)+(OCM51-OCM49)</f>
        <v>#NUM!</v>
      </c>
      <c r="OCP51" s="959"/>
      <c r="OCQ51" s="962" t="e">
        <f t="shared" ref="OCQ51" si="5155">(OCO51*$C$51)+(OCO51-OCO49)</f>
        <v>#NUM!</v>
      </c>
      <c r="OCR51" s="959"/>
      <c r="OCS51" s="962" t="e">
        <f t="shared" ref="OCS51" si="5156">(OCQ51*$C$51)+(OCQ51-OCQ49)</f>
        <v>#NUM!</v>
      </c>
      <c r="OCT51" s="959"/>
      <c r="OCU51" s="962" t="e">
        <f t="shared" ref="OCU51" si="5157">(OCS51*$C$51)+(OCS51-OCS49)</f>
        <v>#NUM!</v>
      </c>
      <c r="OCV51" s="959"/>
      <c r="OCW51" s="962" t="e">
        <f t="shared" ref="OCW51" si="5158">(OCU51*$C$51)+(OCU51-OCU49)</f>
        <v>#NUM!</v>
      </c>
      <c r="OCX51" s="959"/>
      <c r="OCY51" s="962" t="e">
        <f t="shared" ref="OCY51" si="5159">(OCW51*$C$51)+(OCW51-OCW49)</f>
        <v>#NUM!</v>
      </c>
      <c r="OCZ51" s="959"/>
      <c r="ODA51" s="962" t="e">
        <f t="shared" ref="ODA51" si="5160">(OCY51*$C$51)+(OCY51-OCY49)</f>
        <v>#NUM!</v>
      </c>
      <c r="ODB51" s="959"/>
      <c r="ODC51" s="962" t="e">
        <f t="shared" ref="ODC51" si="5161">(ODA51*$C$51)+(ODA51-ODA49)</f>
        <v>#NUM!</v>
      </c>
      <c r="ODD51" s="959"/>
      <c r="ODE51" s="962" t="e">
        <f t="shared" ref="ODE51" si="5162">(ODC51*$C$51)+(ODC51-ODC49)</f>
        <v>#NUM!</v>
      </c>
      <c r="ODF51" s="959"/>
      <c r="ODG51" s="962" t="e">
        <f t="shared" ref="ODG51" si="5163">(ODE51*$C$51)+(ODE51-ODE49)</f>
        <v>#NUM!</v>
      </c>
      <c r="ODH51" s="959"/>
      <c r="ODI51" s="962" t="e">
        <f t="shared" ref="ODI51" si="5164">(ODG51*$C$51)+(ODG51-ODG49)</f>
        <v>#NUM!</v>
      </c>
      <c r="ODJ51" s="959"/>
      <c r="ODK51" s="962" t="e">
        <f t="shared" ref="ODK51" si="5165">(ODI51*$C$51)+(ODI51-ODI49)</f>
        <v>#NUM!</v>
      </c>
      <c r="ODL51" s="959"/>
      <c r="ODM51" s="962" t="e">
        <f t="shared" ref="ODM51" si="5166">(ODK51*$C$51)+(ODK51-ODK49)</f>
        <v>#NUM!</v>
      </c>
      <c r="ODN51" s="959"/>
      <c r="ODO51" s="962" t="e">
        <f t="shared" ref="ODO51" si="5167">(ODM51*$C$51)+(ODM51-ODM49)</f>
        <v>#NUM!</v>
      </c>
      <c r="ODP51" s="959"/>
      <c r="ODQ51" s="962" t="e">
        <f t="shared" ref="ODQ51" si="5168">(ODO51*$C$51)+(ODO51-ODO49)</f>
        <v>#NUM!</v>
      </c>
      <c r="ODR51" s="959"/>
      <c r="ODS51" s="962" t="e">
        <f t="shared" ref="ODS51" si="5169">(ODQ51*$C$51)+(ODQ51-ODQ49)</f>
        <v>#NUM!</v>
      </c>
      <c r="ODT51" s="959"/>
      <c r="ODU51" s="962" t="e">
        <f t="shared" ref="ODU51" si="5170">(ODS51*$C$51)+(ODS51-ODS49)</f>
        <v>#NUM!</v>
      </c>
      <c r="ODV51" s="959"/>
      <c r="ODW51" s="962" t="e">
        <f t="shared" ref="ODW51" si="5171">(ODU51*$C$51)+(ODU51-ODU49)</f>
        <v>#NUM!</v>
      </c>
      <c r="ODX51" s="959"/>
      <c r="ODY51" s="962" t="e">
        <f t="shared" ref="ODY51" si="5172">(ODW51*$C$51)+(ODW51-ODW49)</f>
        <v>#NUM!</v>
      </c>
      <c r="ODZ51" s="959"/>
      <c r="OEA51" s="962" t="e">
        <f t="shared" ref="OEA51" si="5173">(ODY51*$C$51)+(ODY51-ODY49)</f>
        <v>#NUM!</v>
      </c>
      <c r="OEB51" s="959"/>
      <c r="OEC51" s="962" t="e">
        <f t="shared" ref="OEC51" si="5174">(OEA51*$C$51)+(OEA51-OEA49)</f>
        <v>#NUM!</v>
      </c>
      <c r="OED51" s="959"/>
      <c r="OEE51" s="962" t="e">
        <f t="shared" ref="OEE51" si="5175">(OEC51*$C$51)+(OEC51-OEC49)</f>
        <v>#NUM!</v>
      </c>
      <c r="OEF51" s="959"/>
      <c r="OEG51" s="962" t="e">
        <f t="shared" ref="OEG51" si="5176">(OEE51*$C$51)+(OEE51-OEE49)</f>
        <v>#NUM!</v>
      </c>
      <c r="OEH51" s="959"/>
      <c r="OEI51" s="962" t="e">
        <f t="shared" ref="OEI51" si="5177">(OEG51*$C$51)+(OEG51-OEG49)</f>
        <v>#NUM!</v>
      </c>
      <c r="OEJ51" s="959"/>
      <c r="OEK51" s="962" t="e">
        <f t="shared" ref="OEK51" si="5178">(OEI51*$C$51)+(OEI51-OEI49)</f>
        <v>#NUM!</v>
      </c>
      <c r="OEL51" s="959"/>
      <c r="OEM51" s="962" t="e">
        <f t="shared" ref="OEM51" si="5179">(OEK51*$C$51)+(OEK51-OEK49)</f>
        <v>#NUM!</v>
      </c>
      <c r="OEN51" s="959"/>
      <c r="OEO51" s="962" t="e">
        <f t="shared" ref="OEO51" si="5180">(OEM51*$C$51)+(OEM51-OEM49)</f>
        <v>#NUM!</v>
      </c>
      <c r="OEP51" s="959"/>
      <c r="OEQ51" s="962" t="e">
        <f t="shared" ref="OEQ51" si="5181">(OEO51*$C$51)+(OEO51-OEO49)</f>
        <v>#NUM!</v>
      </c>
      <c r="OER51" s="959"/>
      <c r="OES51" s="962" t="e">
        <f t="shared" ref="OES51" si="5182">(OEQ51*$C$51)+(OEQ51-OEQ49)</f>
        <v>#NUM!</v>
      </c>
      <c r="OET51" s="959"/>
      <c r="OEU51" s="962" t="e">
        <f t="shared" ref="OEU51" si="5183">(OES51*$C$51)+(OES51-OES49)</f>
        <v>#NUM!</v>
      </c>
      <c r="OEV51" s="959"/>
      <c r="OEW51" s="962" t="e">
        <f t="shared" ref="OEW51" si="5184">(OEU51*$C$51)+(OEU51-OEU49)</f>
        <v>#NUM!</v>
      </c>
      <c r="OEX51" s="959"/>
      <c r="OEY51" s="962" t="e">
        <f t="shared" ref="OEY51" si="5185">(OEW51*$C$51)+(OEW51-OEW49)</f>
        <v>#NUM!</v>
      </c>
      <c r="OEZ51" s="959"/>
      <c r="OFA51" s="962" t="e">
        <f t="shared" ref="OFA51" si="5186">(OEY51*$C$51)+(OEY51-OEY49)</f>
        <v>#NUM!</v>
      </c>
      <c r="OFB51" s="959"/>
      <c r="OFC51" s="962" t="e">
        <f t="shared" ref="OFC51" si="5187">(OFA51*$C$51)+(OFA51-OFA49)</f>
        <v>#NUM!</v>
      </c>
      <c r="OFD51" s="959"/>
      <c r="OFE51" s="962" t="e">
        <f t="shared" ref="OFE51" si="5188">(OFC51*$C$51)+(OFC51-OFC49)</f>
        <v>#NUM!</v>
      </c>
      <c r="OFF51" s="959"/>
      <c r="OFG51" s="962" t="e">
        <f t="shared" ref="OFG51" si="5189">(OFE51*$C$51)+(OFE51-OFE49)</f>
        <v>#NUM!</v>
      </c>
      <c r="OFH51" s="959"/>
      <c r="OFI51" s="962" t="e">
        <f t="shared" ref="OFI51" si="5190">(OFG51*$C$51)+(OFG51-OFG49)</f>
        <v>#NUM!</v>
      </c>
      <c r="OFJ51" s="959"/>
      <c r="OFK51" s="962" t="e">
        <f t="shared" ref="OFK51" si="5191">(OFI51*$C$51)+(OFI51-OFI49)</f>
        <v>#NUM!</v>
      </c>
      <c r="OFL51" s="959"/>
      <c r="OFM51" s="962" t="e">
        <f t="shared" ref="OFM51" si="5192">(OFK51*$C$51)+(OFK51-OFK49)</f>
        <v>#NUM!</v>
      </c>
      <c r="OFN51" s="959"/>
      <c r="OFO51" s="962" t="e">
        <f t="shared" ref="OFO51" si="5193">(OFM51*$C$51)+(OFM51-OFM49)</f>
        <v>#NUM!</v>
      </c>
      <c r="OFP51" s="959"/>
      <c r="OFQ51" s="962" t="e">
        <f t="shared" ref="OFQ51" si="5194">(OFO51*$C$51)+(OFO51-OFO49)</f>
        <v>#NUM!</v>
      </c>
      <c r="OFR51" s="959"/>
      <c r="OFS51" s="962" t="e">
        <f t="shared" ref="OFS51" si="5195">(OFQ51*$C$51)+(OFQ51-OFQ49)</f>
        <v>#NUM!</v>
      </c>
      <c r="OFT51" s="959"/>
      <c r="OFU51" s="962" t="e">
        <f t="shared" ref="OFU51" si="5196">(OFS51*$C$51)+(OFS51-OFS49)</f>
        <v>#NUM!</v>
      </c>
      <c r="OFV51" s="959"/>
      <c r="OFW51" s="962" t="e">
        <f t="shared" ref="OFW51" si="5197">(OFU51*$C$51)+(OFU51-OFU49)</f>
        <v>#NUM!</v>
      </c>
      <c r="OFX51" s="959"/>
      <c r="OFY51" s="962" t="e">
        <f t="shared" ref="OFY51" si="5198">(OFW51*$C$51)+(OFW51-OFW49)</f>
        <v>#NUM!</v>
      </c>
      <c r="OFZ51" s="959"/>
      <c r="OGA51" s="962" t="e">
        <f t="shared" ref="OGA51" si="5199">(OFY51*$C$51)+(OFY51-OFY49)</f>
        <v>#NUM!</v>
      </c>
      <c r="OGB51" s="959"/>
      <c r="OGC51" s="962" t="e">
        <f t="shared" ref="OGC51" si="5200">(OGA51*$C$51)+(OGA51-OGA49)</f>
        <v>#NUM!</v>
      </c>
      <c r="OGD51" s="959"/>
      <c r="OGE51" s="962" t="e">
        <f t="shared" ref="OGE51" si="5201">(OGC51*$C$51)+(OGC51-OGC49)</f>
        <v>#NUM!</v>
      </c>
      <c r="OGF51" s="959"/>
      <c r="OGG51" s="962" t="e">
        <f t="shared" ref="OGG51" si="5202">(OGE51*$C$51)+(OGE51-OGE49)</f>
        <v>#NUM!</v>
      </c>
      <c r="OGH51" s="959"/>
      <c r="OGI51" s="962" t="e">
        <f t="shared" ref="OGI51" si="5203">(OGG51*$C$51)+(OGG51-OGG49)</f>
        <v>#NUM!</v>
      </c>
      <c r="OGJ51" s="959"/>
      <c r="OGK51" s="962" t="e">
        <f t="shared" ref="OGK51" si="5204">(OGI51*$C$51)+(OGI51-OGI49)</f>
        <v>#NUM!</v>
      </c>
      <c r="OGL51" s="959"/>
      <c r="OGM51" s="962" t="e">
        <f t="shared" ref="OGM51" si="5205">(OGK51*$C$51)+(OGK51-OGK49)</f>
        <v>#NUM!</v>
      </c>
      <c r="OGN51" s="959"/>
      <c r="OGO51" s="962" t="e">
        <f t="shared" ref="OGO51" si="5206">(OGM51*$C$51)+(OGM51-OGM49)</f>
        <v>#NUM!</v>
      </c>
      <c r="OGP51" s="959"/>
      <c r="OGQ51" s="962" t="e">
        <f t="shared" ref="OGQ51" si="5207">(OGO51*$C$51)+(OGO51-OGO49)</f>
        <v>#NUM!</v>
      </c>
      <c r="OGR51" s="959"/>
      <c r="OGS51" s="962" t="e">
        <f t="shared" ref="OGS51" si="5208">(OGQ51*$C$51)+(OGQ51-OGQ49)</f>
        <v>#NUM!</v>
      </c>
      <c r="OGT51" s="959"/>
      <c r="OGU51" s="962" t="e">
        <f t="shared" ref="OGU51" si="5209">(OGS51*$C$51)+(OGS51-OGS49)</f>
        <v>#NUM!</v>
      </c>
      <c r="OGV51" s="959"/>
      <c r="OGW51" s="962" t="e">
        <f t="shared" ref="OGW51" si="5210">(OGU51*$C$51)+(OGU51-OGU49)</f>
        <v>#NUM!</v>
      </c>
      <c r="OGX51" s="959"/>
      <c r="OGY51" s="962" t="e">
        <f t="shared" ref="OGY51" si="5211">(OGW51*$C$51)+(OGW51-OGW49)</f>
        <v>#NUM!</v>
      </c>
      <c r="OGZ51" s="959"/>
      <c r="OHA51" s="962" t="e">
        <f t="shared" ref="OHA51" si="5212">(OGY51*$C$51)+(OGY51-OGY49)</f>
        <v>#NUM!</v>
      </c>
      <c r="OHB51" s="959"/>
      <c r="OHC51" s="962" t="e">
        <f t="shared" ref="OHC51" si="5213">(OHA51*$C$51)+(OHA51-OHA49)</f>
        <v>#NUM!</v>
      </c>
      <c r="OHD51" s="959"/>
      <c r="OHE51" s="962" t="e">
        <f t="shared" ref="OHE51" si="5214">(OHC51*$C$51)+(OHC51-OHC49)</f>
        <v>#NUM!</v>
      </c>
      <c r="OHF51" s="959"/>
      <c r="OHG51" s="962" t="e">
        <f t="shared" ref="OHG51" si="5215">(OHE51*$C$51)+(OHE51-OHE49)</f>
        <v>#NUM!</v>
      </c>
      <c r="OHH51" s="959"/>
      <c r="OHI51" s="962" t="e">
        <f t="shared" ref="OHI51" si="5216">(OHG51*$C$51)+(OHG51-OHG49)</f>
        <v>#NUM!</v>
      </c>
      <c r="OHJ51" s="959"/>
      <c r="OHK51" s="962" t="e">
        <f t="shared" ref="OHK51" si="5217">(OHI51*$C$51)+(OHI51-OHI49)</f>
        <v>#NUM!</v>
      </c>
      <c r="OHL51" s="959"/>
      <c r="OHM51" s="962" t="e">
        <f t="shared" ref="OHM51" si="5218">(OHK51*$C$51)+(OHK51-OHK49)</f>
        <v>#NUM!</v>
      </c>
      <c r="OHN51" s="959"/>
      <c r="OHO51" s="962" t="e">
        <f t="shared" ref="OHO51" si="5219">(OHM51*$C$51)+(OHM51-OHM49)</f>
        <v>#NUM!</v>
      </c>
      <c r="OHP51" s="959"/>
      <c r="OHQ51" s="962" t="e">
        <f t="shared" ref="OHQ51" si="5220">(OHO51*$C$51)+(OHO51-OHO49)</f>
        <v>#NUM!</v>
      </c>
      <c r="OHR51" s="959"/>
      <c r="OHS51" s="962" t="e">
        <f t="shared" ref="OHS51" si="5221">(OHQ51*$C$51)+(OHQ51-OHQ49)</f>
        <v>#NUM!</v>
      </c>
      <c r="OHT51" s="959"/>
      <c r="OHU51" s="962" t="e">
        <f t="shared" ref="OHU51" si="5222">(OHS51*$C$51)+(OHS51-OHS49)</f>
        <v>#NUM!</v>
      </c>
      <c r="OHV51" s="959"/>
      <c r="OHW51" s="962" t="e">
        <f t="shared" ref="OHW51" si="5223">(OHU51*$C$51)+(OHU51-OHU49)</f>
        <v>#NUM!</v>
      </c>
      <c r="OHX51" s="959"/>
      <c r="OHY51" s="962" t="e">
        <f t="shared" ref="OHY51" si="5224">(OHW51*$C$51)+(OHW51-OHW49)</f>
        <v>#NUM!</v>
      </c>
      <c r="OHZ51" s="959"/>
      <c r="OIA51" s="962" t="e">
        <f t="shared" ref="OIA51" si="5225">(OHY51*$C$51)+(OHY51-OHY49)</f>
        <v>#NUM!</v>
      </c>
      <c r="OIB51" s="959"/>
      <c r="OIC51" s="962" t="e">
        <f t="shared" ref="OIC51" si="5226">(OIA51*$C$51)+(OIA51-OIA49)</f>
        <v>#NUM!</v>
      </c>
      <c r="OID51" s="959"/>
      <c r="OIE51" s="962" t="e">
        <f t="shared" ref="OIE51" si="5227">(OIC51*$C$51)+(OIC51-OIC49)</f>
        <v>#NUM!</v>
      </c>
      <c r="OIF51" s="959"/>
      <c r="OIG51" s="962" t="e">
        <f t="shared" ref="OIG51" si="5228">(OIE51*$C$51)+(OIE51-OIE49)</f>
        <v>#NUM!</v>
      </c>
      <c r="OIH51" s="959"/>
      <c r="OII51" s="962" t="e">
        <f t="shared" ref="OII51" si="5229">(OIG51*$C$51)+(OIG51-OIG49)</f>
        <v>#NUM!</v>
      </c>
      <c r="OIJ51" s="959"/>
      <c r="OIK51" s="962" t="e">
        <f t="shared" ref="OIK51" si="5230">(OII51*$C$51)+(OII51-OII49)</f>
        <v>#NUM!</v>
      </c>
      <c r="OIL51" s="959"/>
      <c r="OIM51" s="962" t="e">
        <f t="shared" ref="OIM51" si="5231">(OIK51*$C$51)+(OIK51-OIK49)</f>
        <v>#NUM!</v>
      </c>
      <c r="OIN51" s="959"/>
      <c r="OIO51" s="962" t="e">
        <f t="shared" ref="OIO51" si="5232">(OIM51*$C$51)+(OIM51-OIM49)</f>
        <v>#NUM!</v>
      </c>
      <c r="OIP51" s="959"/>
      <c r="OIQ51" s="962" t="e">
        <f t="shared" ref="OIQ51" si="5233">(OIO51*$C$51)+(OIO51-OIO49)</f>
        <v>#NUM!</v>
      </c>
      <c r="OIR51" s="959"/>
      <c r="OIS51" s="962" t="e">
        <f t="shared" ref="OIS51" si="5234">(OIQ51*$C$51)+(OIQ51-OIQ49)</f>
        <v>#NUM!</v>
      </c>
      <c r="OIT51" s="959"/>
      <c r="OIU51" s="962" t="e">
        <f t="shared" ref="OIU51" si="5235">(OIS51*$C$51)+(OIS51-OIS49)</f>
        <v>#NUM!</v>
      </c>
      <c r="OIV51" s="959"/>
      <c r="OIW51" s="962" t="e">
        <f t="shared" ref="OIW51" si="5236">(OIU51*$C$51)+(OIU51-OIU49)</f>
        <v>#NUM!</v>
      </c>
      <c r="OIX51" s="959"/>
      <c r="OIY51" s="962" t="e">
        <f t="shared" ref="OIY51" si="5237">(OIW51*$C$51)+(OIW51-OIW49)</f>
        <v>#NUM!</v>
      </c>
      <c r="OIZ51" s="959"/>
      <c r="OJA51" s="962" t="e">
        <f t="shared" ref="OJA51" si="5238">(OIY51*$C$51)+(OIY51-OIY49)</f>
        <v>#NUM!</v>
      </c>
      <c r="OJB51" s="959"/>
      <c r="OJC51" s="962" t="e">
        <f t="shared" ref="OJC51" si="5239">(OJA51*$C$51)+(OJA51-OJA49)</f>
        <v>#NUM!</v>
      </c>
      <c r="OJD51" s="959"/>
      <c r="OJE51" s="962" t="e">
        <f t="shared" ref="OJE51" si="5240">(OJC51*$C$51)+(OJC51-OJC49)</f>
        <v>#NUM!</v>
      </c>
      <c r="OJF51" s="959"/>
      <c r="OJG51" s="962" t="e">
        <f t="shared" ref="OJG51" si="5241">(OJE51*$C$51)+(OJE51-OJE49)</f>
        <v>#NUM!</v>
      </c>
      <c r="OJH51" s="959"/>
      <c r="OJI51" s="962" t="e">
        <f t="shared" ref="OJI51" si="5242">(OJG51*$C$51)+(OJG51-OJG49)</f>
        <v>#NUM!</v>
      </c>
      <c r="OJJ51" s="959"/>
      <c r="OJK51" s="962" t="e">
        <f t="shared" ref="OJK51" si="5243">(OJI51*$C$51)+(OJI51-OJI49)</f>
        <v>#NUM!</v>
      </c>
      <c r="OJL51" s="959"/>
      <c r="OJM51" s="962" t="e">
        <f t="shared" ref="OJM51" si="5244">(OJK51*$C$51)+(OJK51-OJK49)</f>
        <v>#NUM!</v>
      </c>
      <c r="OJN51" s="959"/>
      <c r="OJO51" s="962" t="e">
        <f t="shared" ref="OJO51" si="5245">(OJM51*$C$51)+(OJM51-OJM49)</f>
        <v>#NUM!</v>
      </c>
      <c r="OJP51" s="959"/>
      <c r="OJQ51" s="962" t="e">
        <f t="shared" ref="OJQ51" si="5246">(OJO51*$C$51)+(OJO51-OJO49)</f>
        <v>#NUM!</v>
      </c>
      <c r="OJR51" s="959"/>
      <c r="OJS51" s="962" t="e">
        <f t="shared" ref="OJS51" si="5247">(OJQ51*$C$51)+(OJQ51-OJQ49)</f>
        <v>#NUM!</v>
      </c>
      <c r="OJT51" s="959"/>
      <c r="OJU51" s="962" t="e">
        <f t="shared" ref="OJU51" si="5248">(OJS51*$C$51)+(OJS51-OJS49)</f>
        <v>#NUM!</v>
      </c>
      <c r="OJV51" s="959"/>
      <c r="OJW51" s="962" t="e">
        <f t="shared" ref="OJW51" si="5249">(OJU51*$C$51)+(OJU51-OJU49)</f>
        <v>#NUM!</v>
      </c>
      <c r="OJX51" s="959"/>
      <c r="OJY51" s="962" t="e">
        <f t="shared" ref="OJY51" si="5250">(OJW51*$C$51)+(OJW51-OJW49)</f>
        <v>#NUM!</v>
      </c>
      <c r="OJZ51" s="959"/>
      <c r="OKA51" s="962" t="e">
        <f t="shared" ref="OKA51" si="5251">(OJY51*$C$51)+(OJY51-OJY49)</f>
        <v>#NUM!</v>
      </c>
      <c r="OKB51" s="959"/>
      <c r="OKC51" s="962" t="e">
        <f t="shared" ref="OKC51" si="5252">(OKA51*$C$51)+(OKA51-OKA49)</f>
        <v>#NUM!</v>
      </c>
      <c r="OKD51" s="959"/>
      <c r="OKE51" s="962" t="e">
        <f t="shared" ref="OKE51" si="5253">(OKC51*$C$51)+(OKC51-OKC49)</f>
        <v>#NUM!</v>
      </c>
      <c r="OKF51" s="959"/>
      <c r="OKG51" s="962" t="e">
        <f t="shared" ref="OKG51" si="5254">(OKE51*$C$51)+(OKE51-OKE49)</f>
        <v>#NUM!</v>
      </c>
      <c r="OKH51" s="959"/>
      <c r="OKI51" s="962" t="e">
        <f t="shared" ref="OKI51" si="5255">(OKG51*$C$51)+(OKG51-OKG49)</f>
        <v>#NUM!</v>
      </c>
      <c r="OKJ51" s="959"/>
      <c r="OKK51" s="962" t="e">
        <f t="shared" ref="OKK51" si="5256">(OKI51*$C$51)+(OKI51-OKI49)</f>
        <v>#NUM!</v>
      </c>
      <c r="OKL51" s="959"/>
      <c r="OKM51" s="962" t="e">
        <f t="shared" ref="OKM51" si="5257">(OKK51*$C$51)+(OKK51-OKK49)</f>
        <v>#NUM!</v>
      </c>
      <c r="OKN51" s="959"/>
      <c r="OKO51" s="962" t="e">
        <f t="shared" ref="OKO51" si="5258">(OKM51*$C$51)+(OKM51-OKM49)</f>
        <v>#NUM!</v>
      </c>
      <c r="OKP51" s="959"/>
      <c r="OKQ51" s="962" t="e">
        <f t="shared" ref="OKQ51" si="5259">(OKO51*$C$51)+(OKO51-OKO49)</f>
        <v>#NUM!</v>
      </c>
      <c r="OKR51" s="959"/>
      <c r="OKS51" s="962" t="e">
        <f t="shared" ref="OKS51" si="5260">(OKQ51*$C$51)+(OKQ51-OKQ49)</f>
        <v>#NUM!</v>
      </c>
      <c r="OKT51" s="959"/>
      <c r="OKU51" s="962" t="e">
        <f t="shared" ref="OKU51" si="5261">(OKS51*$C$51)+(OKS51-OKS49)</f>
        <v>#NUM!</v>
      </c>
      <c r="OKV51" s="959"/>
      <c r="OKW51" s="962" t="e">
        <f t="shared" ref="OKW51" si="5262">(OKU51*$C$51)+(OKU51-OKU49)</f>
        <v>#NUM!</v>
      </c>
      <c r="OKX51" s="959"/>
      <c r="OKY51" s="962" t="e">
        <f t="shared" ref="OKY51" si="5263">(OKW51*$C$51)+(OKW51-OKW49)</f>
        <v>#NUM!</v>
      </c>
      <c r="OKZ51" s="959"/>
      <c r="OLA51" s="962" t="e">
        <f t="shared" ref="OLA51" si="5264">(OKY51*$C$51)+(OKY51-OKY49)</f>
        <v>#NUM!</v>
      </c>
      <c r="OLB51" s="959"/>
      <c r="OLC51" s="962" t="e">
        <f t="shared" ref="OLC51" si="5265">(OLA51*$C$51)+(OLA51-OLA49)</f>
        <v>#NUM!</v>
      </c>
      <c r="OLD51" s="959"/>
      <c r="OLE51" s="962" t="e">
        <f t="shared" ref="OLE51" si="5266">(OLC51*$C$51)+(OLC51-OLC49)</f>
        <v>#NUM!</v>
      </c>
      <c r="OLF51" s="959"/>
      <c r="OLG51" s="962" t="e">
        <f t="shared" ref="OLG51" si="5267">(OLE51*$C$51)+(OLE51-OLE49)</f>
        <v>#NUM!</v>
      </c>
      <c r="OLH51" s="959"/>
      <c r="OLI51" s="962" t="e">
        <f t="shared" ref="OLI51" si="5268">(OLG51*$C$51)+(OLG51-OLG49)</f>
        <v>#NUM!</v>
      </c>
      <c r="OLJ51" s="959"/>
      <c r="OLK51" s="962" t="e">
        <f t="shared" ref="OLK51" si="5269">(OLI51*$C$51)+(OLI51-OLI49)</f>
        <v>#NUM!</v>
      </c>
      <c r="OLL51" s="959"/>
      <c r="OLM51" s="962" t="e">
        <f t="shared" ref="OLM51" si="5270">(OLK51*$C$51)+(OLK51-OLK49)</f>
        <v>#NUM!</v>
      </c>
      <c r="OLN51" s="959"/>
      <c r="OLO51" s="962" t="e">
        <f t="shared" ref="OLO51" si="5271">(OLM51*$C$51)+(OLM51-OLM49)</f>
        <v>#NUM!</v>
      </c>
      <c r="OLP51" s="959"/>
      <c r="OLQ51" s="962" t="e">
        <f t="shared" ref="OLQ51" si="5272">(OLO51*$C$51)+(OLO51-OLO49)</f>
        <v>#NUM!</v>
      </c>
      <c r="OLR51" s="959"/>
      <c r="OLS51" s="962" t="e">
        <f t="shared" ref="OLS51" si="5273">(OLQ51*$C$51)+(OLQ51-OLQ49)</f>
        <v>#NUM!</v>
      </c>
      <c r="OLT51" s="959"/>
      <c r="OLU51" s="962" t="e">
        <f t="shared" ref="OLU51" si="5274">(OLS51*$C$51)+(OLS51-OLS49)</f>
        <v>#NUM!</v>
      </c>
      <c r="OLV51" s="959"/>
      <c r="OLW51" s="962" t="e">
        <f t="shared" ref="OLW51" si="5275">(OLU51*$C$51)+(OLU51-OLU49)</f>
        <v>#NUM!</v>
      </c>
      <c r="OLX51" s="959"/>
      <c r="OLY51" s="962" t="e">
        <f t="shared" ref="OLY51" si="5276">(OLW51*$C$51)+(OLW51-OLW49)</f>
        <v>#NUM!</v>
      </c>
      <c r="OLZ51" s="959"/>
      <c r="OMA51" s="962" t="e">
        <f t="shared" ref="OMA51" si="5277">(OLY51*$C$51)+(OLY51-OLY49)</f>
        <v>#NUM!</v>
      </c>
      <c r="OMB51" s="959"/>
      <c r="OMC51" s="962" t="e">
        <f t="shared" ref="OMC51" si="5278">(OMA51*$C$51)+(OMA51-OMA49)</f>
        <v>#NUM!</v>
      </c>
      <c r="OMD51" s="959"/>
      <c r="OME51" s="962" t="e">
        <f t="shared" ref="OME51" si="5279">(OMC51*$C$51)+(OMC51-OMC49)</f>
        <v>#NUM!</v>
      </c>
      <c r="OMF51" s="959"/>
      <c r="OMG51" s="962" t="e">
        <f t="shared" ref="OMG51" si="5280">(OME51*$C$51)+(OME51-OME49)</f>
        <v>#NUM!</v>
      </c>
      <c r="OMH51" s="959"/>
      <c r="OMI51" s="962" t="e">
        <f t="shared" ref="OMI51" si="5281">(OMG51*$C$51)+(OMG51-OMG49)</f>
        <v>#NUM!</v>
      </c>
      <c r="OMJ51" s="959"/>
      <c r="OMK51" s="962" t="e">
        <f t="shared" ref="OMK51" si="5282">(OMI51*$C$51)+(OMI51-OMI49)</f>
        <v>#NUM!</v>
      </c>
      <c r="OML51" s="959"/>
      <c r="OMM51" s="962" t="e">
        <f t="shared" ref="OMM51" si="5283">(OMK51*$C$51)+(OMK51-OMK49)</f>
        <v>#NUM!</v>
      </c>
      <c r="OMN51" s="959"/>
      <c r="OMO51" s="962" t="e">
        <f t="shared" ref="OMO51" si="5284">(OMM51*$C$51)+(OMM51-OMM49)</f>
        <v>#NUM!</v>
      </c>
      <c r="OMP51" s="959"/>
      <c r="OMQ51" s="962" t="e">
        <f t="shared" ref="OMQ51" si="5285">(OMO51*$C$51)+(OMO51-OMO49)</f>
        <v>#NUM!</v>
      </c>
      <c r="OMR51" s="959"/>
      <c r="OMS51" s="962" t="e">
        <f t="shared" ref="OMS51" si="5286">(OMQ51*$C$51)+(OMQ51-OMQ49)</f>
        <v>#NUM!</v>
      </c>
      <c r="OMT51" s="959"/>
      <c r="OMU51" s="962" t="e">
        <f t="shared" ref="OMU51" si="5287">(OMS51*$C$51)+(OMS51-OMS49)</f>
        <v>#NUM!</v>
      </c>
      <c r="OMV51" s="959"/>
      <c r="OMW51" s="962" t="e">
        <f t="shared" ref="OMW51" si="5288">(OMU51*$C$51)+(OMU51-OMU49)</f>
        <v>#NUM!</v>
      </c>
      <c r="OMX51" s="959"/>
      <c r="OMY51" s="962" t="e">
        <f t="shared" ref="OMY51" si="5289">(OMW51*$C$51)+(OMW51-OMW49)</f>
        <v>#NUM!</v>
      </c>
      <c r="OMZ51" s="959"/>
      <c r="ONA51" s="962" t="e">
        <f t="shared" ref="ONA51" si="5290">(OMY51*$C$51)+(OMY51-OMY49)</f>
        <v>#NUM!</v>
      </c>
      <c r="ONB51" s="959"/>
      <c r="ONC51" s="962" t="e">
        <f t="shared" ref="ONC51" si="5291">(ONA51*$C$51)+(ONA51-ONA49)</f>
        <v>#NUM!</v>
      </c>
      <c r="OND51" s="959"/>
      <c r="ONE51" s="962" t="e">
        <f t="shared" ref="ONE51" si="5292">(ONC51*$C$51)+(ONC51-ONC49)</f>
        <v>#NUM!</v>
      </c>
      <c r="ONF51" s="959"/>
      <c r="ONG51" s="962" t="e">
        <f t="shared" ref="ONG51" si="5293">(ONE51*$C$51)+(ONE51-ONE49)</f>
        <v>#NUM!</v>
      </c>
      <c r="ONH51" s="959"/>
      <c r="ONI51" s="962" t="e">
        <f t="shared" ref="ONI51" si="5294">(ONG51*$C$51)+(ONG51-ONG49)</f>
        <v>#NUM!</v>
      </c>
      <c r="ONJ51" s="959"/>
      <c r="ONK51" s="962" t="e">
        <f t="shared" ref="ONK51" si="5295">(ONI51*$C$51)+(ONI51-ONI49)</f>
        <v>#NUM!</v>
      </c>
      <c r="ONL51" s="959"/>
      <c r="ONM51" s="962" t="e">
        <f t="shared" ref="ONM51" si="5296">(ONK51*$C$51)+(ONK51-ONK49)</f>
        <v>#NUM!</v>
      </c>
      <c r="ONN51" s="959"/>
      <c r="ONO51" s="962" t="e">
        <f t="shared" ref="ONO51" si="5297">(ONM51*$C$51)+(ONM51-ONM49)</f>
        <v>#NUM!</v>
      </c>
      <c r="ONP51" s="959"/>
      <c r="ONQ51" s="962" t="e">
        <f t="shared" ref="ONQ51" si="5298">(ONO51*$C$51)+(ONO51-ONO49)</f>
        <v>#NUM!</v>
      </c>
      <c r="ONR51" s="959"/>
      <c r="ONS51" s="962" t="e">
        <f t="shared" ref="ONS51" si="5299">(ONQ51*$C$51)+(ONQ51-ONQ49)</f>
        <v>#NUM!</v>
      </c>
      <c r="ONT51" s="959"/>
      <c r="ONU51" s="962" t="e">
        <f t="shared" ref="ONU51" si="5300">(ONS51*$C$51)+(ONS51-ONS49)</f>
        <v>#NUM!</v>
      </c>
      <c r="ONV51" s="959"/>
      <c r="ONW51" s="962" t="e">
        <f t="shared" ref="ONW51" si="5301">(ONU51*$C$51)+(ONU51-ONU49)</f>
        <v>#NUM!</v>
      </c>
      <c r="ONX51" s="959"/>
      <c r="ONY51" s="962" t="e">
        <f t="shared" ref="ONY51" si="5302">(ONW51*$C$51)+(ONW51-ONW49)</f>
        <v>#NUM!</v>
      </c>
      <c r="ONZ51" s="959"/>
      <c r="OOA51" s="962" t="e">
        <f t="shared" ref="OOA51" si="5303">(ONY51*$C$51)+(ONY51-ONY49)</f>
        <v>#NUM!</v>
      </c>
      <c r="OOB51" s="959"/>
      <c r="OOC51" s="962" t="e">
        <f t="shared" ref="OOC51" si="5304">(OOA51*$C$51)+(OOA51-OOA49)</f>
        <v>#NUM!</v>
      </c>
      <c r="OOD51" s="959"/>
      <c r="OOE51" s="962" t="e">
        <f t="shared" ref="OOE51" si="5305">(OOC51*$C$51)+(OOC51-OOC49)</f>
        <v>#NUM!</v>
      </c>
      <c r="OOF51" s="959"/>
      <c r="OOG51" s="962" t="e">
        <f t="shared" ref="OOG51" si="5306">(OOE51*$C$51)+(OOE51-OOE49)</f>
        <v>#NUM!</v>
      </c>
      <c r="OOH51" s="959"/>
      <c r="OOI51" s="962" t="e">
        <f t="shared" ref="OOI51" si="5307">(OOG51*$C$51)+(OOG51-OOG49)</f>
        <v>#NUM!</v>
      </c>
      <c r="OOJ51" s="959"/>
      <c r="OOK51" s="962" t="e">
        <f t="shared" ref="OOK51" si="5308">(OOI51*$C$51)+(OOI51-OOI49)</f>
        <v>#NUM!</v>
      </c>
      <c r="OOL51" s="959"/>
      <c r="OOM51" s="962" t="e">
        <f t="shared" ref="OOM51" si="5309">(OOK51*$C$51)+(OOK51-OOK49)</f>
        <v>#NUM!</v>
      </c>
      <c r="OON51" s="959"/>
      <c r="OOO51" s="962" t="e">
        <f t="shared" ref="OOO51" si="5310">(OOM51*$C$51)+(OOM51-OOM49)</f>
        <v>#NUM!</v>
      </c>
      <c r="OOP51" s="959"/>
      <c r="OOQ51" s="962" t="e">
        <f t="shared" ref="OOQ51" si="5311">(OOO51*$C$51)+(OOO51-OOO49)</f>
        <v>#NUM!</v>
      </c>
      <c r="OOR51" s="959"/>
      <c r="OOS51" s="962" t="e">
        <f t="shared" ref="OOS51" si="5312">(OOQ51*$C$51)+(OOQ51-OOQ49)</f>
        <v>#NUM!</v>
      </c>
      <c r="OOT51" s="959"/>
      <c r="OOU51" s="962" t="e">
        <f t="shared" ref="OOU51" si="5313">(OOS51*$C$51)+(OOS51-OOS49)</f>
        <v>#NUM!</v>
      </c>
      <c r="OOV51" s="959"/>
      <c r="OOW51" s="962" t="e">
        <f t="shared" ref="OOW51" si="5314">(OOU51*$C$51)+(OOU51-OOU49)</f>
        <v>#NUM!</v>
      </c>
      <c r="OOX51" s="959"/>
      <c r="OOY51" s="962" t="e">
        <f t="shared" ref="OOY51" si="5315">(OOW51*$C$51)+(OOW51-OOW49)</f>
        <v>#NUM!</v>
      </c>
      <c r="OOZ51" s="959"/>
      <c r="OPA51" s="962" t="e">
        <f t="shared" ref="OPA51" si="5316">(OOY51*$C$51)+(OOY51-OOY49)</f>
        <v>#NUM!</v>
      </c>
      <c r="OPB51" s="959"/>
      <c r="OPC51" s="962" t="e">
        <f t="shared" ref="OPC51" si="5317">(OPA51*$C$51)+(OPA51-OPA49)</f>
        <v>#NUM!</v>
      </c>
      <c r="OPD51" s="959"/>
      <c r="OPE51" s="962" t="e">
        <f t="shared" ref="OPE51" si="5318">(OPC51*$C$51)+(OPC51-OPC49)</f>
        <v>#NUM!</v>
      </c>
      <c r="OPF51" s="959"/>
      <c r="OPG51" s="962" t="e">
        <f t="shared" ref="OPG51" si="5319">(OPE51*$C$51)+(OPE51-OPE49)</f>
        <v>#NUM!</v>
      </c>
      <c r="OPH51" s="959"/>
      <c r="OPI51" s="962" t="e">
        <f t="shared" ref="OPI51" si="5320">(OPG51*$C$51)+(OPG51-OPG49)</f>
        <v>#NUM!</v>
      </c>
      <c r="OPJ51" s="959"/>
      <c r="OPK51" s="962" t="e">
        <f t="shared" ref="OPK51" si="5321">(OPI51*$C$51)+(OPI51-OPI49)</f>
        <v>#NUM!</v>
      </c>
      <c r="OPL51" s="959"/>
      <c r="OPM51" s="962" t="e">
        <f t="shared" ref="OPM51" si="5322">(OPK51*$C$51)+(OPK51-OPK49)</f>
        <v>#NUM!</v>
      </c>
      <c r="OPN51" s="959"/>
      <c r="OPO51" s="962" t="e">
        <f t="shared" ref="OPO51" si="5323">(OPM51*$C$51)+(OPM51-OPM49)</f>
        <v>#NUM!</v>
      </c>
      <c r="OPP51" s="959"/>
      <c r="OPQ51" s="962" t="e">
        <f t="shared" ref="OPQ51" si="5324">(OPO51*$C$51)+(OPO51-OPO49)</f>
        <v>#NUM!</v>
      </c>
      <c r="OPR51" s="959"/>
      <c r="OPS51" s="962" t="e">
        <f t="shared" ref="OPS51" si="5325">(OPQ51*$C$51)+(OPQ51-OPQ49)</f>
        <v>#NUM!</v>
      </c>
      <c r="OPT51" s="959"/>
      <c r="OPU51" s="962" t="e">
        <f t="shared" ref="OPU51" si="5326">(OPS51*$C$51)+(OPS51-OPS49)</f>
        <v>#NUM!</v>
      </c>
      <c r="OPV51" s="959"/>
      <c r="OPW51" s="962" t="e">
        <f t="shared" ref="OPW51" si="5327">(OPU51*$C$51)+(OPU51-OPU49)</f>
        <v>#NUM!</v>
      </c>
      <c r="OPX51" s="959"/>
      <c r="OPY51" s="962" t="e">
        <f t="shared" ref="OPY51" si="5328">(OPW51*$C$51)+(OPW51-OPW49)</f>
        <v>#NUM!</v>
      </c>
      <c r="OPZ51" s="959"/>
      <c r="OQA51" s="962" t="e">
        <f t="shared" ref="OQA51" si="5329">(OPY51*$C$51)+(OPY51-OPY49)</f>
        <v>#NUM!</v>
      </c>
      <c r="OQB51" s="959"/>
      <c r="OQC51" s="962" t="e">
        <f t="shared" ref="OQC51" si="5330">(OQA51*$C$51)+(OQA51-OQA49)</f>
        <v>#NUM!</v>
      </c>
      <c r="OQD51" s="959"/>
      <c r="OQE51" s="962" t="e">
        <f t="shared" ref="OQE51" si="5331">(OQC51*$C$51)+(OQC51-OQC49)</f>
        <v>#NUM!</v>
      </c>
      <c r="OQF51" s="959"/>
      <c r="OQG51" s="962" t="e">
        <f t="shared" ref="OQG51" si="5332">(OQE51*$C$51)+(OQE51-OQE49)</f>
        <v>#NUM!</v>
      </c>
      <c r="OQH51" s="959"/>
      <c r="OQI51" s="962" t="e">
        <f t="shared" ref="OQI51" si="5333">(OQG51*$C$51)+(OQG51-OQG49)</f>
        <v>#NUM!</v>
      </c>
      <c r="OQJ51" s="959"/>
      <c r="OQK51" s="962" t="e">
        <f t="shared" ref="OQK51" si="5334">(OQI51*$C$51)+(OQI51-OQI49)</f>
        <v>#NUM!</v>
      </c>
      <c r="OQL51" s="959"/>
      <c r="OQM51" s="962" t="e">
        <f t="shared" ref="OQM51" si="5335">(OQK51*$C$51)+(OQK51-OQK49)</f>
        <v>#NUM!</v>
      </c>
      <c r="OQN51" s="959"/>
      <c r="OQO51" s="962" t="e">
        <f t="shared" ref="OQO51" si="5336">(OQM51*$C$51)+(OQM51-OQM49)</f>
        <v>#NUM!</v>
      </c>
      <c r="OQP51" s="959"/>
      <c r="OQQ51" s="962" t="e">
        <f t="shared" ref="OQQ51" si="5337">(OQO51*$C$51)+(OQO51-OQO49)</f>
        <v>#NUM!</v>
      </c>
      <c r="OQR51" s="959"/>
      <c r="OQS51" s="962" t="e">
        <f t="shared" ref="OQS51" si="5338">(OQQ51*$C$51)+(OQQ51-OQQ49)</f>
        <v>#NUM!</v>
      </c>
      <c r="OQT51" s="959"/>
      <c r="OQU51" s="962" t="e">
        <f t="shared" ref="OQU51" si="5339">(OQS51*$C$51)+(OQS51-OQS49)</f>
        <v>#NUM!</v>
      </c>
      <c r="OQV51" s="959"/>
      <c r="OQW51" s="962" t="e">
        <f t="shared" ref="OQW51" si="5340">(OQU51*$C$51)+(OQU51-OQU49)</f>
        <v>#NUM!</v>
      </c>
      <c r="OQX51" s="959"/>
      <c r="OQY51" s="962" t="e">
        <f t="shared" ref="OQY51" si="5341">(OQW51*$C$51)+(OQW51-OQW49)</f>
        <v>#NUM!</v>
      </c>
      <c r="OQZ51" s="959"/>
      <c r="ORA51" s="962" t="e">
        <f t="shared" ref="ORA51" si="5342">(OQY51*$C$51)+(OQY51-OQY49)</f>
        <v>#NUM!</v>
      </c>
      <c r="ORB51" s="959"/>
      <c r="ORC51" s="962" t="e">
        <f t="shared" ref="ORC51" si="5343">(ORA51*$C$51)+(ORA51-ORA49)</f>
        <v>#NUM!</v>
      </c>
      <c r="ORD51" s="959"/>
      <c r="ORE51" s="962" t="e">
        <f t="shared" ref="ORE51" si="5344">(ORC51*$C$51)+(ORC51-ORC49)</f>
        <v>#NUM!</v>
      </c>
      <c r="ORF51" s="959"/>
      <c r="ORG51" s="962" t="e">
        <f t="shared" ref="ORG51" si="5345">(ORE51*$C$51)+(ORE51-ORE49)</f>
        <v>#NUM!</v>
      </c>
      <c r="ORH51" s="959"/>
      <c r="ORI51" s="962" t="e">
        <f t="shared" ref="ORI51" si="5346">(ORG51*$C$51)+(ORG51-ORG49)</f>
        <v>#NUM!</v>
      </c>
      <c r="ORJ51" s="959"/>
      <c r="ORK51" s="962" t="e">
        <f t="shared" ref="ORK51" si="5347">(ORI51*$C$51)+(ORI51-ORI49)</f>
        <v>#NUM!</v>
      </c>
      <c r="ORL51" s="959"/>
      <c r="ORM51" s="962" t="e">
        <f t="shared" ref="ORM51" si="5348">(ORK51*$C$51)+(ORK51-ORK49)</f>
        <v>#NUM!</v>
      </c>
      <c r="ORN51" s="959"/>
      <c r="ORO51" s="962" t="e">
        <f t="shared" ref="ORO51" si="5349">(ORM51*$C$51)+(ORM51-ORM49)</f>
        <v>#NUM!</v>
      </c>
      <c r="ORP51" s="959"/>
      <c r="ORQ51" s="962" t="e">
        <f t="shared" ref="ORQ51" si="5350">(ORO51*$C$51)+(ORO51-ORO49)</f>
        <v>#NUM!</v>
      </c>
      <c r="ORR51" s="959"/>
      <c r="ORS51" s="962" t="e">
        <f t="shared" ref="ORS51" si="5351">(ORQ51*$C$51)+(ORQ51-ORQ49)</f>
        <v>#NUM!</v>
      </c>
      <c r="ORT51" s="959"/>
      <c r="ORU51" s="962" t="e">
        <f t="shared" ref="ORU51" si="5352">(ORS51*$C$51)+(ORS51-ORS49)</f>
        <v>#NUM!</v>
      </c>
      <c r="ORV51" s="959"/>
      <c r="ORW51" s="962" t="e">
        <f t="shared" ref="ORW51" si="5353">(ORU51*$C$51)+(ORU51-ORU49)</f>
        <v>#NUM!</v>
      </c>
      <c r="ORX51" s="959"/>
      <c r="ORY51" s="962" t="e">
        <f t="shared" ref="ORY51" si="5354">(ORW51*$C$51)+(ORW51-ORW49)</f>
        <v>#NUM!</v>
      </c>
      <c r="ORZ51" s="959"/>
      <c r="OSA51" s="962" t="e">
        <f t="shared" ref="OSA51" si="5355">(ORY51*$C$51)+(ORY51-ORY49)</f>
        <v>#NUM!</v>
      </c>
      <c r="OSB51" s="959"/>
      <c r="OSC51" s="962" t="e">
        <f t="shared" ref="OSC51" si="5356">(OSA51*$C$51)+(OSA51-OSA49)</f>
        <v>#NUM!</v>
      </c>
      <c r="OSD51" s="959"/>
      <c r="OSE51" s="962" t="e">
        <f t="shared" ref="OSE51" si="5357">(OSC51*$C$51)+(OSC51-OSC49)</f>
        <v>#NUM!</v>
      </c>
      <c r="OSF51" s="959"/>
      <c r="OSG51" s="962" t="e">
        <f t="shared" ref="OSG51" si="5358">(OSE51*$C$51)+(OSE51-OSE49)</f>
        <v>#NUM!</v>
      </c>
      <c r="OSH51" s="959"/>
      <c r="OSI51" s="962" t="e">
        <f t="shared" ref="OSI51" si="5359">(OSG51*$C$51)+(OSG51-OSG49)</f>
        <v>#NUM!</v>
      </c>
      <c r="OSJ51" s="959"/>
      <c r="OSK51" s="962" t="e">
        <f t="shared" ref="OSK51" si="5360">(OSI51*$C$51)+(OSI51-OSI49)</f>
        <v>#NUM!</v>
      </c>
      <c r="OSL51" s="959"/>
      <c r="OSM51" s="962" t="e">
        <f t="shared" ref="OSM51" si="5361">(OSK51*$C$51)+(OSK51-OSK49)</f>
        <v>#NUM!</v>
      </c>
      <c r="OSN51" s="959"/>
      <c r="OSO51" s="962" t="e">
        <f t="shared" ref="OSO51" si="5362">(OSM51*$C$51)+(OSM51-OSM49)</f>
        <v>#NUM!</v>
      </c>
      <c r="OSP51" s="959"/>
      <c r="OSQ51" s="962" t="e">
        <f t="shared" ref="OSQ51" si="5363">(OSO51*$C$51)+(OSO51-OSO49)</f>
        <v>#NUM!</v>
      </c>
      <c r="OSR51" s="959"/>
      <c r="OSS51" s="962" t="e">
        <f t="shared" ref="OSS51" si="5364">(OSQ51*$C$51)+(OSQ51-OSQ49)</f>
        <v>#NUM!</v>
      </c>
      <c r="OST51" s="959"/>
      <c r="OSU51" s="962" t="e">
        <f t="shared" ref="OSU51" si="5365">(OSS51*$C$51)+(OSS51-OSS49)</f>
        <v>#NUM!</v>
      </c>
      <c r="OSV51" s="959"/>
      <c r="OSW51" s="962" t="e">
        <f t="shared" ref="OSW51" si="5366">(OSU51*$C$51)+(OSU51-OSU49)</f>
        <v>#NUM!</v>
      </c>
      <c r="OSX51" s="959"/>
      <c r="OSY51" s="962" t="e">
        <f t="shared" ref="OSY51" si="5367">(OSW51*$C$51)+(OSW51-OSW49)</f>
        <v>#NUM!</v>
      </c>
      <c r="OSZ51" s="959"/>
      <c r="OTA51" s="962" t="e">
        <f t="shared" ref="OTA51" si="5368">(OSY51*$C$51)+(OSY51-OSY49)</f>
        <v>#NUM!</v>
      </c>
      <c r="OTB51" s="959"/>
      <c r="OTC51" s="962" t="e">
        <f t="shared" ref="OTC51" si="5369">(OTA51*$C$51)+(OTA51-OTA49)</f>
        <v>#NUM!</v>
      </c>
      <c r="OTD51" s="959"/>
      <c r="OTE51" s="962" t="e">
        <f t="shared" ref="OTE51" si="5370">(OTC51*$C$51)+(OTC51-OTC49)</f>
        <v>#NUM!</v>
      </c>
      <c r="OTF51" s="959"/>
      <c r="OTG51" s="962" t="e">
        <f t="shared" ref="OTG51" si="5371">(OTE51*$C$51)+(OTE51-OTE49)</f>
        <v>#NUM!</v>
      </c>
      <c r="OTH51" s="959"/>
      <c r="OTI51" s="962" t="e">
        <f t="shared" ref="OTI51" si="5372">(OTG51*$C$51)+(OTG51-OTG49)</f>
        <v>#NUM!</v>
      </c>
      <c r="OTJ51" s="959"/>
      <c r="OTK51" s="962" t="e">
        <f t="shared" ref="OTK51" si="5373">(OTI51*$C$51)+(OTI51-OTI49)</f>
        <v>#NUM!</v>
      </c>
      <c r="OTL51" s="959"/>
      <c r="OTM51" s="962" t="e">
        <f t="shared" ref="OTM51" si="5374">(OTK51*$C$51)+(OTK51-OTK49)</f>
        <v>#NUM!</v>
      </c>
      <c r="OTN51" s="959"/>
      <c r="OTO51" s="962" t="e">
        <f t="shared" ref="OTO51" si="5375">(OTM51*$C$51)+(OTM51-OTM49)</f>
        <v>#NUM!</v>
      </c>
      <c r="OTP51" s="959"/>
      <c r="OTQ51" s="962" t="e">
        <f t="shared" ref="OTQ51" si="5376">(OTO51*$C$51)+(OTO51-OTO49)</f>
        <v>#NUM!</v>
      </c>
      <c r="OTR51" s="959"/>
      <c r="OTS51" s="962" t="e">
        <f t="shared" ref="OTS51" si="5377">(OTQ51*$C$51)+(OTQ51-OTQ49)</f>
        <v>#NUM!</v>
      </c>
      <c r="OTT51" s="959"/>
      <c r="OTU51" s="962" t="e">
        <f t="shared" ref="OTU51" si="5378">(OTS51*$C$51)+(OTS51-OTS49)</f>
        <v>#NUM!</v>
      </c>
      <c r="OTV51" s="959"/>
      <c r="OTW51" s="962" t="e">
        <f t="shared" ref="OTW51" si="5379">(OTU51*$C$51)+(OTU51-OTU49)</f>
        <v>#NUM!</v>
      </c>
      <c r="OTX51" s="959"/>
      <c r="OTY51" s="962" t="e">
        <f t="shared" ref="OTY51" si="5380">(OTW51*$C$51)+(OTW51-OTW49)</f>
        <v>#NUM!</v>
      </c>
      <c r="OTZ51" s="959"/>
      <c r="OUA51" s="962" t="e">
        <f t="shared" ref="OUA51" si="5381">(OTY51*$C$51)+(OTY51-OTY49)</f>
        <v>#NUM!</v>
      </c>
      <c r="OUB51" s="959"/>
      <c r="OUC51" s="962" t="e">
        <f t="shared" ref="OUC51" si="5382">(OUA51*$C$51)+(OUA51-OUA49)</f>
        <v>#NUM!</v>
      </c>
      <c r="OUD51" s="959"/>
      <c r="OUE51" s="962" t="e">
        <f t="shared" ref="OUE51" si="5383">(OUC51*$C$51)+(OUC51-OUC49)</f>
        <v>#NUM!</v>
      </c>
      <c r="OUF51" s="959"/>
      <c r="OUG51" s="962" t="e">
        <f t="shared" ref="OUG51" si="5384">(OUE51*$C$51)+(OUE51-OUE49)</f>
        <v>#NUM!</v>
      </c>
      <c r="OUH51" s="959"/>
      <c r="OUI51" s="962" t="e">
        <f t="shared" ref="OUI51" si="5385">(OUG51*$C$51)+(OUG51-OUG49)</f>
        <v>#NUM!</v>
      </c>
      <c r="OUJ51" s="959"/>
      <c r="OUK51" s="962" t="e">
        <f t="shared" ref="OUK51" si="5386">(OUI51*$C$51)+(OUI51-OUI49)</f>
        <v>#NUM!</v>
      </c>
      <c r="OUL51" s="959"/>
      <c r="OUM51" s="962" t="e">
        <f t="shared" ref="OUM51" si="5387">(OUK51*$C$51)+(OUK51-OUK49)</f>
        <v>#NUM!</v>
      </c>
      <c r="OUN51" s="959"/>
      <c r="OUO51" s="962" t="e">
        <f t="shared" ref="OUO51" si="5388">(OUM51*$C$51)+(OUM51-OUM49)</f>
        <v>#NUM!</v>
      </c>
      <c r="OUP51" s="959"/>
      <c r="OUQ51" s="962" t="e">
        <f t="shared" ref="OUQ51" si="5389">(OUO51*$C$51)+(OUO51-OUO49)</f>
        <v>#NUM!</v>
      </c>
      <c r="OUR51" s="959"/>
      <c r="OUS51" s="962" t="e">
        <f t="shared" ref="OUS51" si="5390">(OUQ51*$C$51)+(OUQ51-OUQ49)</f>
        <v>#NUM!</v>
      </c>
      <c r="OUT51" s="959"/>
      <c r="OUU51" s="962" t="e">
        <f t="shared" ref="OUU51" si="5391">(OUS51*$C$51)+(OUS51-OUS49)</f>
        <v>#NUM!</v>
      </c>
      <c r="OUV51" s="959"/>
      <c r="OUW51" s="962" t="e">
        <f t="shared" ref="OUW51" si="5392">(OUU51*$C$51)+(OUU51-OUU49)</f>
        <v>#NUM!</v>
      </c>
      <c r="OUX51" s="959"/>
      <c r="OUY51" s="962" t="e">
        <f t="shared" ref="OUY51" si="5393">(OUW51*$C$51)+(OUW51-OUW49)</f>
        <v>#NUM!</v>
      </c>
      <c r="OUZ51" s="959"/>
      <c r="OVA51" s="962" t="e">
        <f t="shared" ref="OVA51" si="5394">(OUY51*$C$51)+(OUY51-OUY49)</f>
        <v>#NUM!</v>
      </c>
      <c r="OVB51" s="959"/>
      <c r="OVC51" s="962" t="e">
        <f t="shared" ref="OVC51" si="5395">(OVA51*$C$51)+(OVA51-OVA49)</f>
        <v>#NUM!</v>
      </c>
      <c r="OVD51" s="959"/>
      <c r="OVE51" s="962" t="e">
        <f t="shared" ref="OVE51" si="5396">(OVC51*$C$51)+(OVC51-OVC49)</f>
        <v>#NUM!</v>
      </c>
      <c r="OVF51" s="959"/>
      <c r="OVG51" s="962" t="e">
        <f t="shared" ref="OVG51" si="5397">(OVE51*$C$51)+(OVE51-OVE49)</f>
        <v>#NUM!</v>
      </c>
      <c r="OVH51" s="959"/>
      <c r="OVI51" s="962" t="e">
        <f t="shared" ref="OVI51" si="5398">(OVG51*$C$51)+(OVG51-OVG49)</f>
        <v>#NUM!</v>
      </c>
      <c r="OVJ51" s="959"/>
      <c r="OVK51" s="962" t="e">
        <f t="shared" ref="OVK51" si="5399">(OVI51*$C$51)+(OVI51-OVI49)</f>
        <v>#NUM!</v>
      </c>
      <c r="OVL51" s="959"/>
      <c r="OVM51" s="962" t="e">
        <f t="shared" ref="OVM51" si="5400">(OVK51*$C$51)+(OVK51-OVK49)</f>
        <v>#NUM!</v>
      </c>
      <c r="OVN51" s="959"/>
      <c r="OVO51" s="962" t="e">
        <f t="shared" ref="OVO51" si="5401">(OVM51*$C$51)+(OVM51-OVM49)</f>
        <v>#NUM!</v>
      </c>
      <c r="OVP51" s="959"/>
      <c r="OVQ51" s="962" t="e">
        <f t="shared" ref="OVQ51" si="5402">(OVO51*$C$51)+(OVO51-OVO49)</f>
        <v>#NUM!</v>
      </c>
      <c r="OVR51" s="959"/>
      <c r="OVS51" s="962" t="e">
        <f t="shared" ref="OVS51" si="5403">(OVQ51*$C$51)+(OVQ51-OVQ49)</f>
        <v>#NUM!</v>
      </c>
      <c r="OVT51" s="959"/>
      <c r="OVU51" s="962" t="e">
        <f t="shared" ref="OVU51" si="5404">(OVS51*$C$51)+(OVS51-OVS49)</f>
        <v>#NUM!</v>
      </c>
      <c r="OVV51" s="959"/>
      <c r="OVW51" s="962" t="e">
        <f t="shared" ref="OVW51" si="5405">(OVU51*$C$51)+(OVU51-OVU49)</f>
        <v>#NUM!</v>
      </c>
      <c r="OVX51" s="959"/>
      <c r="OVY51" s="962" t="e">
        <f t="shared" ref="OVY51" si="5406">(OVW51*$C$51)+(OVW51-OVW49)</f>
        <v>#NUM!</v>
      </c>
      <c r="OVZ51" s="959"/>
      <c r="OWA51" s="962" t="e">
        <f t="shared" ref="OWA51" si="5407">(OVY51*$C$51)+(OVY51-OVY49)</f>
        <v>#NUM!</v>
      </c>
      <c r="OWB51" s="959"/>
      <c r="OWC51" s="962" t="e">
        <f t="shared" ref="OWC51" si="5408">(OWA51*$C$51)+(OWA51-OWA49)</f>
        <v>#NUM!</v>
      </c>
      <c r="OWD51" s="959"/>
      <c r="OWE51" s="962" t="e">
        <f t="shared" ref="OWE51" si="5409">(OWC51*$C$51)+(OWC51-OWC49)</f>
        <v>#NUM!</v>
      </c>
      <c r="OWF51" s="959"/>
      <c r="OWG51" s="962" t="e">
        <f t="shared" ref="OWG51" si="5410">(OWE51*$C$51)+(OWE51-OWE49)</f>
        <v>#NUM!</v>
      </c>
      <c r="OWH51" s="959"/>
      <c r="OWI51" s="962" t="e">
        <f t="shared" ref="OWI51" si="5411">(OWG51*$C$51)+(OWG51-OWG49)</f>
        <v>#NUM!</v>
      </c>
      <c r="OWJ51" s="959"/>
      <c r="OWK51" s="962" t="e">
        <f t="shared" ref="OWK51" si="5412">(OWI51*$C$51)+(OWI51-OWI49)</f>
        <v>#NUM!</v>
      </c>
      <c r="OWL51" s="959"/>
      <c r="OWM51" s="962" t="e">
        <f t="shared" ref="OWM51" si="5413">(OWK51*$C$51)+(OWK51-OWK49)</f>
        <v>#NUM!</v>
      </c>
      <c r="OWN51" s="959"/>
      <c r="OWO51" s="962" t="e">
        <f t="shared" ref="OWO51" si="5414">(OWM51*$C$51)+(OWM51-OWM49)</f>
        <v>#NUM!</v>
      </c>
      <c r="OWP51" s="959"/>
      <c r="OWQ51" s="962" t="e">
        <f t="shared" ref="OWQ51" si="5415">(OWO51*$C$51)+(OWO51-OWO49)</f>
        <v>#NUM!</v>
      </c>
      <c r="OWR51" s="959"/>
      <c r="OWS51" s="962" t="e">
        <f t="shared" ref="OWS51" si="5416">(OWQ51*$C$51)+(OWQ51-OWQ49)</f>
        <v>#NUM!</v>
      </c>
      <c r="OWT51" s="959"/>
      <c r="OWU51" s="962" t="e">
        <f t="shared" ref="OWU51" si="5417">(OWS51*$C$51)+(OWS51-OWS49)</f>
        <v>#NUM!</v>
      </c>
      <c r="OWV51" s="959"/>
      <c r="OWW51" s="962" t="e">
        <f t="shared" ref="OWW51" si="5418">(OWU51*$C$51)+(OWU51-OWU49)</f>
        <v>#NUM!</v>
      </c>
      <c r="OWX51" s="959"/>
      <c r="OWY51" s="962" t="e">
        <f t="shared" ref="OWY51" si="5419">(OWW51*$C$51)+(OWW51-OWW49)</f>
        <v>#NUM!</v>
      </c>
      <c r="OWZ51" s="959"/>
      <c r="OXA51" s="962" t="e">
        <f t="shared" ref="OXA51" si="5420">(OWY51*$C$51)+(OWY51-OWY49)</f>
        <v>#NUM!</v>
      </c>
      <c r="OXB51" s="959"/>
      <c r="OXC51" s="962" t="e">
        <f t="shared" ref="OXC51" si="5421">(OXA51*$C$51)+(OXA51-OXA49)</f>
        <v>#NUM!</v>
      </c>
      <c r="OXD51" s="959"/>
      <c r="OXE51" s="962" t="e">
        <f t="shared" ref="OXE51" si="5422">(OXC51*$C$51)+(OXC51-OXC49)</f>
        <v>#NUM!</v>
      </c>
      <c r="OXF51" s="959"/>
      <c r="OXG51" s="962" t="e">
        <f t="shared" ref="OXG51" si="5423">(OXE51*$C$51)+(OXE51-OXE49)</f>
        <v>#NUM!</v>
      </c>
      <c r="OXH51" s="959"/>
      <c r="OXI51" s="962" t="e">
        <f t="shared" ref="OXI51" si="5424">(OXG51*$C$51)+(OXG51-OXG49)</f>
        <v>#NUM!</v>
      </c>
      <c r="OXJ51" s="959"/>
      <c r="OXK51" s="962" t="e">
        <f t="shared" ref="OXK51" si="5425">(OXI51*$C$51)+(OXI51-OXI49)</f>
        <v>#NUM!</v>
      </c>
      <c r="OXL51" s="959"/>
      <c r="OXM51" s="962" t="e">
        <f t="shared" ref="OXM51" si="5426">(OXK51*$C$51)+(OXK51-OXK49)</f>
        <v>#NUM!</v>
      </c>
      <c r="OXN51" s="959"/>
      <c r="OXO51" s="962" t="e">
        <f t="shared" ref="OXO51" si="5427">(OXM51*$C$51)+(OXM51-OXM49)</f>
        <v>#NUM!</v>
      </c>
      <c r="OXP51" s="959"/>
      <c r="OXQ51" s="962" t="e">
        <f t="shared" ref="OXQ51" si="5428">(OXO51*$C$51)+(OXO51-OXO49)</f>
        <v>#NUM!</v>
      </c>
      <c r="OXR51" s="959"/>
      <c r="OXS51" s="962" t="e">
        <f t="shared" ref="OXS51" si="5429">(OXQ51*$C$51)+(OXQ51-OXQ49)</f>
        <v>#NUM!</v>
      </c>
      <c r="OXT51" s="959"/>
      <c r="OXU51" s="962" t="e">
        <f t="shared" ref="OXU51" si="5430">(OXS51*$C$51)+(OXS51-OXS49)</f>
        <v>#NUM!</v>
      </c>
      <c r="OXV51" s="959"/>
      <c r="OXW51" s="962" t="e">
        <f t="shared" ref="OXW51" si="5431">(OXU51*$C$51)+(OXU51-OXU49)</f>
        <v>#NUM!</v>
      </c>
      <c r="OXX51" s="959"/>
      <c r="OXY51" s="962" t="e">
        <f t="shared" ref="OXY51" si="5432">(OXW51*$C$51)+(OXW51-OXW49)</f>
        <v>#NUM!</v>
      </c>
      <c r="OXZ51" s="959"/>
      <c r="OYA51" s="962" t="e">
        <f t="shared" ref="OYA51" si="5433">(OXY51*$C$51)+(OXY51-OXY49)</f>
        <v>#NUM!</v>
      </c>
      <c r="OYB51" s="959"/>
      <c r="OYC51" s="962" t="e">
        <f t="shared" ref="OYC51" si="5434">(OYA51*$C$51)+(OYA51-OYA49)</f>
        <v>#NUM!</v>
      </c>
      <c r="OYD51" s="959"/>
      <c r="OYE51" s="962" t="e">
        <f t="shared" ref="OYE51" si="5435">(OYC51*$C$51)+(OYC51-OYC49)</f>
        <v>#NUM!</v>
      </c>
      <c r="OYF51" s="959"/>
      <c r="OYG51" s="962" t="e">
        <f t="shared" ref="OYG51" si="5436">(OYE51*$C$51)+(OYE51-OYE49)</f>
        <v>#NUM!</v>
      </c>
      <c r="OYH51" s="959"/>
      <c r="OYI51" s="962" t="e">
        <f t="shared" ref="OYI51" si="5437">(OYG51*$C$51)+(OYG51-OYG49)</f>
        <v>#NUM!</v>
      </c>
      <c r="OYJ51" s="959"/>
      <c r="OYK51" s="962" t="e">
        <f t="shared" ref="OYK51" si="5438">(OYI51*$C$51)+(OYI51-OYI49)</f>
        <v>#NUM!</v>
      </c>
      <c r="OYL51" s="959"/>
      <c r="OYM51" s="962" t="e">
        <f t="shared" ref="OYM51" si="5439">(OYK51*$C$51)+(OYK51-OYK49)</f>
        <v>#NUM!</v>
      </c>
      <c r="OYN51" s="959"/>
      <c r="OYO51" s="962" t="e">
        <f t="shared" ref="OYO51" si="5440">(OYM51*$C$51)+(OYM51-OYM49)</f>
        <v>#NUM!</v>
      </c>
      <c r="OYP51" s="959"/>
      <c r="OYQ51" s="962" t="e">
        <f t="shared" ref="OYQ51" si="5441">(OYO51*$C$51)+(OYO51-OYO49)</f>
        <v>#NUM!</v>
      </c>
      <c r="OYR51" s="959"/>
      <c r="OYS51" s="962" t="e">
        <f t="shared" ref="OYS51" si="5442">(OYQ51*$C$51)+(OYQ51-OYQ49)</f>
        <v>#NUM!</v>
      </c>
      <c r="OYT51" s="959"/>
      <c r="OYU51" s="962" t="e">
        <f t="shared" ref="OYU51" si="5443">(OYS51*$C$51)+(OYS51-OYS49)</f>
        <v>#NUM!</v>
      </c>
      <c r="OYV51" s="959"/>
      <c r="OYW51" s="962" t="e">
        <f t="shared" ref="OYW51" si="5444">(OYU51*$C$51)+(OYU51-OYU49)</f>
        <v>#NUM!</v>
      </c>
      <c r="OYX51" s="959"/>
      <c r="OYY51" s="962" t="e">
        <f t="shared" ref="OYY51" si="5445">(OYW51*$C$51)+(OYW51-OYW49)</f>
        <v>#NUM!</v>
      </c>
      <c r="OYZ51" s="959"/>
      <c r="OZA51" s="962" t="e">
        <f t="shared" ref="OZA51" si="5446">(OYY51*$C$51)+(OYY51-OYY49)</f>
        <v>#NUM!</v>
      </c>
      <c r="OZB51" s="959"/>
      <c r="OZC51" s="962" t="e">
        <f t="shared" ref="OZC51" si="5447">(OZA51*$C$51)+(OZA51-OZA49)</f>
        <v>#NUM!</v>
      </c>
      <c r="OZD51" s="959"/>
      <c r="OZE51" s="962" t="e">
        <f t="shared" ref="OZE51" si="5448">(OZC51*$C$51)+(OZC51-OZC49)</f>
        <v>#NUM!</v>
      </c>
      <c r="OZF51" s="959"/>
      <c r="OZG51" s="962" t="e">
        <f t="shared" ref="OZG51" si="5449">(OZE51*$C$51)+(OZE51-OZE49)</f>
        <v>#NUM!</v>
      </c>
      <c r="OZH51" s="959"/>
      <c r="OZI51" s="962" t="e">
        <f t="shared" ref="OZI51" si="5450">(OZG51*$C$51)+(OZG51-OZG49)</f>
        <v>#NUM!</v>
      </c>
      <c r="OZJ51" s="959"/>
      <c r="OZK51" s="962" t="e">
        <f t="shared" ref="OZK51" si="5451">(OZI51*$C$51)+(OZI51-OZI49)</f>
        <v>#NUM!</v>
      </c>
      <c r="OZL51" s="959"/>
      <c r="OZM51" s="962" t="e">
        <f t="shared" ref="OZM51" si="5452">(OZK51*$C$51)+(OZK51-OZK49)</f>
        <v>#NUM!</v>
      </c>
      <c r="OZN51" s="959"/>
      <c r="OZO51" s="962" t="e">
        <f t="shared" ref="OZO51" si="5453">(OZM51*$C$51)+(OZM51-OZM49)</f>
        <v>#NUM!</v>
      </c>
      <c r="OZP51" s="959"/>
      <c r="OZQ51" s="962" t="e">
        <f t="shared" ref="OZQ51" si="5454">(OZO51*$C$51)+(OZO51-OZO49)</f>
        <v>#NUM!</v>
      </c>
      <c r="OZR51" s="959"/>
      <c r="OZS51" s="962" t="e">
        <f t="shared" ref="OZS51" si="5455">(OZQ51*$C$51)+(OZQ51-OZQ49)</f>
        <v>#NUM!</v>
      </c>
      <c r="OZT51" s="959"/>
      <c r="OZU51" s="962" t="e">
        <f t="shared" ref="OZU51" si="5456">(OZS51*$C$51)+(OZS51-OZS49)</f>
        <v>#NUM!</v>
      </c>
      <c r="OZV51" s="959"/>
      <c r="OZW51" s="962" t="e">
        <f t="shared" ref="OZW51" si="5457">(OZU51*$C$51)+(OZU51-OZU49)</f>
        <v>#NUM!</v>
      </c>
      <c r="OZX51" s="959"/>
      <c r="OZY51" s="962" t="e">
        <f t="shared" ref="OZY51" si="5458">(OZW51*$C$51)+(OZW51-OZW49)</f>
        <v>#NUM!</v>
      </c>
      <c r="OZZ51" s="959"/>
      <c r="PAA51" s="962" t="e">
        <f t="shared" ref="PAA51" si="5459">(OZY51*$C$51)+(OZY51-OZY49)</f>
        <v>#NUM!</v>
      </c>
      <c r="PAB51" s="959"/>
      <c r="PAC51" s="962" t="e">
        <f t="shared" ref="PAC51" si="5460">(PAA51*$C$51)+(PAA51-PAA49)</f>
        <v>#NUM!</v>
      </c>
      <c r="PAD51" s="959"/>
      <c r="PAE51" s="962" t="e">
        <f t="shared" ref="PAE51" si="5461">(PAC51*$C$51)+(PAC51-PAC49)</f>
        <v>#NUM!</v>
      </c>
      <c r="PAF51" s="959"/>
      <c r="PAG51" s="962" t="e">
        <f t="shared" ref="PAG51" si="5462">(PAE51*$C$51)+(PAE51-PAE49)</f>
        <v>#NUM!</v>
      </c>
      <c r="PAH51" s="959"/>
      <c r="PAI51" s="962" t="e">
        <f t="shared" ref="PAI51" si="5463">(PAG51*$C$51)+(PAG51-PAG49)</f>
        <v>#NUM!</v>
      </c>
      <c r="PAJ51" s="959"/>
      <c r="PAK51" s="962" t="e">
        <f t="shared" ref="PAK51" si="5464">(PAI51*$C$51)+(PAI51-PAI49)</f>
        <v>#NUM!</v>
      </c>
      <c r="PAL51" s="959"/>
      <c r="PAM51" s="962" t="e">
        <f t="shared" ref="PAM51" si="5465">(PAK51*$C$51)+(PAK51-PAK49)</f>
        <v>#NUM!</v>
      </c>
      <c r="PAN51" s="959"/>
      <c r="PAO51" s="962" t="e">
        <f t="shared" ref="PAO51" si="5466">(PAM51*$C$51)+(PAM51-PAM49)</f>
        <v>#NUM!</v>
      </c>
      <c r="PAP51" s="959"/>
      <c r="PAQ51" s="962" t="e">
        <f t="shared" ref="PAQ51" si="5467">(PAO51*$C$51)+(PAO51-PAO49)</f>
        <v>#NUM!</v>
      </c>
      <c r="PAR51" s="959"/>
      <c r="PAS51" s="962" t="e">
        <f t="shared" ref="PAS51" si="5468">(PAQ51*$C$51)+(PAQ51-PAQ49)</f>
        <v>#NUM!</v>
      </c>
      <c r="PAT51" s="959"/>
      <c r="PAU51" s="962" t="e">
        <f t="shared" ref="PAU51" si="5469">(PAS51*$C$51)+(PAS51-PAS49)</f>
        <v>#NUM!</v>
      </c>
      <c r="PAV51" s="959"/>
      <c r="PAW51" s="962" t="e">
        <f t="shared" ref="PAW51" si="5470">(PAU51*$C$51)+(PAU51-PAU49)</f>
        <v>#NUM!</v>
      </c>
      <c r="PAX51" s="959"/>
      <c r="PAY51" s="962" t="e">
        <f t="shared" ref="PAY51" si="5471">(PAW51*$C$51)+(PAW51-PAW49)</f>
        <v>#NUM!</v>
      </c>
      <c r="PAZ51" s="959"/>
      <c r="PBA51" s="962" t="e">
        <f t="shared" ref="PBA51" si="5472">(PAY51*$C$51)+(PAY51-PAY49)</f>
        <v>#NUM!</v>
      </c>
      <c r="PBB51" s="959"/>
      <c r="PBC51" s="962" t="e">
        <f t="shared" ref="PBC51" si="5473">(PBA51*$C$51)+(PBA51-PBA49)</f>
        <v>#NUM!</v>
      </c>
      <c r="PBD51" s="959"/>
      <c r="PBE51" s="962" t="e">
        <f t="shared" ref="PBE51" si="5474">(PBC51*$C$51)+(PBC51-PBC49)</f>
        <v>#NUM!</v>
      </c>
      <c r="PBF51" s="959"/>
      <c r="PBG51" s="962" t="e">
        <f t="shared" ref="PBG51" si="5475">(PBE51*$C$51)+(PBE51-PBE49)</f>
        <v>#NUM!</v>
      </c>
      <c r="PBH51" s="959"/>
      <c r="PBI51" s="962" t="e">
        <f t="shared" ref="PBI51" si="5476">(PBG51*$C$51)+(PBG51-PBG49)</f>
        <v>#NUM!</v>
      </c>
      <c r="PBJ51" s="959"/>
      <c r="PBK51" s="962" t="e">
        <f t="shared" ref="PBK51" si="5477">(PBI51*$C$51)+(PBI51-PBI49)</f>
        <v>#NUM!</v>
      </c>
      <c r="PBL51" s="959"/>
      <c r="PBM51" s="962" t="e">
        <f t="shared" ref="PBM51" si="5478">(PBK51*$C$51)+(PBK51-PBK49)</f>
        <v>#NUM!</v>
      </c>
      <c r="PBN51" s="959"/>
      <c r="PBO51" s="962" t="e">
        <f t="shared" ref="PBO51" si="5479">(PBM51*$C$51)+(PBM51-PBM49)</f>
        <v>#NUM!</v>
      </c>
      <c r="PBP51" s="959"/>
      <c r="PBQ51" s="962" t="e">
        <f t="shared" ref="PBQ51" si="5480">(PBO51*$C$51)+(PBO51-PBO49)</f>
        <v>#NUM!</v>
      </c>
      <c r="PBR51" s="959"/>
      <c r="PBS51" s="962" t="e">
        <f t="shared" ref="PBS51" si="5481">(PBQ51*$C$51)+(PBQ51-PBQ49)</f>
        <v>#NUM!</v>
      </c>
      <c r="PBT51" s="959"/>
      <c r="PBU51" s="962" t="e">
        <f t="shared" ref="PBU51" si="5482">(PBS51*$C$51)+(PBS51-PBS49)</f>
        <v>#NUM!</v>
      </c>
      <c r="PBV51" s="959"/>
      <c r="PBW51" s="962" t="e">
        <f t="shared" ref="PBW51" si="5483">(PBU51*$C$51)+(PBU51-PBU49)</f>
        <v>#NUM!</v>
      </c>
      <c r="PBX51" s="959"/>
      <c r="PBY51" s="962" t="e">
        <f t="shared" ref="PBY51" si="5484">(PBW51*$C$51)+(PBW51-PBW49)</f>
        <v>#NUM!</v>
      </c>
      <c r="PBZ51" s="959"/>
      <c r="PCA51" s="962" t="e">
        <f t="shared" ref="PCA51" si="5485">(PBY51*$C$51)+(PBY51-PBY49)</f>
        <v>#NUM!</v>
      </c>
      <c r="PCB51" s="959"/>
      <c r="PCC51" s="962" t="e">
        <f t="shared" ref="PCC51" si="5486">(PCA51*$C$51)+(PCA51-PCA49)</f>
        <v>#NUM!</v>
      </c>
      <c r="PCD51" s="959"/>
      <c r="PCE51" s="962" t="e">
        <f t="shared" ref="PCE51" si="5487">(PCC51*$C$51)+(PCC51-PCC49)</f>
        <v>#NUM!</v>
      </c>
      <c r="PCF51" s="959"/>
      <c r="PCG51" s="962" t="e">
        <f t="shared" ref="PCG51" si="5488">(PCE51*$C$51)+(PCE51-PCE49)</f>
        <v>#NUM!</v>
      </c>
      <c r="PCH51" s="959"/>
      <c r="PCI51" s="962" t="e">
        <f t="shared" ref="PCI51" si="5489">(PCG51*$C$51)+(PCG51-PCG49)</f>
        <v>#NUM!</v>
      </c>
      <c r="PCJ51" s="959"/>
      <c r="PCK51" s="962" t="e">
        <f t="shared" ref="PCK51" si="5490">(PCI51*$C$51)+(PCI51-PCI49)</f>
        <v>#NUM!</v>
      </c>
      <c r="PCL51" s="959"/>
      <c r="PCM51" s="962" t="e">
        <f t="shared" ref="PCM51" si="5491">(PCK51*$C$51)+(PCK51-PCK49)</f>
        <v>#NUM!</v>
      </c>
      <c r="PCN51" s="959"/>
      <c r="PCO51" s="962" t="e">
        <f t="shared" ref="PCO51" si="5492">(PCM51*$C$51)+(PCM51-PCM49)</f>
        <v>#NUM!</v>
      </c>
      <c r="PCP51" s="959"/>
      <c r="PCQ51" s="962" t="e">
        <f t="shared" ref="PCQ51" si="5493">(PCO51*$C$51)+(PCO51-PCO49)</f>
        <v>#NUM!</v>
      </c>
      <c r="PCR51" s="959"/>
      <c r="PCS51" s="962" t="e">
        <f t="shared" ref="PCS51" si="5494">(PCQ51*$C$51)+(PCQ51-PCQ49)</f>
        <v>#NUM!</v>
      </c>
      <c r="PCT51" s="959"/>
      <c r="PCU51" s="962" t="e">
        <f t="shared" ref="PCU51" si="5495">(PCS51*$C$51)+(PCS51-PCS49)</f>
        <v>#NUM!</v>
      </c>
      <c r="PCV51" s="959"/>
      <c r="PCW51" s="962" t="e">
        <f t="shared" ref="PCW51" si="5496">(PCU51*$C$51)+(PCU51-PCU49)</f>
        <v>#NUM!</v>
      </c>
      <c r="PCX51" s="959"/>
      <c r="PCY51" s="962" t="e">
        <f t="shared" ref="PCY51" si="5497">(PCW51*$C$51)+(PCW51-PCW49)</f>
        <v>#NUM!</v>
      </c>
      <c r="PCZ51" s="959"/>
      <c r="PDA51" s="962" t="e">
        <f t="shared" ref="PDA51" si="5498">(PCY51*$C$51)+(PCY51-PCY49)</f>
        <v>#NUM!</v>
      </c>
      <c r="PDB51" s="959"/>
      <c r="PDC51" s="962" t="e">
        <f t="shared" ref="PDC51" si="5499">(PDA51*$C$51)+(PDA51-PDA49)</f>
        <v>#NUM!</v>
      </c>
      <c r="PDD51" s="959"/>
      <c r="PDE51" s="962" t="e">
        <f t="shared" ref="PDE51" si="5500">(PDC51*$C$51)+(PDC51-PDC49)</f>
        <v>#NUM!</v>
      </c>
      <c r="PDF51" s="959"/>
      <c r="PDG51" s="962" t="e">
        <f t="shared" ref="PDG51" si="5501">(PDE51*$C$51)+(PDE51-PDE49)</f>
        <v>#NUM!</v>
      </c>
      <c r="PDH51" s="959"/>
      <c r="PDI51" s="962" t="e">
        <f t="shared" ref="PDI51" si="5502">(PDG51*$C$51)+(PDG51-PDG49)</f>
        <v>#NUM!</v>
      </c>
      <c r="PDJ51" s="959"/>
      <c r="PDK51" s="962" t="e">
        <f t="shared" ref="PDK51" si="5503">(PDI51*$C$51)+(PDI51-PDI49)</f>
        <v>#NUM!</v>
      </c>
      <c r="PDL51" s="959"/>
      <c r="PDM51" s="962" t="e">
        <f t="shared" ref="PDM51" si="5504">(PDK51*$C$51)+(PDK51-PDK49)</f>
        <v>#NUM!</v>
      </c>
      <c r="PDN51" s="959"/>
      <c r="PDO51" s="962" t="e">
        <f t="shared" ref="PDO51" si="5505">(PDM51*$C$51)+(PDM51-PDM49)</f>
        <v>#NUM!</v>
      </c>
      <c r="PDP51" s="959"/>
      <c r="PDQ51" s="962" t="e">
        <f t="shared" ref="PDQ51" si="5506">(PDO51*$C$51)+(PDO51-PDO49)</f>
        <v>#NUM!</v>
      </c>
      <c r="PDR51" s="959"/>
      <c r="PDS51" s="962" t="e">
        <f t="shared" ref="PDS51" si="5507">(PDQ51*$C$51)+(PDQ51-PDQ49)</f>
        <v>#NUM!</v>
      </c>
      <c r="PDT51" s="959"/>
      <c r="PDU51" s="962" t="e">
        <f t="shared" ref="PDU51" si="5508">(PDS51*$C$51)+(PDS51-PDS49)</f>
        <v>#NUM!</v>
      </c>
      <c r="PDV51" s="959"/>
      <c r="PDW51" s="962" t="e">
        <f t="shared" ref="PDW51" si="5509">(PDU51*$C$51)+(PDU51-PDU49)</f>
        <v>#NUM!</v>
      </c>
      <c r="PDX51" s="959"/>
      <c r="PDY51" s="962" t="e">
        <f t="shared" ref="PDY51" si="5510">(PDW51*$C$51)+(PDW51-PDW49)</f>
        <v>#NUM!</v>
      </c>
      <c r="PDZ51" s="959"/>
      <c r="PEA51" s="962" t="e">
        <f t="shared" ref="PEA51" si="5511">(PDY51*$C$51)+(PDY51-PDY49)</f>
        <v>#NUM!</v>
      </c>
      <c r="PEB51" s="959"/>
      <c r="PEC51" s="962" t="e">
        <f t="shared" ref="PEC51" si="5512">(PEA51*$C$51)+(PEA51-PEA49)</f>
        <v>#NUM!</v>
      </c>
      <c r="PED51" s="959"/>
      <c r="PEE51" s="962" t="e">
        <f t="shared" ref="PEE51" si="5513">(PEC51*$C$51)+(PEC51-PEC49)</f>
        <v>#NUM!</v>
      </c>
      <c r="PEF51" s="959"/>
      <c r="PEG51" s="962" t="e">
        <f t="shared" ref="PEG51" si="5514">(PEE51*$C$51)+(PEE51-PEE49)</f>
        <v>#NUM!</v>
      </c>
      <c r="PEH51" s="959"/>
      <c r="PEI51" s="962" t="e">
        <f t="shared" ref="PEI51" si="5515">(PEG51*$C$51)+(PEG51-PEG49)</f>
        <v>#NUM!</v>
      </c>
      <c r="PEJ51" s="959"/>
      <c r="PEK51" s="962" t="e">
        <f t="shared" ref="PEK51" si="5516">(PEI51*$C$51)+(PEI51-PEI49)</f>
        <v>#NUM!</v>
      </c>
      <c r="PEL51" s="959"/>
      <c r="PEM51" s="962" t="e">
        <f t="shared" ref="PEM51" si="5517">(PEK51*$C$51)+(PEK51-PEK49)</f>
        <v>#NUM!</v>
      </c>
      <c r="PEN51" s="959"/>
      <c r="PEO51" s="962" t="e">
        <f t="shared" ref="PEO51" si="5518">(PEM51*$C$51)+(PEM51-PEM49)</f>
        <v>#NUM!</v>
      </c>
      <c r="PEP51" s="959"/>
      <c r="PEQ51" s="962" t="e">
        <f t="shared" ref="PEQ51" si="5519">(PEO51*$C$51)+(PEO51-PEO49)</f>
        <v>#NUM!</v>
      </c>
      <c r="PER51" s="959"/>
      <c r="PES51" s="962" t="e">
        <f t="shared" ref="PES51" si="5520">(PEQ51*$C$51)+(PEQ51-PEQ49)</f>
        <v>#NUM!</v>
      </c>
      <c r="PET51" s="959"/>
      <c r="PEU51" s="962" t="e">
        <f t="shared" ref="PEU51" si="5521">(PES51*$C$51)+(PES51-PES49)</f>
        <v>#NUM!</v>
      </c>
      <c r="PEV51" s="959"/>
      <c r="PEW51" s="962" t="e">
        <f t="shared" ref="PEW51" si="5522">(PEU51*$C$51)+(PEU51-PEU49)</f>
        <v>#NUM!</v>
      </c>
      <c r="PEX51" s="959"/>
      <c r="PEY51" s="962" t="e">
        <f t="shared" ref="PEY51" si="5523">(PEW51*$C$51)+(PEW51-PEW49)</f>
        <v>#NUM!</v>
      </c>
      <c r="PEZ51" s="959"/>
      <c r="PFA51" s="962" t="e">
        <f t="shared" ref="PFA51" si="5524">(PEY51*$C$51)+(PEY51-PEY49)</f>
        <v>#NUM!</v>
      </c>
      <c r="PFB51" s="959"/>
      <c r="PFC51" s="962" t="e">
        <f t="shared" ref="PFC51" si="5525">(PFA51*$C$51)+(PFA51-PFA49)</f>
        <v>#NUM!</v>
      </c>
      <c r="PFD51" s="959"/>
      <c r="PFE51" s="962" t="e">
        <f t="shared" ref="PFE51" si="5526">(PFC51*$C$51)+(PFC51-PFC49)</f>
        <v>#NUM!</v>
      </c>
      <c r="PFF51" s="959"/>
      <c r="PFG51" s="962" t="e">
        <f t="shared" ref="PFG51" si="5527">(PFE51*$C$51)+(PFE51-PFE49)</f>
        <v>#NUM!</v>
      </c>
      <c r="PFH51" s="959"/>
      <c r="PFI51" s="962" t="e">
        <f t="shared" ref="PFI51" si="5528">(PFG51*$C$51)+(PFG51-PFG49)</f>
        <v>#NUM!</v>
      </c>
      <c r="PFJ51" s="959"/>
      <c r="PFK51" s="962" t="e">
        <f t="shared" ref="PFK51" si="5529">(PFI51*$C$51)+(PFI51-PFI49)</f>
        <v>#NUM!</v>
      </c>
      <c r="PFL51" s="959"/>
      <c r="PFM51" s="962" t="e">
        <f t="shared" ref="PFM51" si="5530">(PFK51*$C$51)+(PFK51-PFK49)</f>
        <v>#NUM!</v>
      </c>
      <c r="PFN51" s="959"/>
      <c r="PFO51" s="962" t="e">
        <f t="shared" ref="PFO51" si="5531">(PFM51*$C$51)+(PFM51-PFM49)</f>
        <v>#NUM!</v>
      </c>
      <c r="PFP51" s="959"/>
      <c r="PFQ51" s="962" t="e">
        <f t="shared" ref="PFQ51" si="5532">(PFO51*$C$51)+(PFO51-PFO49)</f>
        <v>#NUM!</v>
      </c>
      <c r="PFR51" s="959"/>
      <c r="PFS51" s="962" t="e">
        <f t="shared" ref="PFS51" si="5533">(PFQ51*$C$51)+(PFQ51-PFQ49)</f>
        <v>#NUM!</v>
      </c>
      <c r="PFT51" s="959"/>
      <c r="PFU51" s="962" t="e">
        <f t="shared" ref="PFU51" si="5534">(PFS51*$C$51)+(PFS51-PFS49)</f>
        <v>#NUM!</v>
      </c>
      <c r="PFV51" s="959"/>
      <c r="PFW51" s="962" t="e">
        <f t="shared" ref="PFW51" si="5535">(PFU51*$C$51)+(PFU51-PFU49)</f>
        <v>#NUM!</v>
      </c>
      <c r="PFX51" s="959"/>
      <c r="PFY51" s="962" t="e">
        <f t="shared" ref="PFY51" si="5536">(PFW51*$C$51)+(PFW51-PFW49)</f>
        <v>#NUM!</v>
      </c>
      <c r="PFZ51" s="959"/>
      <c r="PGA51" s="962" t="e">
        <f t="shared" ref="PGA51" si="5537">(PFY51*$C$51)+(PFY51-PFY49)</f>
        <v>#NUM!</v>
      </c>
      <c r="PGB51" s="959"/>
      <c r="PGC51" s="962" t="e">
        <f t="shared" ref="PGC51" si="5538">(PGA51*$C$51)+(PGA51-PGA49)</f>
        <v>#NUM!</v>
      </c>
      <c r="PGD51" s="959"/>
      <c r="PGE51" s="962" t="e">
        <f t="shared" ref="PGE51" si="5539">(PGC51*$C$51)+(PGC51-PGC49)</f>
        <v>#NUM!</v>
      </c>
      <c r="PGF51" s="959"/>
      <c r="PGG51" s="962" t="e">
        <f t="shared" ref="PGG51" si="5540">(PGE51*$C$51)+(PGE51-PGE49)</f>
        <v>#NUM!</v>
      </c>
      <c r="PGH51" s="959"/>
      <c r="PGI51" s="962" t="e">
        <f t="shared" ref="PGI51" si="5541">(PGG51*$C$51)+(PGG51-PGG49)</f>
        <v>#NUM!</v>
      </c>
      <c r="PGJ51" s="959"/>
      <c r="PGK51" s="962" t="e">
        <f t="shared" ref="PGK51" si="5542">(PGI51*$C$51)+(PGI51-PGI49)</f>
        <v>#NUM!</v>
      </c>
      <c r="PGL51" s="959"/>
      <c r="PGM51" s="962" t="e">
        <f t="shared" ref="PGM51" si="5543">(PGK51*$C$51)+(PGK51-PGK49)</f>
        <v>#NUM!</v>
      </c>
      <c r="PGN51" s="959"/>
      <c r="PGO51" s="962" t="e">
        <f t="shared" ref="PGO51" si="5544">(PGM51*$C$51)+(PGM51-PGM49)</f>
        <v>#NUM!</v>
      </c>
      <c r="PGP51" s="959"/>
      <c r="PGQ51" s="962" t="e">
        <f t="shared" ref="PGQ51" si="5545">(PGO51*$C$51)+(PGO51-PGO49)</f>
        <v>#NUM!</v>
      </c>
      <c r="PGR51" s="959"/>
      <c r="PGS51" s="962" t="e">
        <f t="shared" ref="PGS51" si="5546">(PGQ51*$C$51)+(PGQ51-PGQ49)</f>
        <v>#NUM!</v>
      </c>
      <c r="PGT51" s="959"/>
      <c r="PGU51" s="962" t="e">
        <f t="shared" ref="PGU51" si="5547">(PGS51*$C$51)+(PGS51-PGS49)</f>
        <v>#NUM!</v>
      </c>
      <c r="PGV51" s="959"/>
      <c r="PGW51" s="962" t="e">
        <f t="shared" ref="PGW51" si="5548">(PGU51*$C$51)+(PGU51-PGU49)</f>
        <v>#NUM!</v>
      </c>
      <c r="PGX51" s="959"/>
      <c r="PGY51" s="962" t="e">
        <f t="shared" ref="PGY51" si="5549">(PGW51*$C$51)+(PGW51-PGW49)</f>
        <v>#NUM!</v>
      </c>
      <c r="PGZ51" s="959"/>
      <c r="PHA51" s="962" t="e">
        <f t="shared" ref="PHA51" si="5550">(PGY51*$C$51)+(PGY51-PGY49)</f>
        <v>#NUM!</v>
      </c>
      <c r="PHB51" s="959"/>
      <c r="PHC51" s="962" t="e">
        <f t="shared" ref="PHC51" si="5551">(PHA51*$C$51)+(PHA51-PHA49)</f>
        <v>#NUM!</v>
      </c>
      <c r="PHD51" s="959"/>
      <c r="PHE51" s="962" t="e">
        <f t="shared" ref="PHE51" si="5552">(PHC51*$C$51)+(PHC51-PHC49)</f>
        <v>#NUM!</v>
      </c>
      <c r="PHF51" s="959"/>
      <c r="PHG51" s="962" t="e">
        <f t="shared" ref="PHG51" si="5553">(PHE51*$C$51)+(PHE51-PHE49)</f>
        <v>#NUM!</v>
      </c>
      <c r="PHH51" s="959"/>
      <c r="PHI51" s="962" t="e">
        <f t="shared" ref="PHI51" si="5554">(PHG51*$C$51)+(PHG51-PHG49)</f>
        <v>#NUM!</v>
      </c>
      <c r="PHJ51" s="959"/>
      <c r="PHK51" s="962" t="e">
        <f t="shared" ref="PHK51" si="5555">(PHI51*$C$51)+(PHI51-PHI49)</f>
        <v>#NUM!</v>
      </c>
      <c r="PHL51" s="959"/>
      <c r="PHM51" s="962" t="e">
        <f t="shared" ref="PHM51" si="5556">(PHK51*$C$51)+(PHK51-PHK49)</f>
        <v>#NUM!</v>
      </c>
      <c r="PHN51" s="959"/>
      <c r="PHO51" s="962" t="e">
        <f t="shared" ref="PHO51" si="5557">(PHM51*$C$51)+(PHM51-PHM49)</f>
        <v>#NUM!</v>
      </c>
      <c r="PHP51" s="959"/>
      <c r="PHQ51" s="962" t="e">
        <f t="shared" ref="PHQ51" si="5558">(PHO51*$C$51)+(PHO51-PHO49)</f>
        <v>#NUM!</v>
      </c>
      <c r="PHR51" s="959"/>
      <c r="PHS51" s="962" t="e">
        <f t="shared" ref="PHS51" si="5559">(PHQ51*$C$51)+(PHQ51-PHQ49)</f>
        <v>#NUM!</v>
      </c>
      <c r="PHT51" s="959"/>
      <c r="PHU51" s="962" t="e">
        <f t="shared" ref="PHU51" si="5560">(PHS51*$C$51)+(PHS51-PHS49)</f>
        <v>#NUM!</v>
      </c>
      <c r="PHV51" s="959"/>
      <c r="PHW51" s="962" t="e">
        <f t="shared" ref="PHW51" si="5561">(PHU51*$C$51)+(PHU51-PHU49)</f>
        <v>#NUM!</v>
      </c>
      <c r="PHX51" s="959"/>
      <c r="PHY51" s="962" t="e">
        <f t="shared" ref="PHY51" si="5562">(PHW51*$C$51)+(PHW51-PHW49)</f>
        <v>#NUM!</v>
      </c>
      <c r="PHZ51" s="959"/>
      <c r="PIA51" s="962" t="e">
        <f t="shared" ref="PIA51" si="5563">(PHY51*$C$51)+(PHY51-PHY49)</f>
        <v>#NUM!</v>
      </c>
      <c r="PIB51" s="959"/>
      <c r="PIC51" s="962" t="e">
        <f t="shared" ref="PIC51" si="5564">(PIA51*$C$51)+(PIA51-PIA49)</f>
        <v>#NUM!</v>
      </c>
      <c r="PID51" s="959"/>
      <c r="PIE51" s="962" t="e">
        <f t="shared" ref="PIE51" si="5565">(PIC51*$C$51)+(PIC51-PIC49)</f>
        <v>#NUM!</v>
      </c>
      <c r="PIF51" s="959"/>
      <c r="PIG51" s="962" t="e">
        <f t="shared" ref="PIG51" si="5566">(PIE51*$C$51)+(PIE51-PIE49)</f>
        <v>#NUM!</v>
      </c>
      <c r="PIH51" s="959"/>
      <c r="PII51" s="962" t="e">
        <f t="shared" ref="PII51" si="5567">(PIG51*$C$51)+(PIG51-PIG49)</f>
        <v>#NUM!</v>
      </c>
      <c r="PIJ51" s="959"/>
      <c r="PIK51" s="962" t="e">
        <f t="shared" ref="PIK51" si="5568">(PII51*$C$51)+(PII51-PII49)</f>
        <v>#NUM!</v>
      </c>
      <c r="PIL51" s="959"/>
      <c r="PIM51" s="962" t="e">
        <f t="shared" ref="PIM51" si="5569">(PIK51*$C$51)+(PIK51-PIK49)</f>
        <v>#NUM!</v>
      </c>
      <c r="PIN51" s="959"/>
      <c r="PIO51" s="962" t="e">
        <f t="shared" ref="PIO51" si="5570">(PIM51*$C$51)+(PIM51-PIM49)</f>
        <v>#NUM!</v>
      </c>
      <c r="PIP51" s="959"/>
      <c r="PIQ51" s="962" t="e">
        <f t="shared" ref="PIQ51" si="5571">(PIO51*$C$51)+(PIO51-PIO49)</f>
        <v>#NUM!</v>
      </c>
      <c r="PIR51" s="959"/>
      <c r="PIS51" s="962" t="e">
        <f t="shared" ref="PIS51" si="5572">(PIQ51*$C$51)+(PIQ51-PIQ49)</f>
        <v>#NUM!</v>
      </c>
      <c r="PIT51" s="959"/>
      <c r="PIU51" s="962" t="e">
        <f t="shared" ref="PIU51" si="5573">(PIS51*$C$51)+(PIS51-PIS49)</f>
        <v>#NUM!</v>
      </c>
      <c r="PIV51" s="959"/>
      <c r="PIW51" s="962" t="e">
        <f t="shared" ref="PIW51" si="5574">(PIU51*$C$51)+(PIU51-PIU49)</f>
        <v>#NUM!</v>
      </c>
      <c r="PIX51" s="959"/>
      <c r="PIY51" s="962" t="e">
        <f t="shared" ref="PIY51" si="5575">(PIW51*$C$51)+(PIW51-PIW49)</f>
        <v>#NUM!</v>
      </c>
      <c r="PIZ51" s="959"/>
      <c r="PJA51" s="962" t="e">
        <f t="shared" ref="PJA51" si="5576">(PIY51*$C$51)+(PIY51-PIY49)</f>
        <v>#NUM!</v>
      </c>
      <c r="PJB51" s="959"/>
      <c r="PJC51" s="962" t="e">
        <f t="shared" ref="PJC51" si="5577">(PJA51*$C$51)+(PJA51-PJA49)</f>
        <v>#NUM!</v>
      </c>
      <c r="PJD51" s="959"/>
      <c r="PJE51" s="962" t="e">
        <f t="shared" ref="PJE51" si="5578">(PJC51*$C$51)+(PJC51-PJC49)</f>
        <v>#NUM!</v>
      </c>
      <c r="PJF51" s="959"/>
      <c r="PJG51" s="962" t="e">
        <f t="shared" ref="PJG51" si="5579">(PJE51*$C$51)+(PJE51-PJE49)</f>
        <v>#NUM!</v>
      </c>
      <c r="PJH51" s="959"/>
      <c r="PJI51" s="962" t="e">
        <f t="shared" ref="PJI51" si="5580">(PJG51*$C$51)+(PJG51-PJG49)</f>
        <v>#NUM!</v>
      </c>
      <c r="PJJ51" s="959"/>
      <c r="PJK51" s="962" t="e">
        <f t="shared" ref="PJK51" si="5581">(PJI51*$C$51)+(PJI51-PJI49)</f>
        <v>#NUM!</v>
      </c>
      <c r="PJL51" s="959"/>
      <c r="PJM51" s="962" t="e">
        <f t="shared" ref="PJM51" si="5582">(PJK51*$C$51)+(PJK51-PJK49)</f>
        <v>#NUM!</v>
      </c>
      <c r="PJN51" s="959"/>
      <c r="PJO51" s="962" t="e">
        <f t="shared" ref="PJO51" si="5583">(PJM51*$C$51)+(PJM51-PJM49)</f>
        <v>#NUM!</v>
      </c>
      <c r="PJP51" s="959"/>
      <c r="PJQ51" s="962" t="e">
        <f t="shared" ref="PJQ51" si="5584">(PJO51*$C$51)+(PJO51-PJO49)</f>
        <v>#NUM!</v>
      </c>
      <c r="PJR51" s="959"/>
      <c r="PJS51" s="962" t="e">
        <f t="shared" ref="PJS51" si="5585">(PJQ51*$C$51)+(PJQ51-PJQ49)</f>
        <v>#NUM!</v>
      </c>
      <c r="PJT51" s="959"/>
      <c r="PJU51" s="962" t="e">
        <f t="shared" ref="PJU51" si="5586">(PJS51*$C$51)+(PJS51-PJS49)</f>
        <v>#NUM!</v>
      </c>
      <c r="PJV51" s="959"/>
      <c r="PJW51" s="962" t="e">
        <f t="shared" ref="PJW51" si="5587">(PJU51*$C$51)+(PJU51-PJU49)</f>
        <v>#NUM!</v>
      </c>
      <c r="PJX51" s="959"/>
      <c r="PJY51" s="962" t="e">
        <f t="shared" ref="PJY51" si="5588">(PJW51*$C$51)+(PJW51-PJW49)</f>
        <v>#NUM!</v>
      </c>
      <c r="PJZ51" s="959"/>
      <c r="PKA51" s="962" t="e">
        <f t="shared" ref="PKA51" si="5589">(PJY51*$C$51)+(PJY51-PJY49)</f>
        <v>#NUM!</v>
      </c>
      <c r="PKB51" s="959"/>
      <c r="PKC51" s="962" t="e">
        <f t="shared" ref="PKC51" si="5590">(PKA51*$C$51)+(PKA51-PKA49)</f>
        <v>#NUM!</v>
      </c>
      <c r="PKD51" s="959"/>
      <c r="PKE51" s="962" t="e">
        <f t="shared" ref="PKE51" si="5591">(PKC51*$C$51)+(PKC51-PKC49)</f>
        <v>#NUM!</v>
      </c>
      <c r="PKF51" s="959"/>
      <c r="PKG51" s="962" t="e">
        <f t="shared" ref="PKG51" si="5592">(PKE51*$C$51)+(PKE51-PKE49)</f>
        <v>#NUM!</v>
      </c>
      <c r="PKH51" s="959"/>
      <c r="PKI51" s="962" t="e">
        <f t="shared" ref="PKI51" si="5593">(PKG51*$C$51)+(PKG51-PKG49)</f>
        <v>#NUM!</v>
      </c>
      <c r="PKJ51" s="959"/>
      <c r="PKK51" s="962" t="e">
        <f t="shared" ref="PKK51" si="5594">(PKI51*$C$51)+(PKI51-PKI49)</f>
        <v>#NUM!</v>
      </c>
      <c r="PKL51" s="959"/>
      <c r="PKM51" s="962" t="e">
        <f t="shared" ref="PKM51" si="5595">(PKK51*$C$51)+(PKK51-PKK49)</f>
        <v>#NUM!</v>
      </c>
      <c r="PKN51" s="959"/>
      <c r="PKO51" s="962" t="e">
        <f t="shared" ref="PKO51" si="5596">(PKM51*$C$51)+(PKM51-PKM49)</f>
        <v>#NUM!</v>
      </c>
      <c r="PKP51" s="959"/>
      <c r="PKQ51" s="962" t="e">
        <f t="shared" ref="PKQ51" si="5597">(PKO51*$C$51)+(PKO51-PKO49)</f>
        <v>#NUM!</v>
      </c>
      <c r="PKR51" s="959"/>
      <c r="PKS51" s="962" t="e">
        <f t="shared" ref="PKS51" si="5598">(PKQ51*$C$51)+(PKQ51-PKQ49)</f>
        <v>#NUM!</v>
      </c>
      <c r="PKT51" s="959"/>
      <c r="PKU51" s="962" t="e">
        <f t="shared" ref="PKU51" si="5599">(PKS51*$C$51)+(PKS51-PKS49)</f>
        <v>#NUM!</v>
      </c>
      <c r="PKV51" s="959"/>
      <c r="PKW51" s="962" t="e">
        <f t="shared" ref="PKW51" si="5600">(PKU51*$C$51)+(PKU51-PKU49)</f>
        <v>#NUM!</v>
      </c>
      <c r="PKX51" s="959"/>
      <c r="PKY51" s="962" t="e">
        <f t="shared" ref="PKY51" si="5601">(PKW51*$C$51)+(PKW51-PKW49)</f>
        <v>#NUM!</v>
      </c>
      <c r="PKZ51" s="959"/>
      <c r="PLA51" s="962" t="e">
        <f t="shared" ref="PLA51" si="5602">(PKY51*$C$51)+(PKY51-PKY49)</f>
        <v>#NUM!</v>
      </c>
      <c r="PLB51" s="959"/>
      <c r="PLC51" s="962" t="e">
        <f t="shared" ref="PLC51" si="5603">(PLA51*$C$51)+(PLA51-PLA49)</f>
        <v>#NUM!</v>
      </c>
      <c r="PLD51" s="959"/>
      <c r="PLE51" s="962" t="e">
        <f t="shared" ref="PLE51" si="5604">(PLC51*$C$51)+(PLC51-PLC49)</f>
        <v>#NUM!</v>
      </c>
      <c r="PLF51" s="959"/>
      <c r="PLG51" s="962" t="e">
        <f t="shared" ref="PLG51" si="5605">(PLE51*$C$51)+(PLE51-PLE49)</f>
        <v>#NUM!</v>
      </c>
      <c r="PLH51" s="959"/>
      <c r="PLI51" s="962" t="e">
        <f t="shared" ref="PLI51" si="5606">(PLG51*$C$51)+(PLG51-PLG49)</f>
        <v>#NUM!</v>
      </c>
      <c r="PLJ51" s="959"/>
      <c r="PLK51" s="962" t="e">
        <f t="shared" ref="PLK51" si="5607">(PLI51*$C$51)+(PLI51-PLI49)</f>
        <v>#NUM!</v>
      </c>
      <c r="PLL51" s="959"/>
      <c r="PLM51" s="962" t="e">
        <f t="shared" ref="PLM51" si="5608">(PLK51*$C$51)+(PLK51-PLK49)</f>
        <v>#NUM!</v>
      </c>
      <c r="PLN51" s="959"/>
      <c r="PLO51" s="962" t="e">
        <f t="shared" ref="PLO51" si="5609">(PLM51*$C$51)+(PLM51-PLM49)</f>
        <v>#NUM!</v>
      </c>
      <c r="PLP51" s="959"/>
      <c r="PLQ51" s="962" t="e">
        <f t="shared" ref="PLQ51" si="5610">(PLO51*$C$51)+(PLO51-PLO49)</f>
        <v>#NUM!</v>
      </c>
      <c r="PLR51" s="959"/>
      <c r="PLS51" s="962" t="e">
        <f t="shared" ref="PLS51" si="5611">(PLQ51*$C$51)+(PLQ51-PLQ49)</f>
        <v>#NUM!</v>
      </c>
      <c r="PLT51" s="959"/>
      <c r="PLU51" s="962" t="e">
        <f t="shared" ref="PLU51" si="5612">(PLS51*$C$51)+(PLS51-PLS49)</f>
        <v>#NUM!</v>
      </c>
      <c r="PLV51" s="959"/>
      <c r="PLW51" s="962" t="e">
        <f t="shared" ref="PLW51" si="5613">(PLU51*$C$51)+(PLU51-PLU49)</f>
        <v>#NUM!</v>
      </c>
      <c r="PLX51" s="959"/>
      <c r="PLY51" s="962" t="e">
        <f t="shared" ref="PLY51" si="5614">(PLW51*$C$51)+(PLW51-PLW49)</f>
        <v>#NUM!</v>
      </c>
      <c r="PLZ51" s="959"/>
      <c r="PMA51" s="962" t="e">
        <f t="shared" ref="PMA51" si="5615">(PLY51*$C$51)+(PLY51-PLY49)</f>
        <v>#NUM!</v>
      </c>
      <c r="PMB51" s="959"/>
      <c r="PMC51" s="962" t="e">
        <f t="shared" ref="PMC51" si="5616">(PMA51*$C$51)+(PMA51-PMA49)</f>
        <v>#NUM!</v>
      </c>
      <c r="PMD51" s="959"/>
      <c r="PME51" s="962" t="e">
        <f t="shared" ref="PME51" si="5617">(PMC51*$C$51)+(PMC51-PMC49)</f>
        <v>#NUM!</v>
      </c>
      <c r="PMF51" s="959"/>
      <c r="PMG51" s="962" t="e">
        <f t="shared" ref="PMG51" si="5618">(PME51*$C$51)+(PME51-PME49)</f>
        <v>#NUM!</v>
      </c>
      <c r="PMH51" s="959"/>
      <c r="PMI51" s="962" t="e">
        <f t="shared" ref="PMI51" si="5619">(PMG51*$C$51)+(PMG51-PMG49)</f>
        <v>#NUM!</v>
      </c>
      <c r="PMJ51" s="959"/>
      <c r="PMK51" s="962" t="e">
        <f t="shared" ref="PMK51" si="5620">(PMI51*$C$51)+(PMI51-PMI49)</f>
        <v>#NUM!</v>
      </c>
      <c r="PML51" s="959"/>
      <c r="PMM51" s="962" t="e">
        <f t="shared" ref="PMM51" si="5621">(PMK51*$C$51)+(PMK51-PMK49)</f>
        <v>#NUM!</v>
      </c>
      <c r="PMN51" s="959"/>
      <c r="PMO51" s="962" t="e">
        <f t="shared" ref="PMO51" si="5622">(PMM51*$C$51)+(PMM51-PMM49)</f>
        <v>#NUM!</v>
      </c>
      <c r="PMP51" s="959"/>
      <c r="PMQ51" s="962" t="e">
        <f t="shared" ref="PMQ51" si="5623">(PMO51*$C$51)+(PMO51-PMO49)</f>
        <v>#NUM!</v>
      </c>
      <c r="PMR51" s="959"/>
      <c r="PMS51" s="962" t="e">
        <f t="shared" ref="PMS51" si="5624">(PMQ51*$C$51)+(PMQ51-PMQ49)</f>
        <v>#NUM!</v>
      </c>
      <c r="PMT51" s="959"/>
      <c r="PMU51" s="962" t="e">
        <f t="shared" ref="PMU51" si="5625">(PMS51*$C$51)+(PMS51-PMS49)</f>
        <v>#NUM!</v>
      </c>
      <c r="PMV51" s="959"/>
      <c r="PMW51" s="962" t="e">
        <f t="shared" ref="PMW51" si="5626">(PMU51*$C$51)+(PMU51-PMU49)</f>
        <v>#NUM!</v>
      </c>
      <c r="PMX51" s="959"/>
      <c r="PMY51" s="962" t="e">
        <f t="shared" ref="PMY51" si="5627">(PMW51*$C$51)+(PMW51-PMW49)</f>
        <v>#NUM!</v>
      </c>
      <c r="PMZ51" s="959"/>
      <c r="PNA51" s="962" t="e">
        <f t="shared" ref="PNA51" si="5628">(PMY51*$C$51)+(PMY51-PMY49)</f>
        <v>#NUM!</v>
      </c>
      <c r="PNB51" s="959"/>
      <c r="PNC51" s="962" t="e">
        <f t="shared" ref="PNC51" si="5629">(PNA51*$C$51)+(PNA51-PNA49)</f>
        <v>#NUM!</v>
      </c>
      <c r="PND51" s="959"/>
      <c r="PNE51" s="962" t="e">
        <f t="shared" ref="PNE51" si="5630">(PNC51*$C$51)+(PNC51-PNC49)</f>
        <v>#NUM!</v>
      </c>
      <c r="PNF51" s="959"/>
      <c r="PNG51" s="962" t="e">
        <f t="shared" ref="PNG51" si="5631">(PNE51*$C$51)+(PNE51-PNE49)</f>
        <v>#NUM!</v>
      </c>
      <c r="PNH51" s="959"/>
      <c r="PNI51" s="962" t="e">
        <f t="shared" ref="PNI51" si="5632">(PNG51*$C$51)+(PNG51-PNG49)</f>
        <v>#NUM!</v>
      </c>
      <c r="PNJ51" s="959"/>
      <c r="PNK51" s="962" t="e">
        <f t="shared" ref="PNK51" si="5633">(PNI51*$C$51)+(PNI51-PNI49)</f>
        <v>#NUM!</v>
      </c>
      <c r="PNL51" s="959"/>
      <c r="PNM51" s="962" t="e">
        <f t="shared" ref="PNM51" si="5634">(PNK51*$C$51)+(PNK51-PNK49)</f>
        <v>#NUM!</v>
      </c>
      <c r="PNN51" s="959"/>
      <c r="PNO51" s="962" t="e">
        <f t="shared" ref="PNO51" si="5635">(PNM51*$C$51)+(PNM51-PNM49)</f>
        <v>#NUM!</v>
      </c>
      <c r="PNP51" s="959"/>
      <c r="PNQ51" s="962" t="e">
        <f t="shared" ref="PNQ51" si="5636">(PNO51*$C$51)+(PNO51-PNO49)</f>
        <v>#NUM!</v>
      </c>
      <c r="PNR51" s="959"/>
      <c r="PNS51" s="962" t="e">
        <f t="shared" ref="PNS51" si="5637">(PNQ51*$C$51)+(PNQ51-PNQ49)</f>
        <v>#NUM!</v>
      </c>
      <c r="PNT51" s="959"/>
      <c r="PNU51" s="962" t="e">
        <f t="shared" ref="PNU51" si="5638">(PNS51*$C$51)+(PNS51-PNS49)</f>
        <v>#NUM!</v>
      </c>
      <c r="PNV51" s="959"/>
      <c r="PNW51" s="962" t="e">
        <f t="shared" ref="PNW51" si="5639">(PNU51*$C$51)+(PNU51-PNU49)</f>
        <v>#NUM!</v>
      </c>
      <c r="PNX51" s="959"/>
      <c r="PNY51" s="962" t="e">
        <f t="shared" ref="PNY51" si="5640">(PNW51*$C$51)+(PNW51-PNW49)</f>
        <v>#NUM!</v>
      </c>
      <c r="PNZ51" s="959"/>
      <c r="POA51" s="962" t="e">
        <f t="shared" ref="POA51" si="5641">(PNY51*$C$51)+(PNY51-PNY49)</f>
        <v>#NUM!</v>
      </c>
      <c r="POB51" s="959"/>
      <c r="POC51" s="962" t="e">
        <f t="shared" ref="POC51" si="5642">(POA51*$C$51)+(POA51-POA49)</f>
        <v>#NUM!</v>
      </c>
      <c r="POD51" s="959"/>
      <c r="POE51" s="962" t="e">
        <f t="shared" ref="POE51" si="5643">(POC51*$C$51)+(POC51-POC49)</f>
        <v>#NUM!</v>
      </c>
      <c r="POF51" s="959"/>
      <c r="POG51" s="962" t="e">
        <f t="shared" ref="POG51" si="5644">(POE51*$C$51)+(POE51-POE49)</f>
        <v>#NUM!</v>
      </c>
      <c r="POH51" s="959"/>
      <c r="POI51" s="962" t="e">
        <f t="shared" ref="POI51" si="5645">(POG51*$C$51)+(POG51-POG49)</f>
        <v>#NUM!</v>
      </c>
      <c r="POJ51" s="959"/>
      <c r="POK51" s="962" t="e">
        <f t="shared" ref="POK51" si="5646">(POI51*$C$51)+(POI51-POI49)</f>
        <v>#NUM!</v>
      </c>
      <c r="POL51" s="959"/>
      <c r="POM51" s="962" t="e">
        <f t="shared" ref="POM51" si="5647">(POK51*$C$51)+(POK51-POK49)</f>
        <v>#NUM!</v>
      </c>
      <c r="PON51" s="959"/>
      <c r="POO51" s="962" t="e">
        <f t="shared" ref="POO51" si="5648">(POM51*$C$51)+(POM51-POM49)</f>
        <v>#NUM!</v>
      </c>
      <c r="POP51" s="959"/>
      <c r="POQ51" s="962" t="e">
        <f t="shared" ref="POQ51" si="5649">(POO51*$C$51)+(POO51-POO49)</f>
        <v>#NUM!</v>
      </c>
      <c r="POR51" s="959"/>
      <c r="POS51" s="962" t="e">
        <f t="shared" ref="POS51" si="5650">(POQ51*$C$51)+(POQ51-POQ49)</f>
        <v>#NUM!</v>
      </c>
      <c r="POT51" s="959"/>
      <c r="POU51" s="962" t="e">
        <f t="shared" ref="POU51" si="5651">(POS51*$C$51)+(POS51-POS49)</f>
        <v>#NUM!</v>
      </c>
      <c r="POV51" s="959"/>
      <c r="POW51" s="962" t="e">
        <f t="shared" ref="POW51" si="5652">(POU51*$C$51)+(POU51-POU49)</f>
        <v>#NUM!</v>
      </c>
      <c r="POX51" s="959"/>
      <c r="POY51" s="962" t="e">
        <f t="shared" ref="POY51" si="5653">(POW51*$C$51)+(POW51-POW49)</f>
        <v>#NUM!</v>
      </c>
      <c r="POZ51" s="959"/>
      <c r="PPA51" s="962" t="e">
        <f t="shared" ref="PPA51" si="5654">(POY51*$C$51)+(POY51-POY49)</f>
        <v>#NUM!</v>
      </c>
      <c r="PPB51" s="959"/>
      <c r="PPC51" s="962" t="e">
        <f t="shared" ref="PPC51" si="5655">(PPA51*$C$51)+(PPA51-PPA49)</f>
        <v>#NUM!</v>
      </c>
      <c r="PPD51" s="959"/>
      <c r="PPE51" s="962" t="e">
        <f t="shared" ref="PPE51" si="5656">(PPC51*$C$51)+(PPC51-PPC49)</f>
        <v>#NUM!</v>
      </c>
      <c r="PPF51" s="959"/>
      <c r="PPG51" s="962" t="e">
        <f t="shared" ref="PPG51" si="5657">(PPE51*$C$51)+(PPE51-PPE49)</f>
        <v>#NUM!</v>
      </c>
      <c r="PPH51" s="959"/>
      <c r="PPI51" s="962" t="e">
        <f t="shared" ref="PPI51" si="5658">(PPG51*$C$51)+(PPG51-PPG49)</f>
        <v>#NUM!</v>
      </c>
      <c r="PPJ51" s="959"/>
      <c r="PPK51" s="962" t="e">
        <f t="shared" ref="PPK51" si="5659">(PPI51*$C$51)+(PPI51-PPI49)</f>
        <v>#NUM!</v>
      </c>
      <c r="PPL51" s="959"/>
      <c r="PPM51" s="962" t="e">
        <f t="shared" ref="PPM51" si="5660">(PPK51*$C$51)+(PPK51-PPK49)</f>
        <v>#NUM!</v>
      </c>
      <c r="PPN51" s="959"/>
      <c r="PPO51" s="962" t="e">
        <f t="shared" ref="PPO51" si="5661">(PPM51*$C$51)+(PPM51-PPM49)</f>
        <v>#NUM!</v>
      </c>
      <c r="PPP51" s="959"/>
      <c r="PPQ51" s="962" t="e">
        <f t="shared" ref="PPQ51" si="5662">(PPO51*$C$51)+(PPO51-PPO49)</f>
        <v>#NUM!</v>
      </c>
      <c r="PPR51" s="959"/>
      <c r="PPS51" s="962" t="e">
        <f t="shared" ref="PPS51" si="5663">(PPQ51*$C$51)+(PPQ51-PPQ49)</f>
        <v>#NUM!</v>
      </c>
      <c r="PPT51" s="959"/>
      <c r="PPU51" s="962" t="e">
        <f t="shared" ref="PPU51" si="5664">(PPS51*$C$51)+(PPS51-PPS49)</f>
        <v>#NUM!</v>
      </c>
      <c r="PPV51" s="959"/>
      <c r="PPW51" s="962" t="e">
        <f t="shared" ref="PPW51" si="5665">(PPU51*$C$51)+(PPU51-PPU49)</f>
        <v>#NUM!</v>
      </c>
      <c r="PPX51" s="959"/>
      <c r="PPY51" s="962" t="e">
        <f t="shared" ref="PPY51" si="5666">(PPW51*$C$51)+(PPW51-PPW49)</f>
        <v>#NUM!</v>
      </c>
      <c r="PPZ51" s="959"/>
      <c r="PQA51" s="962" t="e">
        <f t="shared" ref="PQA51" si="5667">(PPY51*$C$51)+(PPY51-PPY49)</f>
        <v>#NUM!</v>
      </c>
      <c r="PQB51" s="959"/>
      <c r="PQC51" s="962" t="e">
        <f t="shared" ref="PQC51" si="5668">(PQA51*$C$51)+(PQA51-PQA49)</f>
        <v>#NUM!</v>
      </c>
      <c r="PQD51" s="959"/>
      <c r="PQE51" s="962" t="e">
        <f t="shared" ref="PQE51" si="5669">(PQC51*$C$51)+(PQC51-PQC49)</f>
        <v>#NUM!</v>
      </c>
      <c r="PQF51" s="959"/>
      <c r="PQG51" s="962" t="e">
        <f t="shared" ref="PQG51" si="5670">(PQE51*$C$51)+(PQE51-PQE49)</f>
        <v>#NUM!</v>
      </c>
      <c r="PQH51" s="959"/>
      <c r="PQI51" s="962" t="e">
        <f t="shared" ref="PQI51" si="5671">(PQG51*$C$51)+(PQG51-PQG49)</f>
        <v>#NUM!</v>
      </c>
      <c r="PQJ51" s="959"/>
      <c r="PQK51" s="962" t="e">
        <f t="shared" ref="PQK51" si="5672">(PQI51*$C$51)+(PQI51-PQI49)</f>
        <v>#NUM!</v>
      </c>
      <c r="PQL51" s="959"/>
      <c r="PQM51" s="962" t="e">
        <f t="shared" ref="PQM51" si="5673">(PQK51*$C$51)+(PQK51-PQK49)</f>
        <v>#NUM!</v>
      </c>
      <c r="PQN51" s="959"/>
      <c r="PQO51" s="962" t="e">
        <f t="shared" ref="PQO51" si="5674">(PQM51*$C$51)+(PQM51-PQM49)</f>
        <v>#NUM!</v>
      </c>
      <c r="PQP51" s="959"/>
      <c r="PQQ51" s="962" t="e">
        <f t="shared" ref="PQQ51" si="5675">(PQO51*$C$51)+(PQO51-PQO49)</f>
        <v>#NUM!</v>
      </c>
      <c r="PQR51" s="959"/>
      <c r="PQS51" s="962" t="e">
        <f t="shared" ref="PQS51" si="5676">(PQQ51*$C$51)+(PQQ51-PQQ49)</f>
        <v>#NUM!</v>
      </c>
      <c r="PQT51" s="959"/>
      <c r="PQU51" s="962" t="e">
        <f t="shared" ref="PQU51" si="5677">(PQS51*$C$51)+(PQS51-PQS49)</f>
        <v>#NUM!</v>
      </c>
      <c r="PQV51" s="959"/>
      <c r="PQW51" s="962" t="e">
        <f t="shared" ref="PQW51" si="5678">(PQU51*$C$51)+(PQU51-PQU49)</f>
        <v>#NUM!</v>
      </c>
      <c r="PQX51" s="959"/>
      <c r="PQY51" s="962" t="e">
        <f t="shared" ref="PQY51" si="5679">(PQW51*$C$51)+(PQW51-PQW49)</f>
        <v>#NUM!</v>
      </c>
      <c r="PQZ51" s="959"/>
      <c r="PRA51" s="962" t="e">
        <f t="shared" ref="PRA51" si="5680">(PQY51*$C$51)+(PQY51-PQY49)</f>
        <v>#NUM!</v>
      </c>
      <c r="PRB51" s="959"/>
      <c r="PRC51" s="962" t="e">
        <f t="shared" ref="PRC51" si="5681">(PRA51*$C$51)+(PRA51-PRA49)</f>
        <v>#NUM!</v>
      </c>
      <c r="PRD51" s="959"/>
      <c r="PRE51" s="962" t="e">
        <f t="shared" ref="PRE51" si="5682">(PRC51*$C$51)+(PRC51-PRC49)</f>
        <v>#NUM!</v>
      </c>
      <c r="PRF51" s="959"/>
      <c r="PRG51" s="962" t="e">
        <f t="shared" ref="PRG51" si="5683">(PRE51*$C$51)+(PRE51-PRE49)</f>
        <v>#NUM!</v>
      </c>
      <c r="PRH51" s="959"/>
      <c r="PRI51" s="962" t="e">
        <f t="shared" ref="PRI51" si="5684">(PRG51*$C$51)+(PRG51-PRG49)</f>
        <v>#NUM!</v>
      </c>
      <c r="PRJ51" s="959"/>
      <c r="PRK51" s="962" t="e">
        <f t="shared" ref="PRK51" si="5685">(PRI51*$C$51)+(PRI51-PRI49)</f>
        <v>#NUM!</v>
      </c>
      <c r="PRL51" s="959"/>
      <c r="PRM51" s="962" t="e">
        <f t="shared" ref="PRM51" si="5686">(PRK51*$C$51)+(PRK51-PRK49)</f>
        <v>#NUM!</v>
      </c>
      <c r="PRN51" s="959"/>
      <c r="PRO51" s="962" t="e">
        <f t="shared" ref="PRO51" si="5687">(PRM51*$C$51)+(PRM51-PRM49)</f>
        <v>#NUM!</v>
      </c>
      <c r="PRP51" s="959"/>
      <c r="PRQ51" s="962" t="e">
        <f t="shared" ref="PRQ51" si="5688">(PRO51*$C$51)+(PRO51-PRO49)</f>
        <v>#NUM!</v>
      </c>
      <c r="PRR51" s="959"/>
      <c r="PRS51" s="962" t="e">
        <f t="shared" ref="PRS51" si="5689">(PRQ51*$C$51)+(PRQ51-PRQ49)</f>
        <v>#NUM!</v>
      </c>
      <c r="PRT51" s="959"/>
      <c r="PRU51" s="962" t="e">
        <f t="shared" ref="PRU51" si="5690">(PRS51*$C$51)+(PRS51-PRS49)</f>
        <v>#NUM!</v>
      </c>
      <c r="PRV51" s="959"/>
      <c r="PRW51" s="962" t="e">
        <f t="shared" ref="PRW51" si="5691">(PRU51*$C$51)+(PRU51-PRU49)</f>
        <v>#NUM!</v>
      </c>
      <c r="PRX51" s="959"/>
      <c r="PRY51" s="962" t="e">
        <f t="shared" ref="PRY51" si="5692">(PRW51*$C$51)+(PRW51-PRW49)</f>
        <v>#NUM!</v>
      </c>
      <c r="PRZ51" s="959"/>
      <c r="PSA51" s="962" t="e">
        <f t="shared" ref="PSA51" si="5693">(PRY51*$C$51)+(PRY51-PRY49)</f>
        <v>#NUM!</v>
      </c>
      <c r="PSB51" s="959"/>
      <c r="PSC51" s="962" t="e">
        <f t="shared" ref="PSC51" si="5694">(PSA51*$C$51)+(PSA51-PSA49)</f>
        <v>#NUM!</v>
      </c>
      <c r="PSD51" s="959"/>
      <c r="PSE51" s="962" t="e">
        <f t="shared" ref="PSE51" si="5695">(PSC51*$C$51)+(PSC51-PSC49)</f>
        <v>#NUM!</v>
      </c>
      <c r="PSF51" s="959"/>
      <c r="PSG51" s="962" t="e">
        <f t="shared" ref="PSG51" si="5696">(PSE51*$C$51)+(PSE51-PSE49)</f>
        <v>#NUM!</v>
      </c>
      <c r="PSH51" s="959"/>
      <c r="PSI51" s="962" t="e">
        <f t="shared" ref="PSI51" si="5697">(PSG51*$C$51)+(PSG51-PSG49)</f>
        <v>#NUM!</v>
      </c>
      <c r="PSJ51" s="959"/>
      <c r="PSK51" s="962" t="e">
        <f t="shared" ref="PSK51" si="5698">(PSI51*$C$51)+(PSI51-PSI49)</f>
        <v>#NUM!</v>
      </c>
      <c r="PSL51" s="959"/>
      <c r="PSM51" s="962" t="e">
        <f t="shared" ref="PSM51" si="5699">(PSK51*$C$51)+(PSK51-PSK49)</f>
        <v>#NUM!</v>
      </c>
      <c r="PSN51" s="959"/>
      <c r="PSO51" s="962" t="e">
        <f t="shared" ref="PSO51" si="5700">(PSM51*$C$51)+(PSM51-PSM49)</f>
        <v>#NUM!</v>
      </c>
      <c r="PSP51" s="959"/>
      <c r="PSQ51" s="962" t="e">
        <f t="shared" ref="PSQ51" si="5701">(PSO51*$C$51)+(PSO51-PSO49)</f>
        <v>#NUM!</v>
      </c>
      <c r="PSR51" s="959"/>
      <c r="PSS51" s="962" t="e">
        <f t="shared" ref="PSS51" si="5702">(PSQ51*$C$51)+(PSQ51-PSQ49)</f>
        <v>#NUM!</v>
      </c>
      <c r="PST51" s="959"/>
      <c r="PSU51" s="962" t="e">
        <f t="shared" ref="PSU51" si="5703">(PSS51*$C$51)+(PSS51-PSS49)</f>
        <v>#NUM!</v>
      </c>
      <c r="PSV51" s="959"/>
      <c r="PSW51" s="962" t="e">
        <f t="shared" ref="PSW51" si="5704">(PSU51*$C$51)+(PSU51-PSU49)</f>
        <v>#NUM!</v>
      </c>
      <c r="PSX51" s="959"/>
      <c r="PSY51" s="962" t="e">
        <f t="shared" ref="PSY51" si="5705">(PSW51*$C$51)+(PSW51-PSW49)</f>
        <v>#NUM!</v>
      </c>
      <c r="PSZ51" s="959"/>
      <c r="PTA51" s="962" t="e">
        <f t="shared" ref="PTA51" si="5706">(PSY51*$C$51)+(PSY51-PSY49)</f>
        <v>#NUM!</v>
      </c>
      <c r="PTB51" s="959"/>
      <c r="PTC51" s="962" t="e">
        <f t="shared" ref="PTC51" si="5707">(PTA51*$C$51)+(PTA51-PTA49)</f>
        <v>#NUM!</v>
      </c>
      <c r="PTD51" s="959"/>
      <c r="PTE51" s="962" t="e">
        <f t="shared" ref="PTE51" si="5708">(PTC51*$C$51)+(PTC51-PTC49)</f>
        <v>#NUM!</v>
      </c>
      <c r="PTF51" s="959"/>
      <c r="PTG51" s="962" t="e">
        <f t="shared" ref="PTG51" si="5709">(PTE51*$C$51)+(PTE51-PTE49)</f>
        <v>#NUM!</v>
      </c>
      <c r="PTH51" s="959"/>
      <c r="PTI51" s="962" t="e">
        <f t="shared" ref="PTI51" si="5710">(PTG51*$C$51)+(PTG51-PTG49)</f>
        <v>#NUM!</v>
      </c>
      <c r="PTJ51" s="959"/>
      <c r="PTK51" s="962" t="e">
        <f t="shared" ref="PTK51" si="5711">(PTI51*$C$51)+(PTI51-PTI49)</f>
        <v>#NUM!</v>
      </c>
      <c r="PTL51" s="959"/>
      <c r="PTM51" s="962" t="e">
        <f t="shared" ref="PTM51" si="5712">(PTK51*$C$51)+(PTK51-PTK49)</f>
        <v>#NUM!</v>
      </c>
      <c r="PTN51" s="959"/>
      <c r="PTO51" s="962" t="e">
        <f t="shared" ref="PTO51" si="5713">(PTM51*$C$51)+(PTM51-PTM49)</f>
        <v>#NUM!</v>
      </c>
      <c r="PTP51" s="959"/>
      <c r="PTQ51" s="962" t="e">
        <f t="shared" ref="PTQ51" si="5714">(PTO51*$C$51)+(PTO51-PTO49)</f>
        <v>#NUM!</v>
      </c>
      <c r="PTR51" s="959"/>
      <c r="PTS51" s="962" t="e">
        <f t="shared" ref="PTS51" si="5715">(PTQ51*$C$51)+(PTQ51-PTQ49)</f>
        <v>#NUM!</v>
      </c>
      <c r="PTT51" s="959"/>
      <c r="PTU51" s="962" t="e">
        <f t="shared" ref="PTU51" si="5716">(PTS51*$C$51)+(PTS51-PTS49)</f>
        <v>#NUM!</v>
      </c>
      <c r="PTV51" s="959"/>
      <c r="PTW51" s="962" t="e">
        <f t="shared" ref="PTW51" si="5717">(PTU51*$C$51)+(PTU51-PTU49)</f>
        <v>#NUM!</v>
      </c>
      <c r="PTX51" s="959"/>
      <c r="PTY51" s="962" t="e">
        <f t="shared" ref="PTY51" si="5718">(PTW51*$C$51)+(PTW51-PTW49)</f>
        <v>#NUM!</v>
      </c>
      <c r="PTZ51" s="959"/>
      <c r="PUA51" s="962" t="e">
        <f t="shared" ref="PUA51" si="5719">(PTY51*$C$51)+(PTY51-PTY49)</f>
        <v>#NUM!</v>
      </c>
      <c r="PUB51" s="959"/>
      <c r="PUC51" s="962" t="e">
        <f t="shared" ref="PUC51" si="5720">(PUA51*$C$51)+(PUA51-PUA49)</f>
        <v>#NUM!</v>
      </c>
      <c r="PUD51" s="959"/>
      <c r="PUE51" s="962" t="e">
        <f t="shared" ref="PUE51" si="5721">(PUC51*$C$51)+(PUC51-PUC49)</f>
        <v>#NUM!</v>
      </c>
      <c r="PUF51" s="959"/>
      <c r="PUG51" s="962" t="e">
        <f t="shared" ref="PUG51" si="5722">(PUE51*$C$51)+(PUE51-PUE49)</f>
        <v>#NUM!</v>
      </c>
      <c r="PUH51" s="959"/>
      <c r="PUI51" s="962" t="e">
        <f t="shared" ref="PUI51" si="5723">(PUG51*$C$51)+(PUG51-PUG49)</f>
        <v>#NUM!</v>
      </c>
      <c r="PUJ51" s="959"/>
      <c r="PUK51" s="962" t="e">
        <f t="shared" ref="PUK51" si="5724">(PUI51*$C$51)+(PUI51-PUI49)</f>
        <v>#NUM!</v>
      </c>
      <c r="PUL51" s="959"/>
      <c r="PUM51" s="962" t="e">
        <f t="shared" ref="PUM51" si="5725">(PUK51*$C$51)+(PUK51-PUK49)</f>
        <v>#NUM!</v>
      </c>
      <c r="PUN51" s="959"/>
      <c r="PUO51" s="962" t="e">
        <f t="shared" ref="PUO51" si="5726">(PUM51*$C$51)+(PUM51-PUM49)</f>
        <v>#NUM!</v>
      </c>
      <c r="PUP51" s="959"/>
      <c r="PUQ51" s="962" t="e">
        <f t="shared" ref="PUQ51" si="5727">(PUO51*$C$51)+(PUO51-PUO49)</f>
        <v>#NUM!</v>
      </c>
      <c r="PUR51" s="959"/>
      <c r="PUS51" s="962" t="e">
        <f t="shared" ref="PUS51" si="5728">(PUQ51*$C$51)+(PUQ51-PUQ49)</f>
        <v>#NUM!</v>
      </c>
      <c r="PUT51" s="959"/>
      <c r="PUU51" s="962" t="e">
        <f t="shared" ref="PUU51" si="5729">(PUS51*$C$51)+(PUS51-PUS49)</f>
        <v>#NUM!</v>
      </c>
      <c r="PUV51" s="959"/>
      <c r="PUW51" s="962" t="e">
        <f t="shared" ref="PUW51" si="5730">(PUU51*$C$51)+(PUU51-PUU49)</f>
        <v>#NUM!</v>
      </c>
      <c r="PUX51" s="959"/>
      <c r="PUY51" s="962" t="e">
        <f t="shared" ref="PUY51" si="5731">(PUW51*$C$51)+(PUW51-PUW49)</f>
        <v>#NUM!</v>
      </c>
      <c r="PUZ51" s="959"/>
      <c r="PVA51" s="962" t="e">
        <f t="shared" ref="PVA51" si="5732">(PUY51*$C$51)+(PUY51-PUY49)</f>
        <v>#NUM!</v>
      </c>
      <c r="PVB51" s="959"/>
      <c r="PVC51" s="962" t="e">
        <f t="shared" ref="PVC51" si="5733">(PVA51*$C$51)+(PVA51-PVA49)</f>
        <v>#NUM!</v>
      </c>
      <c r="PVD51" s="959"/>
      <c r="PVE51" s="962" t="e">
        <f t="shared" ref="PVE51" si="5734">(PVC51*$C$51)+(PVC51-PVC49)</f>
        <v>#NUM!</v>
      </c>
      <c r="PVF51" s="959"/>
      <c r="PVG51" s="962" t="e">
        <f t="shared" ref="PVG51" si="5735">(PVE51*$C$51)+(PVE51-PVE49)</f>
        <v>#NUM!</v>
      </c>
      <c r="PVH51" s="959"/>
      <c r="PVI51" s="962" t="e">
        <f t="shared" ref="PVI51" si="5736">(PVG51*$C$51)+(PVG51-PVG49)</f>
        <v>#NUM!</v>
      </c>
      <c r="PVJ51" s="959"/>
      <c r="PVK51" s="962" t="e">
        <f t="shared" ref="PVK51" si="5737">(PVI51*$C$51)+(PVI51-PVI49)</f>
        <v>#NUM!</v>
      </c>
      <c r="PVL51" s="959"/>
      <c r="PVM51" s="962" t="e">
        <f t="shared" ref="PVM51" si="5738">(PVK51*$C$51)+(PVK51-PVK49)</f>
        <v>#NUM!</v>
      </c>
      <c r="PVN51" s="959"/>
      <c r="PVO51" s="962" t="e">
        <f t="shared" ref="PVO51" si="5739">(PVM51*$C$51)+(PVM51-PVM49)</f>
        <v>#NUM!</v>
      </c>
      <c r="PVP51" s="959"/>
      <c r="PVQ51" s="962" t="e">
        <f t="shared" ref="PVQ51" si="5740">(PVO51*$C$51)+(PVO51-PVO49)</f>
        <v>#NUM!</v>
      </c>
      <c r="PVR51" s="959"/>
      <c r="PVS51" s="962" t="e">
        <f t="shared" ref="PVS51" si="5741">(PVQ51*$C$51)+(PVQ51-PVQ49)</f>
        <v>#NUM!</v>
      </c>
      <c r="PVT51" s="959"/>
      <c r="PVU51" s="962" t="e">
        <f t="shared" ref="PVU51" si="5742">(PVS51*$C$51)+(PVS51-PVS49)</f>
        <v>#NUM!</v>
      </c>
      <c r="PVV51" s="959"/>
      <c r="PVW51" s="962" t="e">
        <f t="shared" ref="PVW51" si="5743">(PVU51*$C$51)+(PVU51-PVU49)</f>
        <v>#NUM!</v>
      </c>
      <c r="PVX51" s="959"/>
      <c r="PVY51" s="962" t="e">
        <f t="shared" ref="PVY51" si="5744">(PVW51*$C$51)+(PVW51-PVW49)</f>
        <v>#NUM!</v>
      </c>
      <c r="PVZ51" s="959"/>
      <c r="PWA51" s="962" t="e">
        <f t="shared" ref="PWA51" si="5745">(PVY51*$C$51)+(PVY51-PVY49)</f>
        <v>#NUM!</v>
      </c>
      <c r="PWB51" s="959"/>
      <c r="PWC51" s="962" t="e">
        <f t="shared" ref="PWC51" si="5746">(PWA51*$C$51)+(PWA51-PWA49)</f>
        <v>#NUM!</v>
      </c>
      <c r="PWD51" s="959"/>
      <c r="PWE51" s="962" t="e">
        <f t="shared" ref="PWE51" si="5747">(PWC51*$C$51)+(PWC51-PWC49)</f>
        <v>#NUM!</v>
      </c>
      <c r="PWF51" s="959"/>
      <c r="PWG51" s="962" t="e">
        <f t="shared" ref="PWG51" si="5748">(PWE51*$C$51)+(PWE51-PWE49)</f>
        <v>#NUM!</v>
      </c>
      <c r="PWH51" s="959"/>
      <c r="PWI51" s="962" t="e">
        <f t="shared" ref="PWI51" si="5749">(PWG51*$C$51)+(PWG51-PWG49)</f>
        <v>#NUM!</v>
      </c>
      <c r="PWJ51" s="959"/>
      <c r="PWK51" s="962" t="e">
        <f t="shared" ref="PWK51" si="5750">(PWI51*$C$51)+(PWI51-PWI49)</f>
        <v>#NUM!</v>
      </c>
      <c r="PWL51" s="959"/>
      <c r="PWM51" s="962" t="e">
        <f t="shared" ref="PWM51" si="5751">(PWK51*$C$51)+(PWK51-PWK49)</f>
        <v>#NUM!</v>
      </c>
      <c r="PWN51" s="959"/>
      <c r="PWO51" s="962" t="e">
        <f t="shared" ref="PWO51" si="5752">(PWM51*$C$51)+(PWM51-PWM49)</f>
        <v>#NUM!</v>
      </c>
      <c r="PWP51" s="959"/>
      <c r="PWQ51" s="962" t="e">
        <f t="shared" ref="PWQ51" si="5753">(PWO51*$C$51)+(PWO51-PWO49)</f>
        <v>#NUM!</v>
      </c>
      <c r="PWR51" s="959"/>
      <c r="PWS51" s="962" t="e">
        <f t="shared" ref="PWS51" si="5754">(PWQ51*$C$51)+(PWQ51-PWQ49)</f>
        <v>#NUM!</v>
      </c>
      <c r="PWT51" s="959"/>
      <c r="PWU51" s="962" t="e">
        <f t="shared" ref="PWU51" si="5755">(PWS51*$C$51)+(PWS51-PWS49)</f>
        <v>#NUM!</v>
      </c>
      <c r="PWV51" s="959"/>
      <c r="PWW51" s="962" t="e">
        <f t="shared" ref="PWW51" si="5756">(PWU51*$C$51)+(PWU51-PWU49)</f>
        <v>#NUM!</v>
      </c>
      <c r="PWX51" s="959"/>
      <c r="PWY51" s="962" t="e">
        <f t="shared" ref="PWY51" si="5757">(PWW51*$C$51)+(PWW51-PWW49)</f>
        <v>#NUM!</v>
      </c>
      <c r="PWZ51" s="959"/>
      <c r="PXA51" s="962" t="e">
        <f t="shared" ref="PXA51" si="5758">(PWY51*$C$51)+(PWY51-PWY49)</f>
        <v>#NUM!</v>
      </c>
      <c r="PXB51" s="959"/>
      <c r="PXC51" s="962" t="e">
        <f t="shared" ref="PXC51" si="5759">(PXA51*$C$51)+(PXA51-PXA49)</f>
        <v>#NUM!</v>
      </c>
      <c r="PXD51" s="959"/>
      <c r="PXE51" s="962" t="e">
        <f t="shared" ref="PXE51" si="5760">(PXC51*$C$51)+(PXC51-PXC49)</f>
        <v>#NUM!</v>
      </c>
      <c r="PXF51" s="959"/>
      <c r="PXG51" s="962" t="e">
        <f t="shared" ref="PXG51" si="5761">(PXE51*$C$51)+(PXE51-PXE49)</f>
        <v>#NUM!</v>
      </c>
      <c r="PXH51" s="959"/>
      <c r="PXI51" s="962" t="e">
        <f t="shared" ref="PXI51" si="5762">(PXG51*$C$51)+(PXG51-PXG49)</f>
        <v>#NUM!</v>
      </c>
      <c r="PXJ51" s="959"/>
      <c r="PXK51" s="962" t="e">
        <f t="shared" ref="PXK51" si="5763">(PXI51*$C$51)+(PXI51-PXI49)</f>
        <v>#NUM!</v>
      </c>
      <c r="PXL51" s="959"/>
      <c r="PXM51" s="962" t="e">
        <f t="shared" ref="PXM51" si="5764">(PXK51*$C$51)+(PXK51-PXK49)</f>
        <v>#NUM!</v>
      </c>
      <c r="PXN51" s="959"/>
      <c r="PXO51" s="962" t="e">
        <f t="shared" ref="PXO51" si="5765">(PXM51*$C$51)+(PXM51-PXM49)</f>
        <v>#NUM!</v>
      </c>
      <c r="PXP51" s="959"/>
      <c r="PXQ51" s="962" t="e">
        <f t="shared" ref="PXQ51" si="5766">(PXO51*$C$51)+(PXO51-PXO49)</f>
        <v>#NUM!</v>
      </c>
      <c r="PXR51" s="959"/>
      <c r="PXS51" s="962" t="e">
        <f t="shared" ref="PXS51" si="5767">(PXQ51*$C$51)+(PXQ51-PXQ49)</f>
        <v>#NUM!</v>
      </c>
      <c r="PXT51" s="959"/>
      <c r="PXU51" s="962" t="e">
        <f t="shared" ref="PXU51" si="5768">(PXS51*$C$51)+(PXS51-PXS49)</f>
        <v>#NUM!</v>
      </c>
      <c r="PXV51" s="959"/>
      <c r="PXW51" s="962" t="e">
        <f t="shared" ref="PXW51" si="5769">(PXU51*$C$51)+(PXU51-PXU49)</f>
        <v>#NUM!</v>
      </c>
      <c r="PXX51" s="959"/>
      <c r="PXY51" s="962" t="e">
        <f t="shared" ref="PXY51" si="5770">(PXW51*$C$51)+(PXW51-PXW49)</f>
        <v>#NUM!</v>
      </c>
      <c r="PXZ51" s="959"/>
      <c r="PYA51" s="962" t="e">
        <f t="shared" ref="PYA51" si="5771">(PXY51*$C$51)+(PXY51-PXY49)</f>
        <v>#NUM!</v>
      </c>
      <c r="PYB51" s="959"/>
      <c r="PYC51" s="962" t="e">
        <f t="shared" ref="PYC51" si="5772">(PYA51*$C$51)+(PYA51-PYA49)</f>
        <v>#NUM!</v>
      </c>
      <c r="PYD51" s="959"/>
      <c r="PYE51" s="962" t="e">
        <f t="shared" ref="PYE51" si="5773">(PYC51*$C$51)+(PYC51-PYC49)</f>
        <v>#NUM!</v>
      </c>
      <c r="PYF51" s="959"/>
      <c r="PYG51" s="962" t="e">
        <f t="shared" ref="PYG51" si="5774">(PYE51*$C$51)+(PYE51-PYE49)</f>
        <v>#NUM!</v>
      </c>
      <c r="PYH51" s="959"/>
      <c r="PYI51" s="962" t="e">
        <f t="shared" ref="PYI51" si="5775">(PYG51*$C$51)+(PYG51-PYG49)</f>
        <v>#NUM!</v>
      </c>
      <c r="PYJ51" s="959"/>
      <c r="PYK51" s="962" t="e">
        <f t="shared" ref="PYK51" si="5776">(PYI51*$C$51)+(PYI51-PYI49)</f>
        <v>#NUM!</v>
      </c>
      <c r="PYL51" s="959"/>
      <c r="PYM51" s="962" t="e">
        <f t="shared" ref="PYM51" si="5777">(PYK51*$C$51)+(PYK51-PYK49)</f>
        <v>#NUM!</v>
      </c>
      <c r="PYN51" s="959"/>
      <c r="PYO51" s="962" t="e">
        <f t="shared" ref="PYO51" si="5778">(PYM51*$C$51)+(PYM51-PYM49)</f>
        <v>#NUM!</v>
      </c>
      <c r="PYP51" s="959"/>
      <c r="PYQ51" s="962" t="e">
        <f t="shared" ref="PYQ51" si="5779">(PYO51*$C$51)+(PYO51-PYO49)</f>
        <v>#NUM!</v>
      </c>
      <c r="PYR51" s="959"/>
      <c r="PYS51" s="962" t="e">
        <f t="shared" ref="PYS51" si="5780">(PYQ51*$C$51)+(PYQ51-PYQ49)</f>
        <v>#NUM!</v>
      </c>
      <c r="PYT51" s="959"/>
      <c r="PYU51" s="962" t="e">
        <f t="shared" ref="PYU51" si="5781">(PYS51*$C$51)+(PYS51-PYS49)</f>
        <v>#NUM!</v>
      </c>
      <c r="PYV51" s="959"/>
      <c r="PYW51" s="962" t="e">
        <f t="shared" ref="PYW51" si="5782">(PYU51*$C$51)+(PYU51-PYU49)</f>
        <v>#NUM!</v>
      </c>
      <c r="PYX51" s="959"/>
      <c r="PYY51" s="962" t="e">
        <f t="shared" ref="PYY51" si="5783">(PYW51*$C$51)+(PYW51-PYW49)</f>
        <v>#NUM!</v>
      </c>
      <c r="PYZ51" s="959"/>
      <c r="PZA51" s="962" t="e">
        <f t="shared" ref="PZA51" si="5784">(PYY51*$C$51)+(PYY51-PYY49)</f>
        <v>#NUM!</v>
      </c>
      <c r="PZB51" s="959"/>
      <c r="PZC51" s="962" t="e">
        <f t="shared" ref="PZC51" si="5785">(PZA51*$C$51)+(PZA51-PZA49)</f>
        <v>#NUM!</v>
      </c>
      <c r="PZD51" s="959"/>
      <c r="PZE51" s="962" t="e">
        <f t="shared" ref="PZE51" si="5786">(PZC51*$C$51)+(PZC51-PZC49)</f>
        <v>#NUM!</v>
      </c>
      <c r="PZF51" s="959"/>
      <c r="PZG51" s="962" t="e">
        <f t="shared" ref="PZG51" si="5787">(PZE51*$C$51)+(PZE51-PZE49)</f>
        <v>#NUM!</v>
      </c>
      <c r="PZH51" s="959"/>
      <c r="PZI51" s="962" t="e">
        <f t="shared" ref="PZI51" si="5788">(PZG51*$C$51)+(PZG51-PZG49)</f>
        <v>#NUM!</v>
      </c>
      <c r="PZJ51" s="959"/>
      <c r="PZK51" s="962" t="e">
        <f t="shared" ref="PZK51" si="5789">(PZI51*$C$51)+(PZI51-PZI49)</f>
        <v>#NUM!</v>
      </c>
      <c r="PZL51" s="959"/>
      <c r="PZM51" s="962" t="e">
        <f t="shared" ref="PZM51" si="5790">(PZK51*$C$51)+(PZK51-PZK49)</f>
        <v>#NUM!</v>
      </c>
      <c r="PZN51" s="959"/>
      <c r="PZO51" s="962" t="e">
        <f t="shared" ref="PZO51" si="5791">(PZM51*$C$51)+(PZM51-PZM49)</f>
        <v>#NUM!</v>
      </c>
      <c r="PZP51" s="959"/>
      <c r="PZQ51" s="962" t="e">
        <f t="shared" ref="PZQ51" si="5792">(PZO51*$C$51)+(PZO51-PZO49)</f>
        <v>#NUM!</v>
      </c>
      <c r="PZR51" s="959"/>
      <c r="PZS51" s="962" t="e">
        <f t="shared" ref="PZS51" si="5793">(PZQ51*$C$51)+(PZQ51-PZQ49)</f>
        <v>#NUM!</v>
      </c>
      <c r="PZT51" s="959"/>
      <c r="PZU51" s="962" t="e">
        <f t="shared" ref="PZU51" si="5794">(PZS51*$C$51)+(PZS51-PZS49)</f>
        <v>#NUM!</v>
      </c>
      <c r="PZV51" s="959"/>
      <c r="PZW51" s="962" t="e">
        <f t="shared" ref="PZW51" si="5795">(PZU51*$C$51)+(PZU51-PZU49)</f>
        <v>#NUM!</v>
      </c>
      <c r="PZX51" s="959"/>
      <c r="PZY51" s="962" t="e">
        <f t="shared" ref="PZY51" si="5796">(PZW51*$C$51)+(PZW51-PZW49)</f>
        <v>#NUM!</v>
      </c>
      <c r="PZZ51" s="959"/>
      <c r="QAA51" s="962" t="e">
        <f t="shared" ref="QAA51" si="5797">(PZY51*$C$51)+(PZY51-PZY49)</f>
        <v>#NUM!</v>
      </c>
      <c r="QAB51" s="959"/>
      <c r="QAC51" s="962" t="e">
        <f t="shared" ref="QAC51" si="5798">(QAA51*$C$51)+(QAA51-QAA49)</f>
        <v>#NUM!</v>
      </c>
      <c r="QAD51" s="959"/>
      <c r="QAE51" s="962" t="e">
        <f t="shared" ref="QAE51" si="5799">(QAC51*$C$51)+(QAC51-QAC49)</f>
        <v>#NUM!</v>
      </c>
      <c r="QAF51" s="959"/>
      <c r="QAG51" s="962" t="e">
        <f t="shared" ref="QAG51" si="5800">(QAE51*$C$51)+(QAE51-QAE49)</f>
        <v>#NUM!</v>
      </c>
      <c r="QAH51" s="959"/>
      <c r="QAI51" s="962" t="e">
        <f t="shared" ref="QAI51" si="5801">(QAG51*$C$51)+(QAG51-QAG49)</f>
        <v>#NUM!</v>
      </c>
      <c r="QAJ51" s="959"/>
      <c r="QAK51" s="962" t="e">
        <f t="shared" ref="QAK51" si="5802">(QAI51*$C$51)+(QAI51-QAI49)</f>
        <v>#NUM!</v>
      </c>
      <c r="QAL51" s="959"/>
      <c r="QAM51" s="962" t="e">
        <f t="shared" ref="QAM51" si="5803">(QAK51*$C$51)+(QAK51-QAK49)</f>
        <v>#NUM!</v>
      </c>
      <c r="QAN51" s="959"/>
      <c r="QAO51" s="962" t="e">
        <f t="shared" ref="QAO51" si="5804">(QAM51*$C$51)+(QAM51-QAM49)</f>
        <v>#NUM!</v>
      </c>
      <c r="QAP51" s="959"/>
      <c r="QAQ51" s="962" t="e">
        <f t="shared" ref="QAQ51" si="5805">(QAO51*$C$51)+(QAO51-QAO49)</f>
        <v>#NUM!</v>
      </c>
      <c r="QAR51" s="959"/>
      <c r="QAS51" s="962" t="e">
        <f t="shared" ref="QAS51" si="5806">(QAQ51*$C$51)+(QAQ51-QAQ49)</f>
        <v>#NUM!</v>
      </c>
      <c r="QAT51" s="959"/>
      <c r="QAU51" s="962" t="e">
        <f t="shared" ref="QAU51" si="5807">(QAS51*$C$51)+(QAS51-QAS49)</f>
        <v>#NUM!</v>
      </c>
      <c r="QAV51" s="959"/>
      <c r="QAW51" s="962" t="e">
        <f t="shared" ref="QAW51" si="5808">(QAU51*$C$51)+(QAU51-QAU49)</f>
        <v>#NUM!</v>
      </c>
      <c r="QAX51" s="959"/>
      <c r="QAY51" s="962" t="e">
        <f t="shared" ref="QAY51" si="5809">(QAW51*$C$51)+(QAW51-QAW49)</f>
        <v>#NUM!</v>
      </c>
      <c r="QAZ51" s="959"/>
      <c r="QBA51" s="962" t="e">
        <f t="shared" ref="QBA51" si="5810">(QAY51*$C$51)+(QAY51-QAY49)</f>
        <v>#NUM!</v>
      </c>
      <c r="QBB51" s="959"/>
      <c r="QBC51" s="962" t="e">
        <f t="shared" ref="QBC51" si="5811">(QBA51*$C$51)+(QBA51-QBA49)</f>
        <v>#NUM!</v>
      </c>
      <c r="QBD51" s="959"/>
      <c r="QBE51" s="962" t="e">
        <f t="shared" ref="QBE51" si="5812">(QBC51*$C$51)+(QBC51-QBC49)</f>
        <v>#NUM!</v>
      </c>
      <c r="QBF51" s="959"/>
      <c r="QBG51" s="962" t="e">
        <f t="shared" ref="QBG51" si="5813">(QBE51*$C$51)+(QBE51-QBE49)</f>
        <v>#NUM!</v>
      </c>
      <c r="QBH51" s="959"/>
      <c r="QBI51" s="962" t="e">
        <f t="shared" ref="QBI51" si="5814">(QBG51*$C$51)+(QBG51-QBG49)</f>
        <v>#NUM!</v>
      </c>
      <c r="QBJ51" s="959"/>
      <c r="QBK51" s="962" t="e">
        <f t="shared" ref="QBK51" si="5815">(QBI51*$C$51)+(QBI51-QBI49)</f>
        <v>#NUM!</v>
      </c>
      <c r="QBL51" s="959"/>
      <c r="QBM51" s="962" t="e">
        <f t="shared" ref="QBM51" si="5816">(QBK51*$C$51)+(QBK51-QBK49)</f>
        <v>#NUM!</v>
      </c>
      <c r="QBN51" s="959"/>
      <c r="QBO51" s="962" t="e">
        <f t="shared" ref="QBO51" si="5817">(QBM51*$C$51)+(QBM51-QBM49)</f>
        <v>#NUM!</v>
      </c>
      <c r="QBP51" s="959"/>
      <c r="QBQ51" s="962" t="e">
        <f t="shared" ref="QBQ51" si="5818">(QBO51*$C$51)+(QBO51-QBO49)</f>
        <v>#NUM!</v>
      </c>
      <c r="QBR51" s="959"/>
      <c r="QBS51" s="962" t="e">
        <f t="shared" ref="QBS51" si="5819">(QBQ51*$C$51)+(QBQ51-QBQ49)</f>
        <v>#NUM!</v>
      </c>
      <c r="QBT51" s="959"/>
      <c r="QBU51" s="962" t="e">
        <f t="shared" ref="QBU51" si="5820">(QBS51*$C$51)+(QBS51-QBS49)</f>
        <v>#NUM!</v>
      </c>
      <c r="QBV51" s="959"/>
      <c r="QBW51" s="962" t="e">
        <f t="shared" ref="QBW51" si="5821">(QBU51*$C$51)+(QBU51-QBU49)</f>
        <v>#NUM!</v>
      </c>
      <c r="QBX51" s="959"/>
      <c r="QBY51" s="962" t="e">
        <f t="shared" ref="QBY51" si="5822">(QBW51*$C$51)+(QBW51-QBW49)</f>
        <v>#NUM!</v>
      </c>
      <c r="QBZ51" s="959"/>
      <c r="QCA51" s="962" t="e">
        <f t="shared" ref="QCA51" si="5823">(QBY51*$C$51)+(QBY51-QBY49)</f>
        <v>#NUM!</v>
      </c>
      <c r="QCB51" s="959"/>
      <c r="QCC51" s="962" t="e">
        <f t="shared" ref="QCC51" si="5824">(QCA51*$C$51)+(QCA51-QCA49)</f>
        <v>#NUM!</v>
      </c>
      <c r="QCD51" s="959"/>
      <c r="QCE51" s="962" t="e">
        <f t="shared" ref="QCE51" si="5825">(QCC51*$C$51)+(QCC51-QCC49)</f>
        <v>#NUM!</v>
      </c>
      <c r="QCF51" s="959"/>
      <c r="QCG51" s="962" t="e">
        <f t="shared" ref="QCG51" si="5826">(QCE51*$C$51)+(QCE51-QCE49)</f>
        <v>#NUM!</v>
      </c>
      <c r="QCH51" s="959"/>
      <c r="QCI51" s="962" t="e">
        <f t="shared" ref="QCI51" si="5827">(QCG51*$C$51)+(QCG51-QCG49)</f>
        <v>#NUM!</v>
      </c>
      <c r="QCJ51" s="959"/>
      <c r="QCK51" s="962" t="e">
        <f t="shared" ref="QCK51" si="5828">(QCI51*$C$51)+(QCI51-QCI49)</f>
        <v>#NUM!</v>
      </c>
      <c r="QCL51" s="959"/>
      <c r="QCM51" s="962" t="e">
        <f t="shared" ref="QCM51" si="5829">(QCK51*$C$51)+(QCK51-QCK49)</f>
        <v>#NUM!</v>
      </c>
      <c r="QCN51" s="959"/>
      <c r="QCO51" s="962" t="e">
        <f t="shared" ref="QCO51" si="5830">(QCM51*$C$51)+(QCM51-QCM49)</f>
        <v>#NUM!</v>
      </c>
      <c r="QCP51" s="959"/>
      <c r="QCQ51" s="962" t="e">
        <f t="shared" ref="QCQ51" si="5831">(QCO51*$C$51)+(QCO51-QCO49)</f>
        <v>#NUM!</v>
      </c>
      <c r="QCR51" s="959"/>
      <c r="QCS51" s="962" t="e">
        <f t="shared" ref="QCS51" si="5832">(QCQ51*$C$51)+(QCQ51-QCQ49)</f>
        <v>#NUM!</v>
      </c>
      <c r="QCT51" s="959"/>
      <c r="QCU51" s="962" t="e">
        <f t="shared" ref="QCU51" si="5833">(QCS51*$C$51)+(QCS51-QCS49)</f>
        <v>#NUM!</v>
      </c>
      <c r="QCV51" s="959"/>
      <c r="QCW51" s="962" t="e">
        <f t="shared" ref="QCW51" si="5834">(QCU51*$C$51)+(QCU51-QCU49)</f>
        <v>#NUM!</v>
      </c>
      <c r="QCX51" s="959"/>
      <c r="QCY51" s="962" t="e">
        <f t="shared" ref="QCY51" si="5835">(QCW51*$C$51)+(QCW51-QCW49)</f>
        <v>#NUM!</v>
      </c>
      <c r="QCZ51" s="959"/>
      <c r="QDA51" s="962" t="e">
        <f t="shared" ref="QDA51" si="5836">(QCY51*$C$51)+(QCY51-QCY49)</f>
        <v>#NUM!</v>
      </c>
      <c r="QDB51" s="959"/>
      <c r="QDC51" s="962" t="e">
        <f t="shared" ref="QDC51" si="5837">(QDA51*$C$51)+(QDA51-QDA49)</f>
        <v>#NUM!</v>
      </c>
      <c r="QDD51" s="959"/>
      <c r="QDE51" s="962" t="e">
        <f t="shared" ref="QDE51" si="5838">(QDC51*$C$51)+(QDC51-QDC49)</f>
        <v>#NUM!</v>
      </c>
      <c r="QDF51" s="959"/>
      <c r="QDG51" s="962" t="e">
        <f t="shared" ref="QDG51" si="5839">(QDE51*$C$51)+(QDE51-QDE49)</f>
        <v>#NUM!</v>
      </c>
      <c r="QDH51" s="959"/>
      <c r="QDI51" s="962" t="e">
        <f t="shared" ref="QDI51" si="5840">(QDG51*$C$51)+(QDG51-QDG49)</f>
        <v>#NUM!</v>
      </c>
      <c r="QDJ51" s="959"/>
      <c r="QDK51" s="962" t="e">
        <f t="shared" ref="QDK51" si="5841">(QDI51*$C$51)+(QDI51-QDI49)</f>
        <v>#NUM!</v>
      </c>
      <c r="QDL51" s="959"/>
      <c r="QDM51" s="962" t="e">
        <f t="shared" ref="QDM51" si="5842">(QDK51*$C$51)+(QDK51-QDK49)</f>
        <v>#NUM!</v>
      </c>
      <c r="QDN51" s="959"/>
      <c r="QDO51" s="962" t="e">
        <f t="shared" ref="QDO51" si="5843">(QDM51*$C$51)+(QDM51-QDM49)</f>
        <v>#NUM!</v>
      </c>
      <c r="QDP51" s="959"/>
      <c r="QDQ51" s="962" t="e">
        <f t="shared" ref="QDQ51" si="5844">(QDO51*$C$51)+(QDO51-QDO49)</f>
        <v>#NUM!</v>
      </c>
      <c r="QDR51" s="959"/>
      <c r="QDS51" s="962" t="e">
        <f t="shared" ref="QDS51" si="5845">(QDQ51*$C$51)+(QDQ51-QDQ49)</f>
        <v>#NUM!</v>
      </c>
      <c r="QDT51" s="959"/>
      <c r="QDU51" s="962" t="e">
        <f t="shared" ref="QDU51" si="5846">(QDS51*$C$51)+(QDS51-QDS49)</f>
        <v>#NUM!</v>
      </c>
      <c r="QDV51" s="959"/>
      <c r="QDW51" s="962" t="e">
        <f t="shared" ref="QDW51" si="5847">(QDU51*$C$51)+(QDU51-QDU49)</f>
        <v>#NUM!</v>
      </c>
      <c r="QDX51" s="959"/>
      <c r="QDY51" s="962" t="e">
        <f t="shared" ref="QDY51" si="5848">(QDW51*$C$51)+(QDW51-QDW49)</f>
        <v>#NUM!</v>
      </c>
      <c r="QDZ51" s="959"/>
      <c r="QEA51" s="962" t="e">
        <f t="shared" ref="QEA51" si="5849">(QDY51*$C$51)+(QDY51-QDY49)</f>
        <v>#NUM!</v>
      </c>
      <c r="QEB51" s="959"/>
      <c r="QEC51" s="962" t="e">
        <f t="shared" ref="QEC51" si="5850">(QEA51*$C$51)+(QEA51-QEA49)</f>
        <v>#NUM!</v>
      </c>
      <c r="QED51" s="959"/>
      <c r="QEE51" s="962" t="e">
        <f t="shared" ref="QEE51" si="5851">(QEC51*$C$51)+(QEC51-QEC49)</f>
        <v>#NUM!</v>
      </c>
      <c r="QEF51" s="959"/>
      <c r="QEG51" s="962" t="e">
        <f t="shared" ref="QEG51" si="5852">(QEE51*$C$51)+(QEE51-QEE49)</f>
        <v>#NUM!</v>
      </c>
      <c r="QEH51" s="959"/>
      <c r="QEI51" s="962" t="e">
        <f t="shared" ref="QEI51" si="5853">(QEG51*$C$51)+(QEG51-QEG49)</f>
        <v>#NUM!</v>
      </c>
      <c r="QEJ51" s="959"/>
      <c r="QEK51" s="962" t="e">
        <f t="shared" ref="QEK51" si="5854">(QEI51*$C$51)+(QEI51-QEI49)</f>
        <v>#NUM!</v>
      </c>
      <c r="QEL51" s="959"/>
      <c r="QEM51" s="962" t="e">
        <f t="shared" ref="QEM51" si="5855">(QEK51*$C$51)+(QEK51-QEK49)</f>
        <v>#NUM!</v>
      </c>
      <c r="QEN51" s="959"/>
      <c r="QEO51" s="962" t="e">
        <f t="shared" ref="QEO51" si="5856">(QEM51*$C$51)+(QEM51-QEM49)</f>
        <v>#NUM!</v>
      </c>
      <c r="QEP51" s="959"/>
      <c r="QEQ51" s="962" t="e">
        <f t="shared" ref="QEQ51" si="5857">(QEO51*$C$51)+(QEO51-QEO49)</f>
        <v>#NUM!</v>
      </c>
      <c r="QER51" s="959"/>
      <c r="QES51" s="962" t="e">
        <f t="shared" ref="QES51" si="5858">(QEQ51*$C$51)+(QEQ51-QEQ49)</f>
        <v>#NUM!</v>
      </c>
      <c r="QET51" s="959"/>
      <c r="QEU51" s="962" t="e">
        <f t="shared" ref="QEU51" si="5859">(QES51*$C$51)+(QES51-QES49)</f>
        <v>#NUM!</v>
      </c>
      <c r="QEV51" s="959"/>
      <c r="QEW51" s="962" t="e">
        <f t="shared" ref="QEW51" si="5860">(QEU51*$C$51)+(QEU51-QEU49)</f>
        <v>#NUM!</v>
      </c>
      <c r="QEX51" s="959"/>
      <c r="QEY51" s="962" t="e">
        <f t="shared" ref="QEY51" si="5861">(QEW51*$C$51)+(QEW51-QEW49)</f>
        <v>#NUM!</v>
      </c>
      <c r="QEZ51" s="959"/>
      <c r="QFA51" s="962" t="e">
        <f t="shared" ref="QFA51" si="5862">(QEY51*$C$51)+(QEY51-QEY49)</f>
        <v>#NUM!</v>
      </c>
      <c r="QFB51" s="959"/>
      <c r="QFC51" s="962" t="e">
        <f t="shared" ref="QFC51" si="5863">(QFA51*$C$51)+(QFA51-QFA49)</f>
        <v>#NUM!</v>
      </c>
      <c r="QFD51" s="959"/>
      <c r="QFE51" s="962" t="e">
        <f t="shared" ref="QFE51" si="5864">(QFC51*$C$51)+(QFC51-QFC49)</f>
        <v>#NUM!</v>
      </c>
      <c r="QFF51" s="959"/>
      <c r="QFG51" s="962" t="e">
        <f t="shared" ref="QFG51" si="5865">(QFE51*$C$51)+(QFE51-QFE49)</f>
        <v>#NUM!</v>
      </c>
      <c r="QFH51" s="959"/>
      <c r="QFI51" s="962" t="e">
        <f t="shared" ref="QFI51" si="5866">(QFG51*$C$51)+(QFG51-QFG49)</f>
        <v>#NUM!</v>
      </c>
      <c r="QFJ51" s="959"/>
      <c r="QFK51" s="962" t="e">
        <f t="shared" ref="QFK51" si="5867">(QFI51*$C$51)+(QFI51-QFI49)</f>
        <v>#NUM!</v>
      </c>
      <c r="QFL51" s="959"/>
      <c r="QFM51" s="962" t="e">
        <f t="shared" ref="QFM51" si="5868">(QFK51*$C$51)+(QFK51-QFK49)</f>
        <v>#NUM!</v>
      </c>
      <c r="QFN51" s="959"/>
      <c r="QFO51" s="962" t="e">
        <f t="shared" ref="QFO51" si="5869">(QFM51*$C$51)+(QFM51-QFM49)</f>
        <v>#NUM!</v>
      </c>
      <c r="QFP51" s="959"/>
      <c r="QFQ51" s="962" t="e">
        <f t="shared" ref="QFQ51" si="5870">(QFO51*$C$51)+(QFO51-QFO49)</f>
        <v>#NUM!</v>
      </c>
      <c r="QFR51" s="959"/>
      <c r="QFS51" s="962" t="e">
        <f t="shared" ref="QFS51" si="5871">(QFQ51*$C$51)+(QFQ51-QFQ49)</f>
        <v>#NUM!</v>
      </c>
      <c r="QFT51" s="959"/>
      <c r="QFU51" s="962" t="e">
        <f t="shared" ref="QFU51" si="5872">(QFS51*$C$51)+(QFS51-QFS49)</f>
        <v>#NUM!</v>
      </c>
      <c r="QFV51" s="959"/>
      <c r="QFW51" s="962" t="e">
        <f t="shared" ref="QFW51" si="5873">(QFU51*$C$51)+(QFU51-QFU49)</f>
        <v>#NUM!</v>
      </c>
      <c r="QFX51" s="959"/>
      <c r="QFY51" s="962" t="e">
        <f t="shared" ref="QFY51" si="5874">(QFW51*$C$51)+(QFW51-QFW49)</f>
        <v>#NUM!</v>
      </c>
      <c r="QFZ51" s="959"/>
      <c r="QGA51" s="962" t="e">
        <f t="shared" ref="QGA51" si="5875">(QFY51*$C$51)+(QFY51-QFY49)</f>
        <v>#NUM!</v>
      </c>
      <c r="QGB51" s="959"/>
      <c r="QGC51" s="962" t="e">
        <f t="shared" ref="QGC51" si="5876">(QGA51*$C$51)+(QGA51-QGA49)</f>
        <v>#NUM!</v>
      </c>
      <c r="QGD51" s="959"/>
      <c r="QGE51" s="962" t="e">
        <f t="shared" ref="QGE51" si="5877">(QGC51*$C$51)+(QGC51-QGC49)</f>
        <v>#NUM!</v>
      </c>
      <c r="QGF51" s="959"/>
      <c r="QGG51" s="962" t="e">
        <f t="shared" ref="QGG51" si="5878">(QGE51*$C$51)+(QGE51-QGE49)</f>
        <v>#NUM!</v>
      </c>
      <c r="QGH51" s="959"/>
      <c r="QGI51" s="962" t="e">
        <f t="shared" ref="QGI51" si="5879">(QGG51*$C$51)+(QGG51-QGG49)</f>
        <v>#NUM!</v>
      </c>
      <c r="QGJ51" s="959"/>
      <c r="QGK51" s="962" t="e">
        <f t="shared" ref="QGK51" si="5880">(QGI51*$C$51)+(QGI51-QGI49)</f>
        <v>#NUM!</v>
      </c>
      <c r="QGL51" s="959"/>
      <c r="QGM51" s="962" t="e">
        <f t="shared" ref="QGM51" si="5881">(QGK51*$C$51)+(QGK51-QGK49)</f>
        <v>#NUM!</v>
      </c>
      <c r="QGN51" s="959"/>
      <c r="QGO51" s="962" t="e">
        <f t="shared" ref="QGO51" si="5882">(QGM51*$C$51)+(QGM51-QGM49)</f>
        <v>#NUM!</v>
      </c>
      <c r="QGP51" s="959"/>
      <c r="QGQ51" s="962" t="e">
        <f t="shared" ref="QGQ51" si="5883">(QGO51*$C$51)+(QGO51-QGO49)</f>
        <v>#NUM!</v>
      </c>
      <c r="QGR51" s="959"/>
      <c r="QGS51" s="962" t="e">
        <f t="shared" ref="QGS51" si="5884">(QGQ51*$C$51)+(QGQ51-QGQ49)</f>
        <v>#NUM!</v>
      </c>
      <c r="QGT51" s="959"/>
      <c r="QGU51" s="962" t="e">
        <f t="shared" ref="QGU51" si="5885">(QGS51*$C$51)+(QGS51-QGS49)</f>
        <v>#NUM!</v>
      </c>
      <c r="QGV51" s="959"/>
      <c r="QGW51" s="962" t="e">
        <f t="shared" ref="QGW51" si="5886">(QGU51*$C$51)+(QGU51-QGU49)</f>
        <v>#NUM!</v>
      </c>
      <c r="QGX51" s="959"/>
      <c r="QGY51" s="962" t="e">
        <f t="shared" ref="QGY51" si="5887">(QGW51*$C$51)+(QGW51-QGW49)</f>
        <v>#NUM!</v>
      </c>
      <c r="QGZ51" s="959"/>
      <c r="QHA51" s="962" t="e">
        <f t="shared" ref="QHA51" si="5888">(QGY51*$C$51)+(QGY51-QGY49)</f>
        <v>#NUM!</v>
      </c>
      <c r="QHB51" s="959"/>
      <c r="QHC51" s="962" t="e">
        <f t="shared" ref="QHC51" si="5889">(QHA51*$C$51)+(QHA51-QHA49)</f>
        <v>#NUM!</v>
      </c>
      <c r="QHD51" s="959"/>
      <c r="QHE51" s="962" t="e">
        <f t="shared" ref="QHE51" si="5890">(QHC51*$C$51)+(QHC51-QHC49)</f>
        <v>#NUM!</v>
      </c>
      <c r="QHF51" s="959"/>
      <c r="QHG51" s="962" t="e">
        <f t="shared" ref="QHG51" si="5891">(QHE51*$C$51)+(QHE51-QHE49)</f>
        <v>#NUM!</v>
      </c>
      <c r="QHH51" s="959"/>
      <c r="QHI51" s="962" t="e">
        <f t="shared" ref="QHI51" si="5892">(QHG51*$C$51)+(QHG51-QHG49)</f>
        <v>#NUM!</v>
      </c>
      <c r="QHJ51" s="959"/>
      <c r="QHK51" s="962" t="e">
        <f t="shared" ref="QHK51" si="5893">(QHI51*$C$51)+(QHI51-QHI49)</f>
        <v>#NUM!</v>
      </c>
      <c r="QHL51" s="959"/>
      <c r="QHM51" s="962" t="e">
        <f t="shared" ref="QHM51" si="5894">(QHK51*$C$51)+(QHK51-QHK49)</f>
        <v>#NUM!</v>
      </c>
      <c r="QHN51" s="959"/>
      <c r="QHO51" s="962" t="e">
        <f t="shared" ref="QHO51" si="5895">(QHM51*$C$51)+(QHM51-QHM49)</f>
        <v>#NUM!</v>
      </c>
      <c r="QHP51" s="959"/>
      <c r="QHQ51" s="962" t="e">
        <f t="shared" ref="QHQ51" si="5896">(QHO51*$C$51)+(QHO51-QHO49)</f>
        <v>#NUM!</v>
      </c>
      <c r="QHR51" s="959"/>
      <c r="QHS51" s="962" t="e">
        <f t="shared" ref="QHS51" si="5897">(QHQ51*$C$51)+(QHQ51-QHQ49)</f>
        <v>#NUM!</v>
      </c>
      <c r="QHT51" s="959"/>
      <c r="QHU51" s="962" t="e">
        <f t="shared" ref="QHU51" si="5898">(QHS51*$C$51)+(QHS51-QHS49)</f>
        <v>#NUM!</v>
      </c>
      <c r="QHV51" s="959"/>
      <c r="QHW51" s="962" t="e">
        <f t="shared" ref="QHW51" si="5899">(QHU51*$C$51)+(QHU51-QHU49)</f>
        <v>#NUM!</v>
      </c>
      <c r="QHX51" s="959"/>
      <c r="QHY51" s="962" t="e">
        <f t="shared" ref="QHY51" si="5900">(QHW51*$C$51)+(QHW51-QHW49)</f>
        <v>#NUM!</v>
      </c>
      <c r="QHZ51" s="959"/>
      <c r="QIA51" s="962" t="e">
        <f t="shared" ref="QIA51" si="5901">(QHY51*$C$51)+(QHY51-QHY49)</f>
        <v>#NUM!</v>
      </c>
      <c r="QIB51" s="959"/>
      <c r="QIC51" s="962" t="e">
        <f t="shared" ref="QIC51" si="5902">(QIA51*$C$51)+(QIA51-QIA49)</f>
        <v>#NUM!</v>
      </c>
      <c r="QID51" s="959"/>
      <c r="QIE51" s="962" t="e">
        <f t="shared" ref="QIE51" si="5903">(QIC51*$C$51)+(QIC51-QIC49)</f>
        <v>#NUM!</v>
      </c>
      <c r="QIF51" s="959"/>
      <c r="QIG51" s="962" t="e">
        <f t="shared" ref="QIG51" si="5904">(QIE51*$C$51)+(QIE51-QIE49)</f>
        <v>#NUM!</v>
      </c>
      <c r="QIH51" s="959"/>
      <c r="QII51" s="962" t="e">
        <f t="shared" ref="QII51" si="5905">(QIG51*$C$51)+(QIG51-QIG49)</f>
        <v>#NUM!</v>
      </c>
      <c r="QIJ51" s="959"/>
      <c r="QIK51" s="962" t="e">
        <f t="shared" ref="QIK51" si="5906">(QII51*$C$51)+(QII51-QII49)</f>
        <v>#NUM!</v>
      </c>
      <c r="QIL51" s="959"/>
      <c r="QIM51" s="962" t="e">
        <f t="shared" ref="QIM51" si="5907">(QIK51*$C$51)+(QIK51-QIK49)</f>
        <v>#NUM!</v>
      </c>
      <c r="QIN51" s="959"/>
      <c r="QIO51" s="962" t="e">
        <f t="shared" ref="QIO51" si="5908">(QIM51*$C$51)+(QIM51-QIM49)</f>
        <v>#NUM!</v>
      </c>
      <c r="QIP51" s="959"/>
      <c r="QIQ51" s="962" t="e">
        <f t="shared" ref="QIQ51" si="5909">(QIO51*$C$51)+(QIO51-QIO49)</f>
        <v>#NUM!</v>
      </c>
      <c r="QIR51" s="959"/>
      <c r="QIS51" s="962" t="e">
        <f t="shared" ref="QIS51" si="5910">(QIQ51*$C$51)+(QIQ51-QIQ49)</f>
        <v>#NUM!</v>
      </c>
      <c r="QIT51" s="959"/>
      <c r="QIU51" s="962" t="e">
        <f t="shared" ref="QIU51" si="5911">(QIS51*$C$51)+(QIS51-QIS49)</f>
        <v>#NUM!</v>
      </c>
      <c r="QIV51" s="959"/>
      <c r="QIW51" s="962" t="e">
        <f t="shared" ref="QIW51" si="5912">(QIU51*$C$51)+(QIU51-QIU49)</f>
        <v>#NUM!</v>
      </c>
      <c r="QIX51" s="959"/>
      <c r="QIY51" s="962" t="e">
        <f t="shared" ref="QIY51" si="5913">(QIW51*$C$51)+(QIW51-QIW49)</f>
        <v>#NUM!</v>
      </c>
      <c r="QIZ51" s="959"/>
      <c r="QJA51" s="962" t="e">
        <f t="shared" ref="QJA51" si="5914">(QIY51*$C$51)+(QIY51-QIY49)</f>
        <v>#NUM!</v>
      </c>
      <c r="QJB51" s="959"/>
      <c r="QJC51" s="962" t="e">
        <f t="shared" ref="QJC51" si="5915">(QJA51*$C$51)+(QJA51-QJA49)</f>
        <v>#NUM!</v>
      </c>
      <c r="QJD51" s="959"/>
      <c r="QJE51" s="962" t="e">
        <f t="shared" ref="QJE51" si="5916">(QJC51*$C$51)+(QJC51-QJC49)</f>
        <v>#NUM!</v>
      </c>
      <c r="QJF51" s="959"/>
      <c r="QJG51" s="962" t="e">
        <f t="shared" ref="QJG51" si="5917">(QJE51*$C$51)+(QJE51-QJE49)</f>
        <v>#NUM!</v>
      </c>
      <c r="QJH51" s="959"/>
      <c r="QJI51" s="962" t="e">
        <f t="shared" ref="QJI51" si="5918">(QJG51*$C$51)+(QJG51-QJG49)</f>
        <v>#NUM!</v>
      </c>
      <c r="QJJ51" s="959"/>
      <c r="QJK51" s="962" t="e">
        <f t="shared" ref="QJK51" si="5919">(QJI51*$C$51)+(QJI51-QJI49)</f>
        <v>#NUM!</v>
      </c>
      <c r="QJL51" s="959"/>
      <c r="QJM51" s="962" t="e">
        <f t="shared" ref="QJM51" si="5920">(QJK51*$C$51)+(QJK51-QJK49)</f>
        <v>#NUM!</v>
      </c>
      <c r="QJN51" s="959"/>
      <c r="QJO51" s="962" t="e">
        <f t="shared" ref="QJO51" si="5921">(QJM51*$C$51)+(QJM51-QJM49)</f>
        <v>#NUM!</v>
      </c>
      <c r="QJP51" s="959"/>
      <c r="QJQ51" s="962" t="e">
        <f t="shared" ref="QJQ51" si="5922">(QJO51*$C$51)+(QJO51-QJO49)</f>
        <v>#NUM!</v>
      </c>
      <c r="QJR51" s="959"/>
      <c r="QJS51" s="962" t="e">
        <f t="shared" ref="QJS51" si="5923">(QJQ51*$C$51)+(QJQ51-QJQ49)</f>
        <v>#NUM!</v>
      </c>
      <c r="QJT51" s="959"/>
      <c r="QJU51" s="962" t="e">
        <f t="shared" ref="QJU51" si="5924">(QJS51*$C$51)+(QJS51-QJS49)</f>
        <v>#NUM!</v>
      </c>
      <c r="QJV51" s="959"/>
      <c r="QJW51" s="962" t="e">
        <f t="shared" ref="QJW51" si="5925">(QJU51*$C$51)+(QJU51-QJU49)</f>
        <v>#NUM!</v>
      </c>
      <c r="QJX51" s="959"/>
      <c r="QJY51" s="962" t="e">
        <f t="shared" ref="QJY51" si="5926">(QJW51*$C$51)+(QJW51-QJW49)</f>
        <v>#NUM!</v>
      </c>
      <c r="QJZ51" s="959"/>
      <c r="QKA51" s="962" t="e">
        <f t="shared" ref="QKA51" si="5927">(QJY51*$C$51)+(QJY51-QJY49)</f>
        <v>#NUM!</v>
      </c>
      <c r="QKB51" s="959"/>
      <c r="QKC51" s="962" t="e">
        <f t="shared" ref="QKC51" si="5928">(QKA51*$C$51)+(QKA51-QKA49)</f>
        <v>#NUM!</v>
      </c>
      <c r="QKD51" s="959"/>
      <c r="QKE51" s="962" t="e">
        <f t="shared" ref="QKE51" si="5929">(QKC51*$C$51)+(QKC51-QKC49)</f>
        <v>#NUM!</v>
      </c>
      <c r="QKF51" s="959"/>
      <c r="QKG51" s="962" t="e">
        <f t="shared" ref="QKG51" si="5930">(QKE51*$C$51)+(QKE51-QKE49)</f>
        <v>#NUM!</v>
      </c>
      <c r="QKH51" s="959"/>
      <c r="QKI51" s="962" t="e">
        <f t="shared" ref="QKI51" si="5931">(QKG51*$C$51)+(QKG51-QKG49)</f>
        <v>#NUM!</v>
      </c>
      <c r="QKJ51" s="959"/>
      <c r="QKK51" s="962" t="e">
        <f t="shared" ref="QKK51" si="5932">(QKI51*$C$51)+(QKI51-QKI49)</f>
        <v>#NUM!</v>
      </c>
      <c r="QKL51" s="959"/>
      <c r="QKM51" s="962" t="e">
        <f t="shared" ref="QKM51" si="5933">(QKK51*$C$51)+(QKK51-QKK49)</f>
        <v>#NUM!</v>
      </c>
      <c r="QKN51" s="959"/>
      <c r="QKO51" s="962" t="e">
        <f t="shared" ref="QKO51" si="5934">(QKM51*$C$51)+(QKM51-QKM49)</f>
        <v>#NUM!</v>
      </c>
      <c r="QKP51" s="959"/>
      <c r="QKQ51" s="962" t="e">
        <f t="shared" ref="QKQ51" si="5935">(QKO51*$C$51)+(QKO51-QKO49)</f>
        <v>#NUM!</v>
      </c>
      <c r="QKR51" s="959"/>
      <c r="QKS51" s="962" t="e">
        <f t="shared" ref="QKS51" si="5936">(QKQ51*$C$51)+(QKQ51-QKQ49)</f>
        <v>#NUM!</v>
      </c>
      <c r="QKT51" s="959"/>
      <c r="QKU51" s="962" t="e">
        <f t="shared" ref="QKU51" si="5937">(QKS51*$C$51)+(QKS51-QKS49)</f>
        <v>#NUM!</v>
      </c>
      <c r="QKV51" s="959"/>
      <c r="QKW51" s="962" t="e">
        <f t="shared" ref="QKW51" si="5938">(QKU51*$C$51)+(QKU51-QKU49)</f>
        <v>#NUM!</v>
      </c>
      <c r="QKX51" s="959"/>
      <c r="QKY51" s="962" t="e">
        <f t="shared" ref="QKY51" si="5939">(QKW51*$C$51)+(QKW51-QKW49)</f>
        <v>#NUM!</v>
      </c>
      <c r="QKZ51" s="959"/>
      <c r="QLA51" s="962" t="e">
        <f t="shared" ref="QLA51" si="5940">(QKY51*$C$51)+(QKY51-QKY49)</f>
        <v>#NUM!</v>
      </c>
      <c r="QLB51" s="959"/>
      <c r="QLC51" s="962" t="e">
        <f t="shared" ref="QLC51" si="5941">(QLA51*$C$51)+(QLA51-QLA49)</f>
        <v>#NUM!</v>
      </c>
      <c r="QLD51" s="959"/>
      <c r="QLE51" s="962" t="e">
        <f t="shared" ref="QLE51" si="5942">(QLC51*$C$51)+(QLC51-QLC49)</f>
        <v>#NUM!</v>
      </c>
      <c r="QLF51" s="959"/>
      <c r="QLG51" s="962" t="e">
        <f t="shared" ref="QLG51" si="5943">(QLE51*$C$51)+(QLE51-QLE49)</f>
        <v>#NUM!</v>
      </c>
      <c r="QLH51" s="959"/>
      <c r="QLI51" s="962" t="e">
        <f t="shared" ref="QLI51" si="5944">(QLG51*$C$51)+(QLG51-QLG49)</f>
        <v>#NUM!</v>
      </c>
      <c r="QLJ51" s="959"/>
      <c r="QLK51" s="962" t="e">
        <f t="shared" ref="QLK51" si="5945">(QLI51*$C$51)+(QLI51-QLI49)</f>
        <v>#NUM!</v>
      </c>
      <c r="QLL51" s="959"/>
      <c r="QLM51" s="962" t="e">
        <f t="shared" ref="QLM51" si="5946">(QLK51*$C$51)+(QLK51-QLK49)</f>
        <v>#NUM!</v>
      </c>
      <c r="QLN51" s="959"/>
      <c r="QLO51" s="962" t="e">
        <f t="shared" ref="QLO51" si="5947">(QLM51*$C$51)+(QLM51-QLM49)</f>
        <v>#NUM!</v>
      </c>
      <c r="QLP51" s="959"/>
      <c r="QLQ51" s="962" t="e">
        <f t="shared" ref="QLQ51" si="5948">(QLO51*$C$51)+(QLO51-QLO49)</f>
        <v>#NUM!</v>
      </c>
      <c r="QLR51" s="959"/>
      <c r="QLS51" s="962" t="e">
        <f t="shared" ref="QLS51" si="5949">(QLQ51*$C$51)+(QLQ51-QLQ49)</f>
        <v>#NUM!</v>
      </c>
      <c r="QLT51" s="959"/>
      <c r="QLU51" s="962" t="e">
        <f t="shared" ref="QLU51" si="5950">(QLS51*$C$51)+(QLS51-QLS49)</f>
        <v>#NUM!</v>
      </c>
      <c r="QLV51" s="959"/>
      <c r="QLW51" s="962" t="e">
        <f t="shared" ref="QLW51" si="5951">(QLU51*$C$51)+(QLU51-QLU49)</f>
        <v>#NUM!</v>
      </c>
      <c r="QLX51" s="959"/>
      <c r="QLY51" s="962" t="e">
        <f t="shared" ref="QLY51" si="5952">(QLW51*$C$51)+(QLW51-QLW49)</f>
        <v>#NUM!</v>
      </c>
      <c r="QLZ51" s="959"/>
      <c r="QMA51" s="962" t="e">
        <f t="shared" ref="QMA51" si="5953">(QLY51*$C$51)+(QLY51-QLY49)</f>
        <v>#NUM!</v>
      </c>
      <c r="QMB51" s="959"/>
      <c r="QMC51" s="962" t="e">
        <f t="shared" ref="QMC51" si="5954">(QMA51*$C$51)+(QMA51-QMA49)</f>
        <v>#NUM!</v>
      </c>
      <c r="QMD51" s="959"/>
      <c r="QME51" s="962" t="e">
        <f t="shared" ref="QME51" si="5955">(QMC51*$C$51)+(QMC51-QMC49)</f>
        <v>#NUM!</v>
      </c>
      <c r="QMF51" s="959"/>
      <c r="QMG51" s="962" t="e">
        <f t="shared" ref="QMG51" si="5956">(QME51*$C$51)+(QME51-QME49)</f>
        <v>#NUM!</v>
      </c>
      <c r="QMH51" s="959"/>
      <c r="QMI51" s="962" t="e">
        <f t="shared" ref="QMI51" si="5957">(QMG51*$C$51)+(QMG51-QMG49)</f>
        <v>#NUM!</v>
      </c>
      <c r="QMJ51" s="959"/>
      <c r="QMK51" s="962" t="e">
        <f t="shared" ref="QMK51" si="5958">(QMI51*$C$51)+(QMI51-QMI49)</f>
        <v>#NUM!</v>
      </c>
      <c r="QML51" s="959"/>
      <c r="QMM51" s="962" t="e">
        <f t="shared" ref="QMM51" si="5959">(QMK51*$C$51)+(QMK51-QMK49)</f>
        <v>#NUM!</v>
      </c>
      <c r="QMN51" s="959"/>
      <c r="QMO51" s="962" t="e">
        <f t="shared" ref="QMO51" si="5960">(QMM51*$C$51)+(QMM51-QMM49)</f>
        <v>#NUM!</v>
      </c>
      <c r="QMP51" s="959"/>
      <c r="QMQ51" s="962" t="e">
        <f t="shared" ref="QMQ51" si="5961">(QMO51*$C$51)+(QMO51-QMO49)</f>
        <v>#NUM!</v>
      </c>
      <c r="QMR51" s="959"/>
      <c r="QMS51" s="962" t="e">
        <f t="shared" ref="QMS51" si="5962">(QMQ51*$C$51)+(QMQ51-QMQ49)</f>
        <v>#NUM!</v>
      </c>
      <c r="QMT51" s="959"/>
      <c r="QMU51" s="962" t="e">
        <f t="shared" ref="QMU51" si="5963">(QMS51*$C$51)+(QMS51-QMS49)</f>
        <v>#NUM!</v>
      </c>
      <c r="QMV51" s="959"/>
      <c r="QMW51" s="962" t="e">
        <f t="shared" ref="QMW51" si="5964">(QMU51*$C$51)+(QMU51-QMU49)</f>
        <v>#NUM!</v>
      </c>
      <c r="QMX51" s="959"/>
      <c r="QMY51" s="962" t="e">
        <f t="shared" ref="QMY51" si="5965">(QMW51*$C$51)+(QMW51-QMW49)</f>
        <v>#NUM!</v>
      </c>
      <c r="QMZ51" s="959"/>
      <c r="QNA51" s="962" t="e">
        <f t="shared" ref="QNA51" si="5966">(QMY51*$C$51)+(QMY51-QMY49)</f>
        <v>#NUM!</v>
      </c>
      <c r="QNB51" s="959"/>
      <c r="QNC51" s="962" t="e">
        <f t="shared" ref="QNC51" si="5967">(QNA51*$C$51)+(QNA51-QNA49)</f>
        <v>#NUM!</v>
      </c>
      <c r="QND51" s="959"/>
      <c r="QNE51" s="962" t="e">
        <f t="shared" ref="QNE51" si="5968">(QNC51*$C$51)+(QNC51-QNC49)</f>
        <v>#NUM!</v>
      </c>
      <c r="QNF51" s="959"/>
      <c r="QNG51" s="962" t="e">
        <f t="shared" ref="QNG51" si="5969">(QNE51*$C$51)+(QNE51-QNE49)</f>
        <v>#NUM!</v>
      </c>
      <c r="QNH51" s="959"/>
      <c r="QNI51" s="962" t="e">
        <f t="shared" ref="QNI51" si="5970">(QNG51*$C$51)+(QNG51-QNG49)</f>
        <v>#NUM!</v>
      </c>
      <c r="QNJ51" s="959"/>
      <c r="QNK51" s="962" t="e">
        <f t="shared" ref="QNK51" si="5971">(QNI51*$C$51)+(QNI51-QNI49)</f>
        <v>#NUM!</v>
      </c>
      <c r="QNL51" s="959"/>
      <c r="QNM51" s="962" t="e">
        <f t="shared" ref="QNM51" si="5972">(QNK51*$C$51)+(QNK51-QNK49)</f>
        <v>#NUM!</v>
      </c>
      <c r="QNN51" s="959"/>
      <c r="QNO51" s="962" t="e">
        <f t="shared" ref="QNO51" si="5973">(QNM51*$C$51)+(QNM51-QNM49)</f>
        <v>#NUM!</v>
      </c>
      <c r="QNP51" s="959"/>
      <c r="QNQ51" s="962" t="e">
        <f t="shared" ref="QNQ51" si="5974">(QNO51*$C$51)+(QNO51-QNO49)</f>
        <v>#NUM!</v>
      </c>
      <c r="QNR51" s="959"/>
      <c r="QNS51" s="962" t="e">
        <f t="shared" ref="QNS51" si="5975">(QNQ51*$C$51)+(QNQ51-QNQ49)</f>
        <v>#NUM!</v>
      </c>
      <c r="QNT51" s="959"/>
      <c r="QNU51" s="962" t="e">
        <f t="shared" ref="QNU51" si="5976">(QNS51*$C$51)+(QNS51-QNS49)</f>
        <v>#NUM!</v>
      </c>
      <c r="QNV51" s="959"/>
      <c r="QNW51" s="962" t="e">
        <f t="shared" ref="QNW51" si="5977">(QNU51*$C$51)+(QNU51-QNU49)</f>
        <v>#NUM!</v>
      </c>
      <c r="QNX51" s="959"/>
      <c r="QNY51" s="962" t="e">
        <f t="shared" ref="QNY51" si="5978">(QNW51*$C$51)+(QNW51-QNW49)</f>
        <v>#NUM!</v>
      </c>
      <c r="QNZ51" s="959"/>
      <c r="QOA51" s="962" t="e">
        <f t="shared" ref="QOA51" si="5979">(QNY51*$C$51)+(QNY51-QNY49)</f>
        <v>#NUM!</v>
      </c>
      <c r="QOB51" s="959"/>
      <c r="QOC51" s="962" t="e">
        <f t="shared" ref="QOC51" si="5980">(QOA51*$C$51)+(QOA51-QOA49)</f>
        <v>#NUM!</v>
      </c>
      <c r="QOD51" s="959"/>
      <c r="QOE51" s="962" t="e">
        <f t="shared" ref="QOE51" si="5981">(QOC51*$C$51)+(QOC51-QOC49)</f>
        <v>#NUM!</v>
      </c>
      <c r="QOF51" s="959"/>
      <c r="QOG51" s="962" t="e">
        <f t="shared" ref="QOG51" si="5982">(QOE51*$C$51)+(QOE51-QOE49)</f>
        <v>#NUM!</v>
      </c>
      <c r="QOH51" s="959"/>
      <c r="QOI51" s="962" t="e">
        <f t="shared" ref="QOI51" si="5983">(QOG51*$C$51)+(QOG51-QOG49)</f>
        <v>#NUM!</v>
      </c>
      <c r="QOJ51" s="959"/>
      <c r="QOK51" s="962" t="e">
        <f t="shared" ref="QOK51" si="5984">(QOI51*$C$51)+(QOI51-QOI49)</f>
        <v>#NUM!</v>
      </c>
      <c r="QOL51" s="959"/>
      <c r="QOM51" s="962" t="e">
        <f t="shared" ref="QOM51" si="5985">(QOK51*$C$51)+(QOK51-QOK49)</f>
        <v>#NUM!</v>
      </c>
      <c r="QON51" s="959"/>
      <c r="QOO51" s="962" t="e">
        <f t="shared" ref="QOO51" si="5986">(QOM51*$C$51)+(QOM51-QOM49)</f>
        <v>#NUM!</v>
      </c>
      <c r="QOP51" s="959"/>
      <c r="QOQ51" s="962" t="e">
        <f t="shared" ref="QOQ51" si="5987">(QOO51*$C$51)+(QOO51-QOO49)</f>
        <v>#NUM!</v>
      </c>
      <c r="QOR51" s="959"/>
      <c r="QOS51" s="962" t="e">
        <f t="shared" ref="QOS51" si="5988">(QOQ51*$C$51)+(QOQ51-QOQ49)</f>
        <v>#NUM!</v>
      </c>
      <c r="QOT51" s="959"/>
      <c r="QOU51" s="962" t="e">
        <f t="shared" ref="QOU51" si="5989">(QOS51*$C$51)+(QOS51-QOS49)</f>
        <v>#NUM!</v>
      </c>
      <c r="QOV51" s="959"/>
      <c r="QOW51" s="962" t="e">
        <f t="shared" ref="QOW51" si="5990">(QOU51*$C$51)+(QOU51-QOU49)</f>
        <v>#NUM!</v>
      </c>
      <c r="QOX51" s="959"/>
      <c r="QOY51" s="962" t="e">
        <f t="shared" ref="QOY51" si="5991">(QOW51*$C$51)+(QOW51-QOW49)</f>
        <v>#NUM!</v>
      </c>
      <c r="QOZ51" s="959"/>
      <c r="QPA51" s="962" t="e">
        <f t="shared" ref="QPA51" si="5992">(QOY51*$C$51)+(QOY51-QOY49)</f>
        <v>#NUM!</v>
      </c>
      <c r="QPB51" s="959"/>
      <c r="QPC51" s="962" t="e">
        <f t="shared" ref="QPC51" si="5993">(QPA51*$C$51)+(QPA51-QPA49)</f>
        <v>#NUM!</v>
      </c>
      <c r="QPD51" s="959"/>
      <c r="QPE51" s="962" t="e">
        <f t="shared" ref="QPE51" si="5994">(QPC51*$C$51)+(QPC51-QPC49)</f>
        <v>#NUM!</v>
      </c>
      <c r="QPF51" s="959"/>
      <c r="QPG51" s="962" t="e">
        <f t="shared" ref="QPG51" si="5995">(QPE51*$C$51)+(QPE51-QPE49)</f>
        <v>#NUM!</v>
      </c>
      <c r="QPH51" s="959"/>
      <c r="QPI51" s="962" t="e">
        <f t="shared" ref="QPI51" si="5996">(QPG51*$C$51)+(QPG51-QPG49)</f>
        <v>#NUM!</v>
      </c>
      <c r="QPJ51" s="959"/>
      <c r="QPK51" s="962" t="e">
        <f t="shared" ref="QPK51" si="5997">(QPI51*$C$51)+(QPI51-QPI49)</f>
        <v>#NUM!</v>
      </c>
      <c r="QPL51" s="959"/>
      <c r="QPM51" s="962" t="e">
        <f t="shared" ref="QPM51" si="5998">(QPK51*$C$51)+(QPK51-QPK49)</f>
        <v>#NUM!</v>
      </c>
      <c r="QPN51" s="959"/>
      <c r="QPO51" s="962" t="e">
        <f t="shared" ref="QPO51" si="5999">(QPM51*$C$51)+(QPM51-QPM49)</f>
        <v>#NUM!</v>
      </c>
      <c r="QPP51" s="959"/>
      <c r="QPQ51" s="962" t="e">
        <f t="shared" ref="QPQ51" si="6000">(QPO51*$C$51)+(QPO51-QPO49)</f>
        <v>#NUM!</v>
      </c>
      <c r="QPR51" s="959"/>
      <c r="QPS51" s="962" t="e">
        <f t="shared" ref="QPS51" si="6001">(QPQ51*$C$51)+(QPQ51-QPQ49)</f>
        <v>#NUM!</v>
      </c>
      <c r="QPT51" s="959"/>
      <c r="QPU51" s="962" t="e">
        <f t="shared" ref="QPU51" si="6002">(QPS51*$C$51)+(QPS51-QPS49)</f>
        <v>#NUM!</v>
      </c>
      <c r="QPV51" s="959"/>
      <c r="QPW51" s="962" t="e">
        <f t="shared" ref="QPW51" si="6003">(QPU51*$C$51)+(QPU51-QPU49)</f>
        <v>#NUM!</v>
      </c>
      <c r="QPX51" s="959"/>
      <c r="QPY51" s="962" t="e">
        <f t="shared" ref="QPY51" si="6004">(QPW51*$C$51)+(QPW51-QPW49)</f>
        <v>#NUM!</v>
      </c>
      <c r="QPZ51" s="959"/>
      <c r="QQA51" s="962" t="e">
        <f t="shared" ref="QQA51" si="6005">(QPY51*$C$51)+(QPY51-QPY49)</f>
        <v>#NUM!</v>
      </c>
      <c r="QQB51" s="959"/>
      <c r="QQC51" s="962" t="e">
        <f t="shared" ref="QQC51" si="6006">(QQA51*$C$51)+(QQA51-QQA49)</f>
        <v>#NUM!</v>
      </c>
      <c r="QQD51" s="959"/>
      <c r="QQE51" s="962" t="e">
        <f t="shared" ref="QQE51" si="6007">(QQC51*$C$51)+(QQC51-QQC49)</f>
        <v>#NUM!</v>
      </c>
      <c r="QQF51" s="959"/>
      <c r="QQG51" s="962" t="e">
        <f t="shared" ref="QQG51" si="6008">(QQE51*$C$51)+(QQE51-QQE49)</f>
        <v>#NUM!</v>
      </c>
      <c r="QQH51" s="959"/>
      <c r="QQI51" s="962" t="e">
        <f t="shared" ref="QQI51" si="6009">(QQG51*$C$51)+(QQG51-QQG49)</f>
        <v>#NUM!</v>
      </c>
      <c r="QQJ51" s="959"/>
      <c r="QQK51" s="962" t="e">
        <f t="shared" ref="QQK51" si="6010">(QQI51*$C$51)+(QQI51-QQI49)</f>
        <v>#NUM!</v>
      </c>
      <c r="QQL51" s="959"/>
      <c r="QQM51" s="962" t="e">
        <f t="shared" ref="QQM51" si="6011">(QQK51*$C$51)+(QQK51-QQK49)</f>
        <v>#NUM!</v>
      </c>
      <c r="QQN51" s="959"/>
      <c r="QQO51" s="962" t="e">
        <f t="shared" ref="QQO51" si="6012">(QQM51*$C$51)+(QQM51-QQM49)</f>
        <v>#NUM!</v>
      </c>
      <c r="QQP51" s="959"/>
      <c r="QQQ51" s="962" t="e">
        <f t="shared" ref="QQQ51" si="6013">(QQO51*$C$51)+(QQO51-QQO49)</f>
        <v>#NUM!</v>
      </c>
      <c r="QQR51" s="959"/>
      <c r="QQS51" s="962" t="e">
        <f t="shared" ref="QQS51" si="6014">(QQQ51*$C$51)+(QQQ51-QQQ49)</f>
        <v>#NUM!</v>
      </c>
      <c r="QQT51" s="959"/>
      <c r="QQU51" s="962" t="e">
        <f t="shared" ref="QQU51" si="6015">(QQS51*$C$51)+(QQS51-QQS49)</f>
        <v>#NUM!</v>
      </c>
      <c r="QQV51" s="959"/>
      <c r="QQW51" s="962" t="e">
        <f t="shared" ref="QQW51" si="6016">(QQU51*$C$51)+(QQU51-QQU49)</f>
        <v>#NUM!</v>
      </c>
      <c r="QQX51" s="959"/>
      <c r="QQY51" s="962" t="e">
        <f t="shared" ref="QQY51" si="6017">(QQW51*$C$51)+(QQW51-QQW49)</f>
        <v>#NUM!</v>
      </c>
      <c r="QQZ51" s="959"/>
      <c r="QRA51" s="962" t="e">
        <f t="shared" ref="QRA51" si="6018">(QQY51*$C$51)+(QQY51-QQY49)</f>
        <v>#NUM!</v>
      </c>
      <c r="QRB51" s="959"/>
      <c r="QRC51" s="962" t="e">
        <f t="shared" ref="QRC51" si="6019">(QRA51*$C$51)+(QRA51-QRA49)</f>
        <v>#NUM!</v>
      </c>
      <c r="QRD51" s="959"/>
      <c r="QRE51" s="962" t="e">
        <f t="shared" ref="QRE51" si="6020">(QRC51*$C$51)+(QRC51-QRC49)</f>
        <v>#NUM!</v>
      </c>
      <c r="QRF51" s="959"/>
      <c r="QRG51" s="962" t="e">
        <f t="shared" ref="QRG51" si="6021">(QRE51*$C$51)+(QRE51-QRE49)</f>
        <v>#NUM!</v>
      </c>
      <c r="QRH51" s="959"/>
      <c r="QRI51" s="962" t="e">
        <f t="shared" ref="QRI51" si="6022">(QRG51*$C$51)+(QRG51-QRG49)</f>
        <v>#NUM!</v>
      </c>
      <c r="QRJ51" s="959"/>
      <c r="QRK51" s="962" t="e">
        <f t="shared" ref="QRK51" si="6023">(QRI51*$C$51)+(QRI51-QRI49)</f>
        <v>#NUM!</v>
      </c>
      <c r="QRL51" s="959"/>
      <c r="QRM51" s="962" t="e">
        <f t="shared" ref="QRM51" si="6024">(QRK51*$C$51)+(QRK51-QRK49)</f>
        <v>#NUM!</v>
      </c>
      <c r="QRN51" s="959"/>
      <c r="QRO51" s="962" t="e">
        <f t="shared" ref="QRO51" si="6025">(QRM51*$C$51)+(QRM51-QRM49)</f>
        <v>#NUM!</v>
      </c>
      <c r="QRP51" s="959"/>
      <c r="QRQ51" s="962" t="e">
        <f t="shared" ref="QRQ51" si="6026">(QRO51*$C$51)+(QRO51-QRO49)</f>
        <v>#NUM!</v>
      </c>
      <c r="QRR51" s="959"/>
      <c r="QRS51" s="962" t="e">
        <f t="shared" ref="QRS51" si="6027">(QRQ51*$C$51)+(QRQ51-QRQ49)</f>
        <v>#NUM!</v>
      </c>
      <c r="QRT51" s="959"/>
      <c r="QRU51" s="962" t="e">
        <f t="shared" ref="QRU51" si="6028">(QRS51*$C$51)+(QRS51-QRS49)</f>
        <v>#NUM!</v>
      </c>
      <c r="QRV51" s="959"/>
      <c r="QRW51" s="962" t="e">
        <f t="shared" ref="QRW51" si="6029">(QRU51*$C$51)+(QRU51-QRU49)</f>
        <v>#NUM!</v>
      </c>
      <c r="QRX51" s="959"/>
      <c r="QRY51" s="962" t="e">
        <f t="shared" ref="QRY51" si="6030">(QRW51*$C$51)+(QRW51-QRW49)</f>
        <v>#NUM!</v>
      </c>
      <c r="QRZ51" s="959"/>
      <c r="QSA51" s="962" t="e">
        <f t="shared" ref="QSA51" si="6031">(QRY51*$C$51)+(QRY51-QRY49)</f>
        <v>#NUM!</v>
      </c>
      <c r="QSB51" s="959"/>
      <c r="QSC51" s="962" t="e">
        <f t="shared" ref="QSC51" si="6032">(QSA51*$C$51)+(QSA51-QSA49)</f>
        <v>#NUM!</v>
      </c>
      <c r="QSD51" s="959"/>
      <c r="QSE51" s="962" t="e">
        <f t="shared" ref="QSE51" si="6033">(QSC51*$C$51)+(QSC51-QSC49)</f>
        <v>#NUM!</v>
      </c>
      <c r="QSF51" s="959"/>
      <c r="QSG51" s="962" t="e">
        <f t="shared" ref="QSG51" si="6034">(QSE51*$C$51)+(QSE51-QSE49)</f>
        <v>#NUM!</v>
      </c>
      <c r="QSH51" s="959"/>
      <c r="QSI51" s="962" t="e">
        <f t="shared" ref="QSI51" si="6035">(QSG51*$C$51)+(QSG51-QSG49)</f>
        <v>#NUM!</v>
      </c>
      <c r="QSJ51" s="959"/>
      <c r="QSK51" s="962" t="e">
        <f t="shared" ref="QSK51" si="6036">(QSI51*$C$51)+(QSI51-QSI49)</f>
        <v>#NUM!</v>
      </c>
      <c r="QSL51" s="959"/>
      <c r="QSM51" s="962" t="e">
        <f t="shared" ref="QSM51" si="6037">(QSK51*$C$51)+(QSK51-QSK49)</f>
        <v>#NUM!</v>
      </c>
      <c r="QSN51" s="959"/>
      <c r="QSO51" s="962" t="e">
        <f t="shared" ref="QSO51" si="6038">(QSM51*$C$51)+(QSM51-QSM49)</f>
        <v>#NUM!</v>
      </c>
      <c r="QSP51" s="959"/>
      <c r="QSQ51" s="962" t="e">
        <f t="shared" ref="QSQ51" si="6039">(QSO51*$C$51)+(QSO51-QSO49)</f>
        <v>#NUM!</v>
      </c>
      <c r="QSR51" s="959"/>
      <c r="QSS51" s="962" t="e">
        <f t="shared" ref="QSS51" si="6040">(QSQ51*$C$51)+(QSQ51-QSQ49)</f>
        <v>#NUM!</v>
      </c>
      <c r="QST51" s="959"/>
      <c r="QSU51" s="962" t="e">
        <f t="shared" ref="QSU51" si="6041">(QSS51*$C$51)+(QSS51-QSS49)</f>
        <v>#NUM!</v>
      </c>
      <c r="QSV51" s="959"/>
      <c r="QSW51" s="962" t="e">
        <f t="shared" ref="QSW51" si="6042">(QSU51*$C$51)+(QSU51-QSU49)</f>
        <v>#NUM!</v>
      </c>
      <c r="QSX51" s="959"/>
      <c r="QSY51" s="962" t="e">
        <f t="shared" ref="QSY51" si="6043">(QSW51*$C$51)+(QSW51-QSW49)</f>
        <v>#NUM!</v>
      </c>
      <c r="QSZ51" s="959"/>
      <c r="QTA51" s="962" t="e">
        <f t="shared" ref="QTA51" si="6044">(QSY51*$C$51)+(QSY51-QSY49)</f>
        <v>#NUM!</v>
      </c>
      <c r="QTB51" s="959"/>
      <c r="QTC51" s="962" t="e">
        <f t="shared" ref="QTC51" si="6045">(QTA51*$C$51)+(QTA51-QTA49)</f>
        <v>#NUM!</v>
      </c>
      <c r="QTD51" s="959"/>
      <c r="QTE51" s="962" t="e">
        <f t="shared" ref="QTE51" si="6046">(QTC51*$C$51)+(QTC51-QTC49)</f>
        <v>#NUM!</v>
      </c>
      <c r="QTF51" s="959"/>
      <c r="QTG51" s="962" t="e">
        <f t="shared" ref="QTG51" si="6047">(QTE51*$C$51)+(QTE51-QTE49)</f>
        <v>#NUM!</v>
      </c>
      <c r="QTH51" s="959"/>
      <c r="QTI51" s="962" t="e">
        <f t="shared" ref="QTI51" si="6048">(QTG51*$C$51)+(QTG51-QTG49)</f>
        <v>#NUM!</v>
      </c>
      <c r="QTJ51" s="959"/>
      <c r="QTK51" s="962" t="e">
        <f t="shared" ref="QTK51" si="6049">(QTI51*$C$51)+(QTI51-QTI49)</f>
        <v>#NUM!</v>
      </c>
      <c r="QTL51" s="959"/>
      <c r="QTM51" s="962" t="e">
        <f t="shared" ref="QTM51" si="6050">(QTK51*$C$51)+(QTK51-QTK49)</f>
        <v>#NUM!</v>
      </c>
      <c r="QTN51" s="959"/>
      <c r="QTO51" s="962" t="e">
        <f t="shared" ref="QTO51" si="6051">(QTM51*$C$51)+(QTM51-QTM49)</f>
        <v>#NUM!</v>
      </c>
      <c r="QTP51" s="959"/>
      <c r="QTQ51" s="962" t="e">
        <f t="shared" ref="QTQ51" si="6052">(QTO51*$C$51)+(QTO51-QTO49)</f>
        <v>#NUM!</v>
      </c>
      <c r="QTR51" s="959"/>
      <c r="QTS51" s="962" t="e">
        <f t="shared" ref="QTS51" si="6053">(QTQ51*$C$51)+(QTQ51-QTQ49)</f>
        <v>#NUM!</v>
      </c>
      <c r="QTT51" s="959"/>
      <c r="QTU51" s="962" t="e">
        <f t="shared" ref="QTU51" si="6054">(QTS51*$C$51)+(QTS51-QTS49)</f>
        <v>#NUM!</v>
      </c>
      <c r="QTV51" s="959"/>
      <c r="QTW51" s="962" t="e">
        <f t="shared" ref="QTW51" si="6055">(QTU51*$C$51)+(QTU51-QTU49)</f>
        <v>#NUM!</v>
      </c>
      <c r="QTX51" s="959"/>
      <c r="QTY51" s="962" t="e">
        <f t="shared" ref="QTY51" si="6056">(QTW51*$C$51)+(QTW51-QTW49)</f>
        <v>#NUM!</v>
      </c>
      <c r="QTZ51" s="959"/>
      <c r="QUA51" s="962" t="e">
        <f t="shared" ref="QUA51" si="6057">(QTY51*$C$51)+(QTY51-QTY49)</f>
        <v>#NUM!</v>
      </c>
      <c r="QUB51" s="959"/>
      <c r="QUC51" s="962" t="e">
        <f t="shared" ref="QUC51" si="6058">(QUA51*$C$51)+(QUA51-QUA49)</f>
        <v>#NUM!</v>
      </c>
      <c r="QUD51" s="959"/>
      <c r="QUE51" s="962" t="e">
        <f t="shared" ref="QUE51" si="6059">(QUC51*$C$51)+(QUC51-QUC49)</f>
        <v>#NUM!</v>
      </c>
      <c r="QUF51" s="959"/>
      <c r="QUG51" s="962" t="e">
        <f t="shared" ref="QUG51" si="6060">(QUE51*$C$51)+(QUE51-QUE49)</f>
        <v>#NUM!</v>
      </c>
      <c r="QUH51" s="959"/>
      <c r="QUI51" s="962" t="e">
        <f t="shared" ref="QUI51" si="6061">(QUG51*$C$51)+(QUG51-QUG49)</f>
        <v>#NUM!</v>
      </c>
      <c r="QUJ51" s="959"/>
      <c r="QUK51" s="962" t="e">
        <f t="shared" ref="QUK51" si="6062">(QUI51*$C$51)+(QUI51-QUI49)</f>
        <v>#NUM!</v>
      </c>
      <c r="QUL51" s="959"/>
      <c r="QUM51" s="962" t="e">
        <f t="shared" ref="QUM51" si="6063">(QUK51*$C$51)+(QUK51-QUK49)</f>
        <v>#NUM!</v>
      </c>
      <c r="QUN51" s="959"/>
      <c r="QUO51" s="962" t="e">
        <f t="shared" ref="QUO51" si="6064">(QUM51*$C$51)+(QUM51-QUM49)</f>
        <v>#NUM!</v>
      </c>
      <c r="QUP51" s="959"/>
      <c r="QUQ51" s="962" t="e">
        <f t="shared" ref="QUQ51" si="6065">(QUO51*$C$51)+(QUO51-QUO49)</f>
        <v>#NUM!</v>
      </c>
      <c r="QUR51" s="959"/>
      <c r="QUS51" s="962" t="e">
        <f t="shared" ref="QUS51" si="6066">(QUQ51*$C$51)+(QUQ51-QUQ49)</f>
        <v>#NUM!</v>
      </c>
      <c r="QUT51" s="959"/>
      <c r="QUU51" s="962" t="e">
        <f t="shared" ref="QUU51" si="6067">(QUS51*$C$51)+(QUS51-QUS49)</f>
        <v>#NUM!</v>
      </c>
      <c r="QUV51" s="959"/>
      <c r="QUW51" s="962" t="e">
        <f t="shared" ref="QUW51" si="6068">(QUU51*$C$51)+(QUU51-QUU49)</f>
        <v>#NUM!</v>
      </c>
      <c r="QUX51" s="959"/>
      <c r="QUY51" s="962" t="e">
        <f t="shared" ref="QUY51" si="6069">(QUW51*$C$51)+(QUW51-QUW49)</f>
        <v>#NUM!</v>
      </c>
      <c r="QUZ51" s="959"/>
      <c r="QVA51" s="962" t="e">
        <f t="shared" ref="QVA51" si="6070">(QUY51*$C$51)+(QUY51-QUY49)</f>
        <v>#NUM!</v>
      </c>
      <c r="QVB51" s="959"/>
      <c r="QVC51" s="962" t="e">
        <f t="shared" ref="QVC51" si="6071">(QVA51*$C$51)+(QVA51-QVA49)</f>
        <v>#NUM!</v>
      </c>
      <c r="QVD51" s="959"/>
      <c r="QVE51" s="962" t="e">
        <f t="shared" ref="QVE51" si="6072">(QVC51*$C$51)+(QVC51-QVC49)</f>
        <v>#NUM!</v>
      </c>
      <c r="QVF51" s="959"/>
      <c r="QVG51" s="962" t="e">
        <f t="shared" ref="QVG51" si="6073">(QVE51*$C$51)+(QVE51-QVE49)</f>
        <v>#NUM!</v>
      </c>
      <c r="QVH51" s="959"/>
      <c r="QVI51" s="962" t="e">
        <f t="shared" ref="QVI51" si="6074">(QVG51*$C$51)+(QVG51-QVG49)</f>
        <v>#NUM!</v>
      </c>
      <c r="QVJ51" s="959"/>
      <c r="QVK51" s="962" t="e">
        <f t="shared" ref="QVK51" si="6075">(QVI51*$C$51)+(QVI51-QVI49)</f>
        <v>#NUM!</v>
      </c>
      <c r="QVL51" s="959"/>
      <c r="QVM51" s="962" t="e">
        <f t="shared" ref="QVM51" si="6076">(QVK51*$C$51)+(QVK51-QVK49)</f>
        <v>#NUM!</v>
      </c>
      <c r="QVN51" s="959"/>
      <c r="QVO51" s="962" t="e">
        <f t="shared" ref="QVO51" si="6077">(QVM51*$C$51)+(QVM51-QVM49)</f>
        <v>#NUM!</v>
      </c>
      <c r="QVP51" s="959"/>
      <c r="QVQ51" s="962" t="e">
        <f t="shared" ref="QVQ51" si="6078">(QVO51*$C$51)+(QVO51-QVO49)</f>
        <v>#NUM!</v>
      </c>
      <c r="QVR51" s="959"/>
      <c r="QVS51" s="962" t="e">
        <f t="shared" ref="QVS51" si="6079">(QVQ51*$C$51)+(QVQ51-QVQ49)</f>
        <v>#NUM!</v>
      </c>
      <c r="QVT51" s="959"/>
      <c r="QVU51" s="962" t="e">
        <f t="shared" ref="QVU51" si="6080">(QVS51*$C$51)+(QVS51-QVS49)</f>
        <v>#NUM!</v>
      </c>
      <c r="QVV51" s="959"/>
      <c r="QVW51" s="962" t="e">
        <f t="shared" ref="QVW51" si="6081">(QVU51*$C$51)+(QVU51-QVU49)</f>
        <v>#NUM!</v>
      </c>
      <c r="QVX51" s="959"/>
      <c r="QVY51" s="962" t="e">
        <f t="shared" ref="QVY51" si="6082">(QVW51*$C$51)+(QVW51-QVW49)</f>
        <v>#NUM!</v>
      </c>
      <c r="QVZ51" s="959"/>
      <c r="QWA51" s="962" t="e">
        <f t="shared" ref="QWA51" si="6083">(QVY51*$C$51)+(QVY51-QVY49)</f>
        <v>#NUM!</v>
      </c>
      <c r="QWB51" s="959"/>
      <c r="QWC51" s="962" t="e">
        <f t="shared" ref="QWC51" si="6084">(QWA51*$C$51)+(QWA51-QWA49)</f>
        <v>#NUM!</v>
      </c>
      <c r="QWD51" s="959"/>
      <c r="QWE51" s="962" t="e">
        <f t="shared" ref="QWE51" si="6085">(QWC51*$C$51)+(QWC51-QWC49)</f>
        <v>#NUM!</v>
      </c>
      <c r="QWF51" s="959"/>
      <c r="QWG51" s="962" t="e">
        <f t="shared" ref="QWG51" si="6086">(QWE51*$C$51)+(QWE51-QWE49)</f>
        <v>#NUM!</v>
      </c>
      <c r="QWH51" s="959"/>
      <c r="QWI51" s="962" t="e">
        <f t="shared" ref="QWI51" si="6087">(QWG51*$C$51)+(QWG51-QWG49)</f>
        <v>#NUM!</v>
      </c>
      <c r="QWJ51" s="959"/>
      <c r="QWK51" s="962" t="e">
        <f t="shared" ref="QWK51" si="6088">(QWI51*$C$51)+(QWI51-QWI49)</f>
        <v>#NUM!</v>
      </c>
      <c r="QWL51" s="959"/>
      <c r="QWM51" s="962" t="e">
        <f t="shared" ref="QWM51" si="6089">(QWK51*$C$51)+(QWK51-QWK49)</f>
        <v>#NUM!</v>
      </c>
      <c r="QWN51" s="959"/>
      <c r="QWO51" s="962" t="e">
        <f t="shared" ref="QWO51" si="6090">(QWM51*$C$51)+(QWM51-QWM49)</f>
        <v>#NUM!</v>
      </c>
      <c r="QWP51" s="959"/>
      <c r="QWQ51" s="962" t="e">
        <f t="shared" ref="QWQ51" si="6091">(QWO51*$C$51)+(QWO51-QWO49)</f>
        <v>#NUM!</v>
      </c>
      <c r="QWR51" s="959"/>
      <c r="QWS51" s="962" t="e">
        <f t="shared" ref="QWS51" si="6092">(QWQ51*$C$51)+(QWQ51-QWQ49)</f>
        <v>#NUM!</v>
      </c>
      <c r="QWT51" s="959"/>
      <c r="QWU51" s="962" t="e">
        <f t="shared" ref="QWU51" si="6093">(QWS51*$C$51)+(QWS51-QWS49)</f>
        <v>#NUM!</v>
      </c>
      <c r="QWV51" s="959"/>
      <c r="QWW51" s="962" t="e">
        <f t="shared" ref="QWW51" si="6094">(QWU51*$C$51)+(QWU51-QWU49)</f>
        <v>#NUM!</v>
      </c>
      <c r="QWX51" s="959"/>
      <c r="QWY51" s="962" t="e">
        <f t="shared" ref="QWY51" si="6095">(QWW51*$C$51)+(QWW51-QWW49)</f>
        <v>#NUM!</v>
      </c>
      <c r="QWZ51" s="959"/>
      <c r="QXA51" s="962" t="e">
        <f t="shared" ref="QXA51" si="6096">(QWY51*$C$51)+(QWY51-QWY49)</f>
        <v>#NUM!</v>
      </c>
      <c r="QXB51" s="959"/>
      <c r="QXC51" s="962" t="e">
        <f t="shared" ref="QXC51" si="6097">(QXA51*$C$51)+(QXA51-QXA49)</f>
        <v>#NUM!</v>
      </c>
      <c r="QXD51" s="959"/>
      <c r="QXE51" s="962" t="e">
        <f t="shared" ref="QXE51" si="6098">(QXC51*$C$51)+(QXC51-QXC49)</f>
        <v>#NUM!</v>
      </c>
      <c r="QXF51" s="959"/>
      <c r="QXG51" s="962" t="e">
        <f t="shared" ref="QXG51" si="6099">(QXE51*$C$51)+(QXE51-QXE49)</f>
        <v>#NUM!</v>
      </c>
      <c r="QXH51" s="959"/>
      <c r="QXI51" s="962" t="e">
        <f t="shared" ref="QXI51" si="6100">(QXG51*$C$51)+(QXG51-QXG49)</f>
        <v>#NUM!</v>
      </c>
      <c r="QXJ51" s="959"/>
      <c r="QXK51" s="962" t="e">
        <f t="shared" ref="QXK51" si="6101">(QXI51*$C$51)+(QXI51-QXI49)</f>
        <v>#NUM!</v>
      </c>
      <c r="QXL51" s="959"/>
      <c r="QXM51" s="962" t="e">
        <f t="shared" ref="QXM51" si="6102">(QXK51*$C$51)+(QXK51-QXK49)</f>
        <v>#NUM!</v>
      </c>
      <c r="QXN51" s="959"/>
      <c r="QXO51" s="962" t="e">
        <f t="shared" ref="QXO51" si="6103">(QXM51*$C$51)+(QXM51-QXM49)</f>
        <v>#NUM!</v>
      </c>
      <c r="QXP51" s="959"/>
      <c r="QXQ51" s="962" t="e">
        <f t="shared" ref="QXQ51" si="6104">(QXO51*$C$51)+(QXO51-QXO49)</f>
        <v>#NUM!</v>
      </c>
      <c r="QXR51" s="959"/>
      <c r="QXS51" s="962" t="e">
        <f t="shared" ref="QXS51" si="6105">(QXQ51*$C$51)+(QXQ51-QXQ49)</f>
        <v>#NUM!</v>
      </c>
      <c r="QXT51" s="959"/>
      <c r="QXU51" s="962" t="e">
        <f t="shared" ref="QXU51" si="6106">(QXS51*$C$51)+(QXS51-QXS49)</f>
        <v>#NUM!</v>
      </c>
      <c r="QXV51" s="959"/>
      <c r="QXW51" s="962" t="e">
        <f t="shared" ref="QXW51" si="6107">(QXU51*$C$51)+(QXU51-QXU49)</f>
        <v>#NUM!</v>
      </c>
      <c r="QXX51" s="959"/>
      <c r="QXY51" s="962" t="e">
        <f t="shared" ref="QXY51" si="6108">(QXW51*$C$51)+(QXW51-QXW49)</f>
        <v>#NUM!</v>
      </c>
      <c r="QXZ51" s="959"/>
      <c r="QYA51" s="962" t="e">
        <f t="shared" ref="QYA51" si="6109">(QXY51*$C$51)+(QXY51-QXY49)</f>
        <v>#NUM!</v>
      </c>
      <c r="QYB51" s="959"/>
      <c r="QYC51" s="962" t="e">
        <f t="shared" ref="QYC51" si="6110">(QYA51*$C$51)+(QYA51-QYA49)</f>
        <v>#NUM!</v>
      </c>
      <c r="QYD51" s="959"/>
      <c r="QYE51" s="962" t="e">
        <f t="shared" ref="QYE51" si="6111">(QYC51*$C$51)+(QYC51-QYC49)</f>
        <v>#NUM!</v>
      </c>
      <c r="QYF51" s="959"/>
      <c r="QYG51" s="962" t="e">
        <f t="shared" ref="QYG51" si="6112">(QYE51*$C$51)+(QYE51-QYE49)</f>
        <v>#NUM!</v>
      </c>
      <c r="QYH51" s="959"/>
      <c r="QYI51" s="962" t="e">
        <f t="shared" ref="QYI51" si="6113">(QYG51*$C$51)+(QYG51-QYG49)</f>
        <v>#NUM!</v>
      </c>
      <c r="QYJ51" s="959"/>
      <c r="QYK51" s="962" t="e">
        <f t="shared" ref="QYK51" si="6114">(QYI51*$C$51)+(QYI51-QYI49)</f>
        <v>#NUM!</v>
      </c>
      <c r="QYL51" s="959"/>
      <c r="QYM51" s="962" t="e">
        <f t="shared" ref="QYM51" si="6115">(QYK51*$C$51)+(QYK51-QYK49)</f>
        <v>#NUM!</v>
      </c>
      <c r="QYN51" s="959"/>
      <c r="QYO51" s="962" t="e">
        <f t="shared" ref="QYO51" si="6116">(QYM51*$C$51)+(QYM51-QYM49)</f>
        <v>#NUM!</v>
      </c>
      <c r="QYP51" s="959"/>
      <c r="QYQ51" s="962" t="e">
        <f t="shared" ref="QYQ51" si="6117">(QYO51*$C$51)+(QYO51-QYO49)</f>
        <v>#NUM!</v>
      </c>
      <c r="QYR51" s="959"/>
      <c r="QYS51" s="962" t="e">
        <f t="shared" ref="QYS51" si="6118">(QYQ51*$C$51)+(QYQ51-QYQ49)</f>
        <v>#NUM!</v>
      </c>
      <c r="QYT51" s="959"/>
      <c r="QYU51" s="962" t="e">
        <f t="shared" ref="QYU51" si="6119">(QYS51*$C$51)+(QYS51-QYS49)</f>
        <v>#NUM!</v>
      </c>
      <c r="QYV51" s="959"/>
      <c r="QYW51" s="962" t="e">
        <f t="shared" ref="QYW51" si="6120">(QYU51*$C$51)+(QYU51-QYU49)</f>
        <v>#NUM!</v>
      </c>
      <c r="QYX51" s="959"/>
      <c r="QYY51" s="962" t="e">
        <f t="shared" ref="QYY51" si="6121">(QYW51*$C$51)+(QYW51-QYW49)</f>
        <v>#NUM!</v>
      </c>
      <c r="QYZ51" s="959"/>
      <c r="QZA51" s="962" t="e">
        <f t="shared" ref="QZA51" si="6122">(QYY51*$C$51)+(QYY51-QYY49)</f>
        <v>#NUM!</v>
      </c>
      <c r="QZB51" s="959"/>
      <c r="QZC51" s="962" t="e">
        <f t="shared" ref="QZC51" si="6123">(QZA51*$C$51)+(QZA51-QZA49)</f>
        <v>#NUM!</v>
      </c>
      <c r="QZD51" s="959"/>
      <c r="QZE51" s="962" t="e">
        <f t="shared" ref="QZE51" si="6124">(QZC51*$C$51)+(QZC51-QZC49)</f>
        <v>#NUM!</v>
      </c>
      <c r="QZF51" s="959"/>
      <c r="QZG51" s="962" t="e">
        <f t="shared" ref="QZG51" si="6125">(QZE51*$C$51)+(QZE51-QZE49)</f>
        <v>#NUM!</v>
      </c>
      <c r="QZH51" s="959"/>
      <c r="QZI51" s="962" t="e">
        <f t="shared" ref="QZI51" si="6126">(QZG51*$C$51)+(QZG51-QZG49)</f>
        <v>#NUM!</v>
      </c>
      <c r="QZJ51" s="959"/>
      <c r="QZK51" s="962" t="e">
        <f t="shared" ref="QZK51" si="6127">(QZI51*$C$51)+(QZI51-QZI49)</f>
        <v>#NUM!</v>
      </c>
      <c r="QZL51" s="959"/>
      <c r="QZM51" s="962" t="e">
        <f t="shared" ref="QZM51" si="6128">(QZK51*$C$51)+(QZK51-QZK49)</f>
        <v>#NUM!</v>
      </c>
      <c r="QZN51" s="959"/>
      <c r="QZO51" s="962" t="e">
        <f t="shared" ref="QZO51" si="6129">(QZM51*$C$51)+(QZM51-QZM49)</f>
        <v>#NUM!</v>
      </c>
      <c r="QZP51" s="959"/>
      <c r="QZQ51" s="962" t="e">
        <f t="shared" ref="QZQ51" si="6130">(QZO51*$C$51)+(QZO51-QZO49)</f>
        <v>#NUM!</v>
      </c>
      <c r="QZR51" s="959"/>
      <c r="QZS51" s="962" t="e">
        <f t="shared" ref="QZS51" si="6131">(QZQ51*$C$51)+(QZQ51-QZQ49)</f>
        <v>#NUM!</v>
      </c>
      <c r="QZT51" s="959"/>
      <c r="QZU51" s="962" t="e">
        <f t="shared" ref="QZU51" si="6132">(QZS51*$C$51)+(QZS51-QZS49)</f>
        <v>#NUM!</v>
      </c>
      <c r="QZV51" s="959"/>
      <c r="QZW51" s="962" t="e">
        <f t="shared" ref="QZW51" si="6133">(QZU51*$C$51)+(QZU51-QZU49)</f>
        <v>#NUM!</v>
      </c>
      <c r="QZX51" s="959"/>
      <c r="QZY51" s="962" t="e">
        <f t="shared" ref="QZY51" si="6134">(QZW51*$C$51)+(QZW51-QZW49)</f>
        <v>#NUM!</v>
      </c>
      <c r="QZZ51" s="959"/>
      <c r="RAA51" s="962" t="e">
        <f t="shared" ref="RAA51" si="6135">(QZY51*$C$51)+(QZY51-QZY49)</f>
        <v>#NUM!</v>
      </c>
      <c r="RAB51" s="959"/>
      <c r="RAC51" s="962" t="e">
        <f t="shared" ref="RAC51" si="6136">(RAA51*$C$51)+(RAA51-RAA49)</f>
        <v>#NUM!</v>
      </c>
      <c r="RAD51" s="959"/>
      <c r="RAE51" s="962" t="e">
        <f t="shared" ref="RAE51" si="6137">(RAC51*$C$51)+(RAC51-RAC49)</f>
        <v>#NUM!</v>
      </c>
      <c r="RAF51" s="959"/>
      <c r="RAG51" s="962" t="e">
        <f t="shared" ref="RAG51" si="6138">(RAE51*$C$51)+(RAE51-RAE49)</f>
        <v>#NUM!</v>
      </c>
      <c r="RAH51" s="959"/>
      <c r="RAI51" s="962" t="e">
        <f t="shared" ref="RAI51" si="6139">(RAG51*$C$51)+(RAG51-RAG49)</f>
        <v>#NUM!</v>
      </c>
      <c r="RAJ51" s="959"/>
      <c r="RAK51" s="962" t="e">
        <f t="shared" ref="RAK51" si="6140">(RAI51*$C$51)+(RAI51-RAI49)</f>
        <v>#NUM!</v>
      </c>
      <c r="RAL51" s="959"/>
      <c r="RAM51" s="962" t="e">
        <f t="shared" ref="RAM51" si="6141">(RAK51*$C$51)+(RAK51-RAK49)</f>
        <v>#NUM!</v>
      </c>
      <c r="RAN51" s="959"/>
      <c r="RAO51" s="962" t="e">
        <f t="shared" ref="RAO51" si="6142">(RAM51*$C$51)+(RAM51-RAM49)</f>
        <v>#NUM!</v>
      </c>
      <c r="RAP51" s="959"/>
      <c r="RAQ51" s="962" t="e">
        <f t="shared" ref="RAQ51" si="6143">(RAO51*$C$51)+(RAO51-RAO49)</f>
        <v>#NUM!</v>
      </c>
      <c r="RAR51" s="959"/>
      <c r="RAS51" s="962" t="e">
        <f t="shared" ref="RAS51" si="6144">(RAQ51*$C$51)+(RAQ51-RAQ49)</f>
        <v>#NUM!</v>
      </c>
      <c r="RAT51" s="959"/>
      <c r="RAU51" s="962" t="e">
        <f t="shared" ref="RAU51" si="6145">(RAS51*$C$51)+(RAS51-RAS49)</f>
        <v>#NUM!</v>
      </c>
      <c r="RAV51" s="959"/>
      <c r="RAW51" s="962" t="e">
        <f t="shared" ref="RAW51" si="6146">(RAU51*$C$51)+(RAU51-RAU49)</f>
        <v>#NUM!</v>
      </c>
      <c r="RAX51" s="959"/>
      <c r="RAY51" s="962" t="e">
        <f t="shared" ref="RAY51" si="6147">(RAW51*$C$51)+(RAW51-RAW49)</f>
        <v>#NUM!</v>
      </c>
      <c r="RAZ51" s="959"/>
      <c r="RBA51" s="962" t="e">
        <f t="shared" ref="RBA51" si="6148">(RAY51*$C$51)+(RAY51-RAY49)</f>
        <v>#NUM!</v>
      </c>
      <c r="RBB51" s="959"/>
      <c r="RBC51" s="962" t="e">
        <f t="shared" ref="RBC51" si="6149">(RBA51*$C$51)+(RBA51-RBA49)</f>
        <v>#NUM!</v>
      </c>
      <c r="RBD51" s="959"/>
      <c r="RBE51" s="962" t="e">
        <f t="shared" ref="RBE51" si="6150">(RBC51*$C$51)+(RBC51-RBC49)</f>
        <v>#NUM!</v>
      </c>
      <c r="RBF51" s="959"/>
      <c r="RBG51" s="962" t="e">
        <f t="shared" ref="RBG51" si="6151">(RBE51*$C$51)+(RBE51-RBE49)</f>
        <v>#NUM!</v>
      </c>
      <c r="RBH51" s="959"/>
      <c r="RBI51" s="962" t="e">
        <f t="shared" ref="RBI51" si="6152">(RBG51*$C$51)+(RBG51-RBG49)</f>
        <v>#NUM!</v>
      </c>
      <c r="RBJ51" s="959"/>
      <c r="RBK51" s="962" t="e">
        <f t="shared" ref="RBK51" si="6153">(RBI51*$C$51)+(RBI51-RBI49)</f>
        <v>#NUM!</v>
      </c>
      <c r="RBL51" s="959"/>
      <c r="RBM51" s="962" t="e">
        <f t="shared" ref="RBM51" si="6154">(RBK51*$C$51)+(RBK51-RBK49)</f>
        <v>#NUM!</v>
      </c>
      <c r="RBN51" s="959"/>
      <c r="RBO51" s="962" t="e">
        <f t="shared" ref="RBO51" si="6155">(RBM51*$C$51)+(RBM51-RBM49)</f>
        <v>#NUM!</v>
      </c>
      <c r="RBP51" s="959"/>
      <c r="RBQ51" s="962" t="e">
        <f t="shared" ref="RBQ51" si="6156">(RBO51*$C$51)+(RBO51-RBO49)</f>
        <v>#NUM!</v>
      </c>
      <c r="RBR51" s="959"/>
      <c r="RBS51" s="962" t="e">
        <f t="shared" ref="RBS51" si="6157">(RBQ51*$C$51)+(RBQ51-RBQ49)</f>
        <v>#NUM!</v>
      </c>
      <c r="RBT51" s="959"/>
      <c r="RBU51" s="962" t="e">
        <f t="shared" ref="RBU51" si="6158">(RBS51*$C$51)+(RBS51-RBS49)</f>
        <v>#NUM!</v>
      </c>
      <c r="RBV51" s="959"/>
      <c r="RBW51" s="962" t="e">
        <f t="shared" ref="RBW51" si="6159">(RBU51*$C$51)+(RBU51-RBU49)</f>
        <v>#NUM!</v>
      </c>
      <c r="RBX51" s="959"/>
      <c r="RBY51" s="962" t="e">
        <f t="shared" ref="RBY51" si="6160">(RBW51*$C$51)+(RBW51-RBW49)</f>
        <v>#NUM!</v>
      </c>
      <c r="RBZ51" s="959"/>
      <c r="RCA51" s="962" t="e">
        <f t="shared" ref="RCA51" si="6161">(RBY51*$C$51)+(RBY51-RBY49)</f>
        <v>#NUM!</v>
      </c>
      <c r="RCB51" s="959"/>
      <c r="RCC51" s="962" t="e">
        <f t="shared" ref="RCC51" si="6162">(RCA51*$C$51)+(RCA51-RCA49)</f>
        <v>#NUM!</v>
      </c>
      <c r="RCD51" s="959"/>
      <c r="RCE51" s="962" t="e">
        <f t="shared" ref="RCE51" si="6163">(RCC51*$C$51)+(RCC51-RCC49)</f>
        <v>#NUM!</v>
      </c>
      <c r="RCF51" s="959"/>
      <c r="RCG51" s="962" t="e">
        <f t="shared" ref="RCG51" si="6164">(RCE51*$C$51)+(RCE51-RCE49)</f>
        <v>#NUM!</v>
      </c>
      <c r="RCH51" s="959"/>
      <c r="RCI51" s="962" t="e">
        <f t="shared" ref="RCI51" si="6165">(RCG51*$C$51)+(RCG51-RCG49)</f>
        <v>#NUM!</v>
      </c>
      <c r="RCJ51" s="959"/>
      <c r="RCK51" s="962" t="e">
        <f t="shared" ref="RCK51" si="6166">(RCI51*$C$51)+(RCI51-RCI49)</f>
        <v>#NUM!</v>
      </c>
      <c r="RCL51" s="959"/>
      <c r="RCM51" s="962" t="e">
        <f t="shared" ref="RCM51" si="6167">(RCK51*$C$51)+(RCK51-RCK49)</f>
        <v>#NUM!</v>
      </c>
      <c r="RCN51" s="959"/>
      <c r="RCO51" s="962" t="e">
        <f t="shared" ref="RCO51" si="6168">(RCM51*$C$51)+(RCM51-RCM49)</f>
        <v>#NUM!</v>
      </c>
      <c r="RCP51" s="959"/>
      <c r="RCQ51" s="962" t="e">
        <f t="shared" ref="RCQ51" si="6169">(RCO51*$C$51)+(RCO51-RCO49)</f>
        <v>#NUM!</v>
      </c>
      <c r="RCR51" s="959"/>
      <c r="RCS51" s="962" t="e">
        <f t="shared" ref="RCS51" si="6170">(RCQ51*$C$51)+(RCQ51-RCQ49)</f>
        <v>#NUM!</v>
      </c>
      <c r="RCT51" s="959"/>
      <c r="RCU51" s="962" t="e">
        <f t="shared" ref="RCU51" si="6171">(RCS51*$C$51)+(RCS51-RCS49)</f>
        <v>#NUM!</v>
      </c>
      <c r="RCV51" s="959"/>
      <c r="RCW51" s="962" t="e">
        <f t="shared" ref="RCW51" si="6172">(RCU51*$C$51)+(RCU51-RCU49)</f>
        <v>#NUM!</v>
      </c>
      <c r="RCX51" s="959"/>
      <c r="RCY51" s="962" t="e">
        <f t="shared" ref="RCY51" si="6173">(RCW51*$C$51)+(RCW51-RCW49)</f>
        <v>#NUM!</v>
      </c>
      <c r="RCZ51" s="959"/>
      <c r="RDA51" s="962" t="e">
        <f t="shared" ref="RDA51" si="6174">(RCY51*$C$51)+(RCY51-RCY49)</f>
        <v>#NUM!</v>
      </c>
      <c r="RDB51" s="959"/>
      <c r="RDC51" s="962" t="e">
        <f t="shared" ref="RDC51" si="6175">(RDA51*$C$51)+(RDA51-RDA49)</f>
        <v>#NUM!</v>
      </c>
      <c r="RDD51" s="959"/>
      <c r="RDE51" s="962" t="e">
        <f t="shared" ref="RDE51" si="6176">(RDC51*$C$51)+(RDC51-RDC49)</f>
        <v>#NUM!</v>
      </c>
      <c r="RDF51" s="959"/>
      <c r="RDG51" s="962" t="e">
        <f t="shared" ref="RDG51" si="6177">(RDE51*$C$51)+(RDE51-RDE49)</f>
        <v>#NUM!</v>
      </c>
      <c r="RDH51" s="959"/>
      <c r="RDI51" s="962" t="e">
        <f t="shared" ref="RDI51" si="6178">(RDG51*$C$51)+(RDG51-RDG49)</f>
        <v>#NUM!</v>
      </c>
      <c r="RDJ51" s="959"/>
      <c r="RDK51" s="962" t="e">
        <f t="shared" ref="RDK51" si="6179">(RDI51*$C$51)+(RDI51-RDI49)</f>
        <v>#NUM!</v>
      </c>
      <c r="RDL51" s="959"/>
      <c r="RDM51" s="962" t="e">
        <f t="shared" ref="RDM51" si="6180">(RDK51*$C$51)+(RDK51-RDK49)</f>
        <v>#NUM!</v>
      </c>
      <c r="RDN51" s="959"/>
      <c r="RDO51" s="962" t="e">
        <f t="shared" ref="RDO51" si="6181">(RDM51*$C$51)+(RDM51-RDM49)</f>
        <v>#NUM!</v>
      </c>
      <c r="RDP51" s="959"/>
      <c r="RDQ51" s="962" t="e">
        <f t="shared" ref="RDQ51" si="6182">(RDO51*$C$51)+(RDO51-RDO49)</f>
        <v>#NUM!</v>
      </c>
      <c r="RDR51" s="959"/>
      <c r="RDS51" s="962" t="e">
        <f t="shared" ref="RDS51" si="6183">(RDQ51*$C$51)+(RDQ51-RDQ49)</f>
        <v>#NUM!</v>
      </c>
      <c r="RDT51" s="959"/>
      <c r="RDU51" s="962" t="e">
        <f t="shared" ref="RDU51" si="6184">(RDS51*$C$51)+(RDS51-RDS49)</f>
        <v>#NUM!</v>
      </c>
      <c r="RDV51" s="959"/>
      <c r="RDW51" s="962" t="e">
        <f t="shared" ref="RDW51" si="6185">(RDU51*$C$51)+(RDU51-RDU49)</f>
        <v>#NUM!</v>
      </c>
      <c r="RDX51" s="959"/>
      <c r="RDY51" s="962" t="e">
        <f t="shared" ref="RDY51" si="6186">(RDW51*$C$51)+(RDW51-RDW49)</f>
        <v>#NUM!</v>
      </c>
      <c r="RDZ51" s="959"/>
      <c r="REA51" s="962" t="e">
        <f t="shared" ref="REA51" si="6187">(RDY51*$C$51)+(RDY51-RDY49)</f>
        <v>#NUM!</v>
      </c>
      <c r="REB51" s="959"/>
      <c r="REC51" s="962" t="e">
        <f t="shared" ref="REC51" si="6188">(REA51*$C$51)+(REA51-REA49)</f>
        <v>#NUM!</v>
      </c>
      <c r="RED51" s="959"/>
      <c r="REE51" s="962" t="e">
        <f t="shared" ref="REE51" si="6189">(REC51*$C$51)+(REC51-REC49)</f>
        <v>#NUM!</v>
      </c>
      <c r="REF51" s="959"/>
      <c r="REG51" s="962" t="e">
        <f t="shared" ref="REG51" si="6190">(REE51*$C$51)+(REE51-REE49)</f>
        <v>#NUM!</v>
      </c>
      <c r="REH51" s="959"/>
      <c r="REI51" s="962" t="e">
        <f t="shared" ref="REI51" si="6191">(REG51*$C$51)+(REG51-REG49)</f>
        <v>#NUM!</v>
      </c>
      <c r="REJ51" s="959"/>
      <c r="REK51" s="962" t="e">
        <f t="shared" ref="REK51" si="6192">(REI51*$C$51)+(REI51-REI49)</f>
        <v>#NUM!</v>
      </c>
      <c r="REL51" s="959"/>
      <c r="REM51" s="962" t="e">
        <f t="shared" ref="REM51" si="6193">(REK51*$C$51)+(REK51-REK49)</f>
        <v>#NUM!</v>
      </c>
      <c r="REN51" s="959"/>
      <c r="REO51" s="962" t="e">
        <f t="shared" ref="REO51" si="6194">(REM51*$C$51)+(REM51-REM49)</f>
        <v>#NUM!</v>
      </c>
      <c r="REP51" s="959"/>
      <c r="REQ51" s="962" t="e">
        <f t="shared" ref="REQ51" si="6195">(REO51*$C$51)+(REO51-REO49)</f>
        <v>#NUM!</v>
      </c>
      <c r="RER51" s="959"/>
      <c r="RES51" s="962" t="e">
        <f t="shared" ref="RES51" si="6196">(REQ51*$C$51)+(REQ51-REQ49)</f>
        <v>#NUM!</v>
      </c>
      <c r="RET51" s="959"/>
      <c r="REU51" s="962" t="e">
        <f t="shared" ref="REU51" si="6197">(RES51*$C$51)+(RES51-RES49)</f>
        <v>#NUM!</v>
      </c>
      <c r="REV51" s="959"/>
      <c r="REW51" s="962" t="e">
        <f t="shared" ref="REW51" si="6198">(REU51*$C$51)+(REU51-REU49)</f>
        <v>#NUM!</v>
      </c>
      <c r="REX51" s="959"/>
      <c r="REY51" s="962" t="e">
        <f t="shared" ref="REY51" si="6199">(REW51*$C$51)+(REW51-REW49)</f>
        <v>#NUM!</v>
      </c>
      <c r="REZ51" s="959"/>
      <c r="RFA51" s="962" t="e">
        <f t="shared" ref="RFA51" si="6200">(REY51*$C$51)+(REY51-REY49)</f>
        <v>#NUM!</v>
      </c>
      <c r="RFB51" s="959"/>
      <c r="RFC51" s="962" t="e">
        <f t="shared" ref="RFC51" si="6201">(RFA51*$C$51)+(RFA51-RFA49)</f>
        <v>#NUM!</v>
      </c>
      <c r="RFD51" s="959"/>
      <c r="RFE51" s="962" t="e">
        <f t="shared" ref="RFE51" si="6202">(RFC51*$C$51)+(RFC51-RFC49)</f>
        <v>#NUM!</v>
      </c>
      <c r="RFF51" s="959"/>
      <c r="RFG51" s="962" t="e">
        <f t="shared" ref="RFG51" si="6203">(RFE51*$C$51)+(RFE51-RFE49)</f>
        <v>#NUM!</v>
      </c>
      <c r="RFH51" s="959"/>
      <c r="RFI51" s="962" t="e">
        <f t="shared" ref="RFI51" si="6204">(RFG51*$C$51)+(RFG51-RFG49)</f>
        <v>#NUM!</v>
      </c>
      <c r="RFJ51" s="959"/>
      <c r="RFK51" s="962" t="e">
        <f t="shared" ref="RFK51" si="6205">(RFI51*$C$51)+(RFI51-RFI49)</f>
        <v>#NUM!</v>
      </c>
      <c r="RFL51" s="959"/>
      <c r="RFM51" s="962" t="e">
        <f t="shared" ref="RFM51" si="6206">(RFK51*$C$51)+(RFK51-RFK49)</f>
        <v>#NUM!</v>
      </c>
      <c r="RFN51" s="959"/>
      <c r="RFO51" s="962" t="e">
        <f t="shared" ref="RFO51" si="6207">(RFM51*$C$51)+(RFM51-RFM49)</f>
        <v>#NUM!</v>
      </c>
      <c r="RFP51" s="959"/>
      <c r="RFQ51" s="962" t="e">
        <f t="shared" ref="RFQ51" si="6208">(RFO51*$C$51)+(RFO51-RFO49)</f>
        <v>#NUM!</v>
      </c>
      <c r="RFR51" s="959"/>
      <c r="RFS51" s="962" t="e">
        <f t="shared" ref="RFS51" si="6209">(RFQ51*$C$51)+(RFQ51-RFQ49)</f>
        <v>#NUM!</v>
      </c>
      <c r="RFT51" s="959"/>
      <c r="RFU51" s="962" t="e">
        <f t="shared" ref="RFU51" si="6210">(RFS51*$C$51)+(RFS51-RFS49)</f>
        <v>#NUM!</v>
      </c>
      <c r="RFV51" s="959"/>
      <c r="RFW51" s="962" t="e">
        <f t="shared" ref="RFW51" si="6211">(RFU51*$C$51)+(RFU51-RFU49)</f>
        <v>#NUM!</v>
      </c>
      <c r="RFX51" s="959"/>
      <c r="RFY51" s="962" t="e">
        <f t="shared" ref="RFY51" si="6212">(RFW51*$C$51)+(RFW51-RFW49)</f>
        <v>#NUM!</v>
      </c>
      <c r="RFZ51" s="959"/>
      <c r="RGA51" s="962" t="e">
        <f t="shared" ref="RGA51" si="6213">(RFY51*$C$51)+(RFY51-RFY49)</f>
        <v>#NUM!</v>
      </c>
      <c r="RGB51" s="959"/>
      <c r="RGC51" s="962" t="e">
        <f t="shared" ref="RGC51" si="6214">(RGA51*$C$51)+(RGA51-RGA49)</f>
        <v>#NUM!</v>
      </c>
      <c r="RGD51" s="959"/>
      <c r="RGE51" s="962" t="e">
        <f t="shared" ref="RGE51" si="6215">(RGC51*$C$51)+(RGC51-RGC49)</f>
        <v>#NUM!</v>
      </c>
      <c r="RGF51" s="959"/>
      <c r="RGG51" s="962" t="e">
        <f t="shared" ref="RGG51" si="6216">(RGE51*$C$51)+(RGE51-RGE49)</f>
        <v>#NUM!</v>
      </c>
      <c r="RGH51" s="959"/>
      <c r="RGI51" s="962" t="e">
        <f t="shared" ref="RGI51" si="6217">(RGG51*$C$51)+(RGG51-RGG49)</f>
        <v>#NUM!</v>
      </c>
      <c r="RGJ51" s="959"/>
      <c r="RGK51" s="962" t="e">
        <f t="shared" ref="RGK51" si="6218">(RGI51*$C$51)+(RGI51-RGI49)</f>
        <v>#NUM!</v>
      </c>
      <c r="RGL51" s="959"/>
      <c r="RGM51" s="962" t="e">
        <f t="shared" ref="RGM51" si="6219">(RGK51*$C$51)+(RGK51-RGK49)</f>
        <v>#NUM!</v>
      </c>
      <c r="RGN51" s="959"/>
      <c r="RGO51" s="962" t="e">
        <f t="shared" ref="RGO51" si="6220">(RGM51*$C$51)+(RGM51-RGM49)</f>
        <v>#NUM!</v>
      </c>
      <c r="RGP51" s="959"/>
      <c r="RGQ51" s="962" t="e">
        <f t="shared" ref="RGQ51" si="6221">(RGO51*$C$51)+(RGO51-RGO49)</f>
        <v>#NUM!</v>
      </c>
      <c r="RGR51" s="959"/>
      <c r="RGS51" s="962" t="e">
        <f t="shared" ref="RGS51" si="6222">(RGQ51*$C$51)+(RGQ51-RGQ49)</f>
        <v>#NUM!</v>
      </c>
      <c r="RGT51" s="959"/>
      <c r="RGU51" s="962" t="e">
        <f t="shared" ref="RGU51" si="6223">(RGS51*$C$51)+(RGS51-RGS49)</f>
        <v>#NUM!</v>
      </c>
      <c r="RGV51" s="959"/>
      <c r="RGW51" s="962" t="e">
        <f t="shared" ref="RGW51" si="6224">(RGU51*$C$51)+(RGU51-RGU49)</f>
        <v>#NUM!</v>
      </c>
      <c r="RGX51" s="959"/>
      <c r="RGY51" s="962" t="e">
        <f t="shared" ref="RGY51" si="6225">(RGW51*$C$51)+(RGW51-RGW49)</f>
        <v>#NUM!</v>
      </c>
      <c r="RGZ51" s="959"/>
      <c r="RHA51" s="962" t="e">
        <f t="shared" ref="RHA51" si="6226">(RGY51*$C$51)+(RGY51-RGY49)</f>
        <v>#NUM!</v>
      </c>
      <c r="RHB51" s="959"/>
      <c r="RHC51" s="962" t="e">
        <f t="shared" ref="RHC51" si="6227">(RHA51*$C$51)+(RHA51-RHA49)</f>
        <v>#NUM!</v>
      </c>
      <c r="RHD51" s="959"/>
      <c r="RHE51" s="962" t="e">
        <f t="shared" ref="RHE51" si="6228">(RHC51*$C$51)+(RHC51-RHC49)</f>
        <v>#NUM!</v>
      </c>
      <c r="RHF51" s="959"/>
      <c r="RHG51" s="962" t="e">
        <f t="shared" ref="RHG51" si="6229">(RHE51*$C$51)+(RHE51-RHE49)</f>
        <v>#NUM!</v>
      </c>
      <c r="RHH51" s="959"/>
      <c r="RHI51" s="962" t="e">
        <f t="shared" ref="RHI51" si="6230">(RHG51*$C$51)+(RHG51-RHG49)</f>
        <v>#NUM!</v>
      </c>
      <c r="RHJ51" s="959"/>
      <c r="RHK51" s="962" t="e">
        <f t="shared" ref="RHK51" si="6231">(RHI51*$C$51)+(RHI51-RHI49)</f>
        <v>#NUM!</v>
      </c>
      <c r="RHL51" s="959"/>
      <c r="RHM51" s="962" t="e">
        <f t="shared" ref="RHM51" si="6232">(RHK51*$C$51)+(RHK51-RHK49)</f>
        <v>#NUM!</v>
      </c>
      <c r="RHN51" s="959"/>
      <c r="RHO51" s="962" t="e">
        <f t="shared" ref="RHO51" si="6233">(RHM51*$C$51)+(RHM51-RHM49)</f>
        <v>#NUM!</v>
      </c>
      <c r="RHP51" s="959"/>
      <c r="RHQ51" s="962" t="e">
        <f t="shared" ref="RHQ51" si="6234">(RHO51*$C$51)+(RHO51-RHO49)</f>
        <v>#NUM!</v>
      </c>
      <c r="RHR51" s="959"/>
      <c r="RHS51" s="962" t="e">
        <f t="shared" ref="RHS51" si="6235">(RHQ51*$C$51)+(RHQ51-RHQ49)</f>
        <v>#NUM!</v>
      </c>
      <c r="RHT51" s="959"/>
      <c r="RHU51" s="962" t="e">
        <f t="shared" ref="RHU51" si="6236">(RHS51*$C$51)+(RHS51-RHS49)</f>
        <v>#NUM!</v>
      </c>
      <c r="RHV51" s="959"/>
      <c r="RHW51" s="962" t="e">
        <f t="shared" ref="RHW51" si="6237">(RHU51*$C$51)+(RHU51-RHU49)</f>
        <v>#NUM!</v>
      </c>
      <c r="RHX51" s="959"/>
      <c r="RHY51" s="962" t="e">
        <f t="shared" ref="RHY51" si="6238">(RHW51*$C$51)+(RHW51-RHW49)</f>
        <v>#NUM!</v>
      </c>
      <c r="RHZ51" s="959"/>
      <c r="RIA51" s="962" t="e">
        <f t="shared" ref="RIA51" si="6239">(RHY51*$C$51)+(RHY51-RHY49)</f>
        <v>#NUM!</v>
      </c>
      <c r="RIB51" s="959"/>
      <c r="RIC51" s="962" t="e">
        <f t="shared" ref="RIC51" si="6240">(RIA51*$C$51)+(RIA51-RIA49)</f>
        <v>#NUM!</v>
      </c>
      <c r="RID51" s="959"/>
      <c r="RIE51" s="962" t="e">
        <f t="shared" ref="RIE51" si="6241">(RIC51*$C$51)+(RIC51-RIC49)</f>
        <v>#NUM!</v>
      </c>
      <c r="RIF51" s="959"/>
      <c r="RIG51" s="962" t="e">
        <f t="shared" ref="RIG51" si="6242">(RIE51*$C$51)+(RIE51-RIE49)</f>
        <v>#NUM!</v>
      </c>
      <c r="RIH51" s="959"/>
      <c r="RII51" s="962" t="e">
        <f t="shared" ref="RII51" si="6243">(RIG51*$C$51)+(RIG51-RIG49)</f>
        <v>#NUM!</v>
      </c>
      <c r="RIJ51" s="959"/>
      <c r="RIK51" s="962" t="e">
        <f t="shared" ref="RIK51" si="6244">(RII51*$C$51)+(RII51-RII49)</f>
        <v>#NUM!</v>
      </c>
      <c r="RIL51" s="959"/>
      <c r="RIM51" s="962" t="e">
        <f t="shared" ref="RIM51" si="6245">(RIK51*$C$51)+(RIK51-RIK49)</f>
        <v>#NUM!</v>
      </c>
      <c r="RIN51" s="959"/>
      <c r="RIO51" s="962" t="e">
        <f t="shared" ref="RIO51" si="6246">(RIM51*$C$51)+(RIM51-RIM49)</f>
        <v>#NUM!</v>
      </c>
      <c r="RIP51" s="959"/>
      <c r="RIQ51" s="962" t="e">
        <f t="shared" ref="RIQ51" si="6247">(RIO51*$C$51)+(RIO51-RIO49)</f>
        <v>#NUM!</v>
      </c>
      <c r="RIR51" s="959"/>
      <c r="RIS51" s="962" t="e">
        <f t="shared" ref="RIS51" si="6248">(RIQ51*$C$51)+(RIQ51-RIQ49)</f>
        <v>#NUM!</v>
      </c>
      <c r="RIT51" s="959"/>
      <c r="RIU51" s="962" t="e">
        <f t="shared" ref="RIU51" si="6249">(RIS51*$C$51)+(RIS51-RIS49)</f>
        <v>#NUM!</v>
      </c>
      <c r="RIV51" s="959"/>
      <c r="RIW51" s="962" t="e">
        <f t="shared" ref="RIW51" si="6250">(RIU51*$C$51)+(RIU51-RIU49)</f>
        <v>#NUM!</v>
      </c>
      <c r="RIX51" s="959"/>
      <c r="RIY51" s="962" t="e">
        <f t="shared" ref="RIY51" si="6251">(RIW51*$C$51)+(RIW51-RIW49)</f>
        <v>#NUM!</v>
      </c>
      <c r="RIZ51" s="959"/>
      <c r="RJA51" s="962" t="e">
        <f t="shared" ref="RJA51" si="6252">(RIY51*$C$51)+(RIY51-RIY49)</f>
        <v>#NUM!</v>
      </c>
      <c r="RJB51" s="959"/>
      <c r="RJC51" s="962" t="e">
        <f t="shared" ref="RJC51" si="6253">(RJA51*$C$51)+(RJA51-RJA49)</f>
        <v>#NUM!</v>
      </c>
      <c r="RJD51" s="959"/>
      <c r="RJE51" s="962" t="e">
        <f t="shared" ref="RJE51" si="6254">(RJC51*$C$51)+(RJC51-RJC49)</f>
        <v>#NUM!</v>
      </c>
      <c r="RJF51" s="959"/>
      <c r="RJG51" s="962" t="e">
        <f t="shared" ref="RJG51" si="6255">(RJE51*$C$51)+(RJE51-RJE49)</f>
        <v>#NUM!</v>
      </c>
      <c r="RJH51" s="959"/>
      <c r="RJI51" s="962" t="e">
        <f t="shared" ref="RJI51" si="6256">(RJG51*$C$51)+(RJG51-RJG49)</f>
        <v>#NUM!</v>
      </c>
      <c r="RJJ51" s="959"/>
      <c r="RJK51" s="962" t="e">
        <f t="shared" ref="RJK51" si="6257">(RJI51*$C$51)+(RJI51-RJI49)</f>
        <v>#NUM!</v>
      </c>
      <c r="RJL51" s="959"/>
      <c r="RJM51" s="962" t="e">
        <f t="shared" ref="RJM51" si="6258">(RJK51*$C$51)+(RJK51-RJK49)</f>
        <v>#NUM!</v>
      </c>
      <c r="RJN51" s="959"/>
      <c r="RJO51" s="962" t="e">
        <f t="shared" ref="RJO51" si="6259">(RJM51*$C$51)+(RJM51-RJM49)</f>
        <v>#NUM!</v>
      </c>
      <c r="RJP51" s="959"/>
      <c r="RJQ51" s="962" t="e">
        <f t="shared" ref="RJQ51" si="6260">(RJO51*$C$51)+(RJO51-RJO49)</f>
        <v>#NUM!</v>
      </c>
      <c r="RJR51" s="959"/>
      <c r="RJS51" s="962" t="e">
        <f t="shared" ref="RJS51" si="6261">(RJQ51*$C$51)+(RJQ51-RJQ49)</f>
        <v>#NUM!</v>
      </c>
      <c r="RJT51" s="959"/>
      <c r="RJU51" s="962" t="e">
        <f t="shared" ref="RJU51" si="6262">(RJS51*$C$51)+(RJS51-RJS49)</f>
        <v>#NUM!</v>
      </c>
      <c r="RJV51" s="959"/>
      <c r="RJW51" s="962" t="e">
        <f t="shared" ref="RJW51" si="6263">(RJU51*$C$51)+(RJU51-RJU49)</f>
        <v>#NUM!</v>
      </c>
      <c r="RJX51" s="959"/>
      <c r="RJY51" s="962" t="e">
        <f t="shared" ref="RJY51" si="6264">(RJW51*$C$51)+(RJW51-RJW49)</f>
        <v>#NUM!</v>
      </c>
      <c r="RJZ51" s="959"/>
      <c r="RKA51" s="962" t="e">
        <f t="shared" ref="RKA51" si="6265">(RJY51*$C$51)+(RJY51-RJY49)</f>
        <v>#NUM!</v>
      </c>
      <c r="RKB51" s="959"/>
      <c r="RKC51" s="962" t="e">
        <f t="shared" ref="RKC51" si="6266">(RKA51*$C$51)+(RKA51-RKA49)</f>
        <v>#NUM!</v>
      </c>
      <c r="RKD51" s="959"/>
      <c r="RKE51" s="962" t="e">
        <f t="shared" ref="RKE51" si="6267">(RKC51*$C$51)+(RKC51-RKC49)</f>
        <v>#NUM!</v>
      </c>
      <c r="RKF51" s="959"/>
      <c r="RKG51" s="962" t="e">
        <f t="shared" ref="RKG51" si="6268">(RKE51*$C$51)+(RKE51-RKE49)</f>
        <v>#NUM!</v>
      </c>
      <c r="RKH51" s="959"/>
      <c r="RKI51" s="962" t="e">
        <f t="shared" ref="RKI51" si="6269">(RKG51*$C$51)+(RKG51-RKG49)</f>
        <v>#NUM!</v>
      </c>
      <c r="RKJ51" s="959"/>
      <c r="RKK51" s="962" t="e">
        <f t="shared" ref="RKK51" si="6270">(RKI51*$C$51)+(RKI51-RKI49)</f>
        <v>#NUM!</v>
      </c>
      <c r="RKL51" s="959"/>
      <c r="RKM51" s="962" t="e">
        <f t="shared" ref="RKM51" si="6271">(RKK51*$C$51)+(RKK51-RKK49)</f>
        <v>#NUM!</v>
      </c>
      <c r="RKN51" s="959"/>
      <c r="RKO51" s="962" t="e">
        <f t="shared" ref="RKO51" si="6272">(RKM51*$C$51)+(RKM51-RKM49)</f>
        <v>#NUM!</v>
      </c>
      <c r="RKP51" s="959"/>
      <c r="RKQ51" s="962" t="e">
        <f t="shared" ref="RKQ51" si="6273">(RKO51*$C$51)+(RKO51-RKO49)</f>
        <v>#NUM!</v>
      </c>
      <c r="RKR51" s="959"/>
      <c r="RKS51" s="962" t="e">
        <f t="shared" ref="RKS51" si="6274">(RKQ51*$C$51)+(RKQ51-RKQ49)</f>
        <v>#NUM!</v>
      </c>
      <c r="RKT51" s="959"/>
      <c r="RKU51" s="962" t="e">
        <f t="shared" ref="RKU51" si="6275">(RKS51*$C$51)+(RKS51-RKS49)</f>
        <v>#NUM!</v>
      </c>
      <c r="RKV51" s="959"/>
      <c r="RKW51" s="962" t="e">
        <f t="shared" ref="RKW51" si="6276">(RKU51*$C$51)+(RKU51-RKU49)</f>
        <v>#NUM!</v>
      </c>
      <c r="RKX51" s="959"/>
      <c r="RKY51" s="962" t="e">
        <f t="shared" ref="RKY51" si="6277">(RKW51*$C$51)+(RKW51-RKW49)</f>
        <v>#NUM!</v>
      </c>
      <c r="RKZ51" s="959"/>
      <c r="RLA51" s="962" t="e">
        <f t="shared" ref="RLA51" si="6278">(RKY51*$C$51)+(RKY51-RKY49)</f>
        <v>#NUM!</v>
      </c>
      <c r="RLB51" s="959"/>
      <c r="RLC51" s="962" t="e">
        <f t="shared" ref="RLC51" si="6279">(RLA51*$C$51)+(RLA51-RLA49)</f>
        <v>#NUM!</v>
      </c>
      <c r="RLD51" s="959"/>
      <c r="RLE51" s="962" t="e">
        <f t="shared" ref="RLE51" si="6280">(RLC51*$C$51)+(RLC51-RLC49)</f>
        <v>#NUM!</v>
      </c>
      <c r="RLF51" s="959"/>
      <c r="RLG51" s="962" t="e">
        <f t="shared" ref="RLG51" si="6281">(RLE51*$C$51)+(RLE51-RLE49)</f>
        <v>#NUM!</v>
      </c>
      <c r="RLH51" s="959"/>
      <c r="RLI51" s="962" t="e">
        <f t="shared" ref="RLI51" si="6282">(RLG51*$C$51)+(RLG51-RLG49)</f>
        <v>#NUM!</v>
      </c>
      <c r="RLJ51" s="959"/>
      <c r="RLK51" s="962" t="e">
        <f t="shared" ref="RLK51" si="6283">(RLI51*$C$51)+(RLI51-RLI49)</f>
        <v>#NUM!</v>
      </c>
      <c r="RLL51" s="959"/>
      <c r="RLM51" s="962" t="e">
        <f t="shared" ref="RLM51" si="6284">(RLK51*$C$51)+(RLK51-RLK49)</f>
        <v>#NUM!</v>
      </c>
      <c r="RLN51" s="959"/>
      <c r="RLO51" s="962" t="e">
        <f t="shared" ref="RLO51" si="6285">(RLM51*$C$51)+(RLM51-RLM49)</f>
        <v>#NUM!</v>
      </c>
      <c r="RLP51" s="959"/>
      <c r="RLQ51" s="962" t="e">
        <f t="shared" ref="RLQ51" si="6286">(RLO51*$C$51)+(RLO51-RLO49)</f>
        <v>#NUM!</v>
      </c>
      <c r="RLR51" s="959"/>
      <c r="RLS51" s="962" t="e">
        <f t="shared" ref="RLS51" si="6287">(RLQ51*$C$51)+(RLQ51-RLQ49)</f>
        <v>#NUM!</v>
      </c>
      <c r="RLT51" s="959"/>
      <c r="RLU51" s="962" t="e">
        <f t="shared" ref="RLU51" si="6288">(RLS51*$C$51)+(RLS51-RLS49)</f>
        <v>#NUM!</v>
      </c>
      <c r="RLV51" s="959"/>
      <c r="RLW51" s="962" t="e">
        <f t="shared" ref="RLW51" si="6289">(RLU51*$C$51)+(RLU51-RLU49)</f>
        <v>#NUM!</v>
      </c>
      <c r="RLX51" s="959"/>
      <c r="RLY51" s="962" t="e">
        <f t="shared" ref="RLY51" si="6290">(RLW51*$C$51)+(RLW51-RLW49)</f>
        <v>#NUM!</v>
      </c>
      <c r="RLZ51" s="959"/>
      <c r="RMA51" s="962" t="e">
        <f t="shared" ref="RMA51" si="6291">(RLY51*$C$51)+(RLY51-RLY49)</f>
        <v>#NUM!</v>
      </c>
      <c r="RMB51" s="959"/>
      <c r="RMC51" s="962" t="e">
        <f t="shared" ref="RMC51" si="6292">(RMA51*$C$51)+(RMA51-RMA49)</f>
        <v>#NUM!</v>
      </c>
      <c r="RMD51" s="959"/>
      <c r="RME51" s="962" t="e">
        <f t="shared" ref="RME51" si="6293">(RMC51*$C$51)+(RMC51-RMC49)</f>
        <v>#NUM!</v>
      </c>
      <c r="RMF51" s="959"/>
      <c r="RMG51" s="962" t="e">
        <f t="shared" ref="RMG51" si="6294">(RME51*$C$51)+(RME51-RME49)</f>
        <v>#NUM!</v>
      </c>
      <c r="RMH51" s="959"/>
      <c r="RMI51" s="962" t="e">
        <f t="shared" ref="RMI51" si="6295">(RMG51*$C$51)+(RMG51-RMG49)</f>
        <v>#NUM!</v>
      </c>
      <c r="RMJ51" s="959"/>
      <c r="RMK51" s="962" t="e">
        <f t="shared" ref="RMK51" si="6296">(RMI51*$C$51)+(RMI51-RMI49)</f>
        <v>#NUM!</v>
      </c>
      <c r="RML51" s="959"/>
      <c r="RMM51" s="962" t="e">
        <f t="shared" ref="RMM51" si="6297">(RMK51*$C$51)+(RMK51-RMK49)</f>
        <v>#NUM!</v>
      </c>
      <c r="RMN51" s="959"/>
      <c r="RMO51" s="962" t="e">
        <f t="shared" ref="RMO51" si="6298">(RMM51*$C$51)+(RMM51-RMM49)</f>
        <v>#NUM!</v>
      </c>
      <c r="RMP51" s="959"/>
      <c r="RMQ51" s="962" t="e">
        <f t="shared" ref="RMQ51" si="6299">(RMO51*$C$51)+(RMO51-RMO49)</f>
        <v>#NUM!</v>
      </c>
      <c r="RMR51" s="959"/>
      <c r="RMS51" s="962" t="e">
        <f t="shared" ref="RMS51" si="6300">(RMQ51*$C$51)+(RMQ51-RMQ49)</f>
        <v>#NUM!</v>
      </c>
      <c r="RMT51" s="959"/>
      <c r="RMU51" s="962" t="e">
        <f t="shared" ref="RMU51" si="6301">(RMS51*$C$51)+(RMS51-RMS49)</f>
        <v>#NUM!</v>
      </c>
      <c r="RMV51" s="959"/>
      <c r="RMW51" s="962" t="e">
        <f t="shared" ref="RMW51" si="6302">(RMU51*$C$51)+(RMU51-RMU49)</f>
        <v>#NUM!</v>
      </c>
      <c r="RMX51" s="959"/>
      <c r="RMY51" s="962" t="e">
        <f t="shared" ref="RMY51" si="6303">(RMW51*$C$51)+(RMW51-RMW49)</f>
        <v>#NUM!</v>
      </c>
      <c r="RMZ51" s="959"/>
      <c r="RNA51" s="962" t="e">
        <f t="shared" ref="RNA51" si="6304">(RMY51*$C$51)+(RMY51-RMY49)</f>
        <v>#NUM!</v>
      </c>
      <c r="RNB51" s="959"/>
      <c r="RNC51" s="962" t="e">
        <f t="shared" ref="RNC51" si="6305">(RNA51*$C$51)+(RNA51-RNA49)</f>
        <v>#NUM!</v>
      </c>
      <c r="RND51" s="959"/>
      <c r="RNE51" s="962" t="e">
        <f t="shared" ref="RNE51" si="6306">(RNC51*$C$51)+(RNC51-RNC49)</f>
        <v>#NUM!</v>
      </c>
      <c r="RNF51" s="959"/>
      <c r="RNG51" s="962" t="e">
        <f t="shared" ref="RNG51" si="6307">(RNE51*$C$51)+(RNE51-RNE49)</f>
        <v>#NUM!</v>
      </c>
      <c r="RNH51" s="959"/>
      <c r="RNI51" s="962" t="e">
        <f t="shared" ref="RNI51" si="6308">(RNG51*$C$51)+(RNG51-RNG49)</f>
        <v>#NUM!</v>
      </c>
      <c r="RNJ51" s="959"/>
      <c r="RNK51" s="962" t="e">
        <f t="shared" ref="RNK51" si="6309">(RNI51*$C$51)+(RNI51-RNI49)</f>
        <v>#NUM!</v>
      </c>
      <c r="RNL51" s="959"/>
      <c r="RNM51" s="962" t="e">
        <f t="shared" ref="RNM51" si="6310">(RNK51*$C$51)+(RNK51-RNK49)</f>
        <v>#NUM!</v>
      </c>
      <c r="RNN51" s="959"/>
      <c r="RNO51" s="962" t="e">
        <f t="shared" ref="RNO51" si="6311">(RNM51*$C$51)+(RNM51-RNM49)</f>
        <v>#NUM!</v>
      </c>
      <c r="RNP51" s="959"/>
      <c r="RNQ51" s="962" t="e">
        <f t="shared" ref="RNQ51" si="6312">(RNO51*$C$51)+(RNO51-RNO49)</f>
        <v>#NUM!</v>
      </c>
      <c r="RNR51" s="959"/>
      <c r="RNS51" s="962" t="e">
        <f t="shared" ref="RNS51" si="6313">(RNQ51*$C$51)+(RNQ51-RNQ49)</f>
        <v>#NUM!</v>
      </c>
      <c r="RNT51" s="959"/>
      <c r="RNU51" s="962" t="e">
        <f t="shared" ref="RNU51" si="6314">(RNS51*$C$51)+(RNS51-RNS49)</f>
        <v>#NUM!</v>
      </c>
      <c r="RNV51" s="959"/>
      <c r="RNW51" s="962" t="e">
        <f t="shared" ref="RNW51" si="6315">(RNU51*$C$51)+(RNU51-RNU49)</f>
        <v>#NUM!</v>
      </c>
      <c r="RNX51" s="959"/>
      <c r="RNY51" s="962" t="e">
        <f t="shared" ref="RNY51" si="6316">(RNW51*$C$51)+(RNW51-RNW49)</f>
        <v>#NUM!</v>
      </c>
      <c r="RNZ51" s="959"/>
      <c r="ROA51" s="962" t="e">
        <f t="shared" ref="ROA51" si="6317">(RNY51*$C$51)+(RNY51-RNY49)</f>
        <v>#NUM!</v>
      </c>
      <c r="ROB51" s="959"/>
      <c r="ROC51" s="962" t="e">
        <f t="shared" ref="ROC51" si="6318">(ROA51*$C$51)+(ROA51-ROA49)</f>
        <v>#NUM!</v>
      </c>
      <c r="ROD51" s="959"/>
      <c r="ROE51" s="962" t="e">
        <f t="shared" ref="ROE51" si="6319">(ROC51*$C$51)+(ROC51-ROC49)</f>
        <v>#NUM!</v>
      </c>
      <c r="ROF51" s="959"/>
      <c r="ROG51" s="962" t="e">
        <f t="shared" ref="ROG51" si="6320">(ROE51*$C$51)+(ROE51-ROE49)</f>
        <v>#NUM!</v>
      </c>
      <c r="ROH51" s="959"/>
      <c r="ROI51" s="962" t="e">
        <f t="shared" ref="ROI51" si="6321">(ROG51*$C$51)+(ROG51-ROG49)</f>
        <v>#NUM!</v>
      </c>
      <c r="ROJ51" s="959"/>
      <c r="ROK51" s="962" t="e">
        <f t="shared" ref="ROK51" si="6322">(ROI51*$C$51)+(ROI51-ROI49)</f>
        <v>#NUM!</v>
      </c>
      <c r="ROL51" s="959"/>
      <c r="ROM51" s="962" t="e">
        <f t="shared" ref="ROM51" si="6323">(ROK51*$C$51)+(ROK51-ROK49)</f>
        <v>#NUM!</v>
      </c>
      <c r="RON51" s="959"/>
      <c r="ROO51" s="962" t="e">
        <f t="shared" ref="ROO51" si="6324">(ROM51*$C$51)+(ROM51-ROM49)</f>
        <v>#NUM!</v>
      </c>
      <c r="ROP51" s="959"/>
      <c r="ROQ51" s="962" t="e">
        <f t="shared" ref="ROQ51" si="6325">(ROO51*$C$51)+(ROO51-ROO49)</f>
        <v>#NUM!</v>
      </c>
      <c r="ROR51" s="959"/>
      <c r="ROS51" s="962" t="e">
        <f t="shared" ref="ROS51" si="6326">(ROQ51*$C$51)+(ROQ51-ROQ49)</f>
        <v>#NUM!</v>
      </c>
      <c r="ROT51" s="959"/>
      <c r="ROU51" s="962" t="e">
        <f t="shared" ref="ROU51" si="6327">(ROS51*$C$51)+(ROS51-ROS49)</f>
        <v>#NUM!</v>
      </c>
      <c r="ROV51" s="959"/>
      <c r="ROW51" s="962" t="e">
        <f t="shared" ref="ROW51" si="6328">(ROU51*$C$51)+(ROU51-ROU49)</f>
        <v>#NUM!</v>
      </c>
      <c r="ROX51" s="959"/>
      <c r="ROY51" s="962" t="e">
        <f t="shared" ref="ROY51" si="6329">(ROW51*$C$51)+(ROW51-ROW49)</f>
        <v>#NUM!</v>
      </c>
      <c r="ROZ51" s="959"/>
      <c r="RPA51" s="962" t="e">
        <f t="shared" ref="RPA51" si="6330">(ROY51*$C$51)+(ROY51-ROY49)</f>
        <v>#NUM!</v>
      </c>
      <c r="RPB51" s="959"/>
      <c r="RPC51" s="962" t="e">
        <f t="shared" ref="RPC51" si="6331">(RPA51*$C$51)+(RPA51-RPA49)</f>
        <v>#NUM!</v>
      </c>
      <c r="RPD51" s="959"/>
      <c r="RPE51" s="962" t="e">
        <f t="shared" ref="RPE51" si="6332">(RPC51*$C$51)+(RPC51-RPC49)</f>
        <v>#NUM!</v>
      </c>
      <c r="RPF51" s="959"/>
      <c r="RPG51" s="962" t="e">
        <f t="shared" ref="RPG51" si="6333">(RPE51*$C$51)+(RPE51-RPE49)</f>
        <v>#NUM!</v>
      </c>
      <c r="RPH51" s="959"/>
      <c r="RPI51" s="962" t="e">
        <f t="shared" ref="RPI51" si="6334">(RPG51*$C$51)+(RPG51-RPG49)</f>
        <v>#NUM!</v>
      </c>
      <c r="RPJ51" s="959"/>
      <c r="RPK51" s="962" t="e">
        <f t="shared" ref="RPK51" si="6335">(RPI51*$C$51)+(RPI51-RPI49)</f>
        <v>#NUM!</v>
      </c>
      <c r="RPL51" s="959"/>
      <c r="RPM51" s="962" t="e">
        <f t="shared" ref="RPM51" si="6336">(RPK51*$C$51)+(RPK51-RPK49)</f>
        <v>#NUM!</v>
      </c>
      <c r="RPN51" s="959"/>
      <c r="RPO51" s="962" t="e">
        <f t="shared" ref="RPO51" si="6337">(RPM51*$C$51)+(RPM51-RPM49)</f>
        <v>#NUM!</v>
      </c>
      <c r="RPP51" s="959"/>
      <c r="RPQ51" s="962" t="e">
        <f t="shared" ref="RPQ51" si="6338">(RPO51*$C$51)+(RPO51-RPO49)</f>
        <v>#NUM!</v>
      </c>
      <c r="RPR51" s="959"/>
      <c r="RPS51" s="962" t="e">
        <f t="shared" ref="RPS51" si="6339">(RPQ51*$C$51)+(RPQ51-RPQ49)</f>
        <v>#NUM!</v>
      </c>
      <c r="RPT51" s="959"/>
      <c r="RPU51" s="962" t="e">
        <f t="shared" ref="RPU51" si="6340">(RPS51*$C$51)+(RPS51-RPS49)</f>
        <v>#NUM!</v>
      </c>
      <c r="RPV51" s="959"/>
      <c r="RPW51" s="962" t="e">
        <f t="shared" ref="RPW51" si="6341">(RPU51*$C$51)+(RPU51-RPU49)</f>
        <v>#NUM!</v>
      </c>
      <c r="RPX51" s="959"/>
      <c r="RPY51" s="962" t="e">
        <f t="shared" ref="RPY51" si="6342">(RPW51*$C$51)+(RPW51-RPW49)</f>
        <v>#NUM!</v>
      </c>
      <c r="RPZ51" s="959"/>
      <c r="RQA51" s="962" t="e">
        <f t="shared" ref="RQA51" si="6343">(RPY51*$C$51)+(RPY51-RPY49)</f>
        <v>#NUM!</v>
      </c>
      <c r="RQB51" s="959"/>
      <c r="RQC51" s="962" t="e">
        <f t="shared" ref="RQC51" si="6344">(RQA51*$C$51)+(RQA51-RQA49)</f>
        <v>#NUM!</v>
      </c>
      <c r="RQD51" s="959"/>
      <c r="RQE51" s="962" t="e">
        <f t="shared" ref="RQE51" si="6345">(RQC51*$C$51)+(RQC51-RQC49)</f>
        <v>#NUM!</v>
      </c>
      <c r="RQF51" s="959"/>
      <c r="RQG51" s="962" t="e">
        <f t="shared" ref="RQG51" si="6346">(RQE51*$C$51)+(RQE51-RQE49)</f>
        <v>#NUM!</v>
      </c>
      <c r="RQH51" s="959"/>
      <c r="RQI51" s="962" t="e">
        <f t="shared" ref="RQI51" si="6347">(RQG51*$C$51)+(RQG51-RQG49)</f>
        <v>#NUM!</v>
      </c>
      <c r="RQJ51" s="959"/>
      <c r="RQK51" s="962" t="e">
        <f t="shared" ref="RQK51" si="6348">(RQI51*$C$51)+(RQI51-RQI49)</f>
        <v>#NUM!</v>
      </c>
      <c r="RQL51" s="959"/>
      <c r="RQM51" s="962" t="e">
        <f t="shared" ref="RQM51" si="6349">(RQK51*$C$51)+(RQK51-RQK49)</f>
        <v>#NUM!</v>
      </c>
      <c r="RQN51" s="959"/>
      <c r="RQO51" s="962" t="e">
        <f t="shared" ref="RQO51" si="6350">(RQM51*$C$51)+(RQM51-RQM49)</f>
        <v>#NUM!</v>
      </c>
      <c r="RQP51" s="959"/>
      <c r="RQQ51" s="962" t="e">
        <f t="shared" ref="RQQ51" si="6351">(RQO51*$C$51)+(RQO51-RQO49)</f>
        <v>#NUM!</v>
      </c>
      <c r="RQR51" s="959"/>
      <c r="RQS51" s="962" t="e">
        <f t="shared" ref="RQS51" si="6352">(RQQ51*$C$51)+(RQQ51-RQQ49)</f>
        <v>#NUM!</v>
      </c>
      <c r="RQT51" s="959"/>
      <c r="RQU51" s="962" t="e">
        <f t="shared" ref="RQU51" si="6353">(RQS51*$C$51)+(RQS51-RQS49)</f>
        <v>#NUM!</v>
      </c>
      <c r="RQV51" s="959"/>
      <c r="RQW51" s="962" t="e">
        <f t="shared" ref="RQW51" si="6354">(RQU51*$C$51)+(RQU51-RQU49)</f>
        <v>#NUM!</v>
      </c>
      <c r="RQX51" s="959"/>
      <c r="RQY51" s="962" t="e">
        <f t="shared" ref="RQY51" si="6355">(RQW51*$C$51)+(RQW51-RQW49)</f>
        <v>#NUM!</v>
      </c>
      <c r="RQZ51" s="959"/>
      <c r="RRA51" s="962" t="e">
        <f t="shared" ref="RRA51" si="6356">(RQY51*$C$51)+(RQY51-RQY49)</f>
        <v>#NUM!</v>
      </c>
      <c r="RRB51" s="959"/>
      <c r="RRC51" s="962" t="e">
        <f t="shared" ref="RRC51" si="6357">(RRA51*$C$51)+(RRA51-RRA49)</f>
        <v>#NUM!</v>
      </c>
      <c r="RRD51" s="959"/>
      <c r="RRE51" s="962" t="e">
        <f t="shared" ref="RRE51" si="6358">(RRC51*$C$51)+(RRC51-RRC49)</f>
        <v>#NUM!</v>
      </c>
      <c r="RRF51" s="959"/>
      <c r="RRG51" s="962" t="e">
        <f t="shared" ref="RRG51" si="6359">(RRE51*$C$51)+(RRE51-RRE49)</f>
        <v>#NUM!</v>
      </c>
      <c r="RRH51" s="959"/>
      <c r="RRI51" s="962" t="e">
        <f t="shared" ref="RRI51" si="6360">(RRG51*$C$51)+(RRG51-RRG49)</f>
        <v>#NUM!</v>
      </c>
      <c r="RRJ51" s="959"/>
      <c r="RRK51" s="962" t="e">
        <f t="shared" ref="RRK51" si="6361">(RRI51*$C$51)+(RRI51-RRI49)</f>
        <v>#NUM!</v>
      </c>
      <c r="RRL51" s="959"/>
      <c r="RRM51" s="962" t="e">
        <f t="shared" ref="RRM51" si="6362">(RRK51*$C$51)+(RRK51-RRK49)</f>
        <v>#NUM!</v>
      </c>
      <c r="RRN51" s="959"/>
      <c r="RRO51" s="962" t="e">
        <f t="shared" ref="RRO51" si="6363">(RRM51*$C$51)+(RRM51-RRM49)</f>
        <v>#NUM!</v>
      </c>
      <c r="RRP51" s="959"/>
      <c r="RRQ51" s="962" t="e">
        <f t="shared" ref="RRQ51" si="6364">(RRO51*$C$51)+(RRO51-RRO49)</f>
        <v>#NUM!</v>
      </c>
      <c r="RRR51" s="959"/>
      <c r="RRS51" s="962" t="e">
        <f t="shared" ref="RRS51" si="6365">(RRQ51*$C$51)+(RRQ51-RRQ49)</f>
        <v>#NUM!</v>
      </c>
      <c r="RRT51" s="959"/>
      <c r="RRU51" s="962" t="e">
        <f t="shared" ref="RRU51" si="6366">(RRS51*$C$51)+(RRS51-RRS49)</f>
        <v>#NUM!</v>
      </c>
      <c r="RRV51" s="959"/>
      <c r="RRW51" s="962" t="e">
        <f t="shared" ref="RRW51" si="6367">(RRU51*$C$51)+(RRU51-RRU49)</f>
        <v>#NUM!</v>
      </c>
      <c r="RRX51" s="959"/>
      <c r="RRY51" s="962" t="e">
        <f t="shared" ref="RRY51" si="6368">(RRW51*$C$51)+(RRW51-RRW49)</f>
        <v>#NUM!</v>
      </c>
      <c r="RRZ51" s="959"/>
      <c r="RSA51" s="962" t="e">
        <f t="shared" ref="RSA51" si="6369">(RRY51*$C$51)+(RRY51-RRY49)</f>
        <v>#NUM!</v>
      </c>
      <c r="RSB51" s="959"/>
      <c r="RSC51" s="962" t="e">
        <f t="shared" ref="RSC51" si="6370">(RSA51*$C$51)+(RSA51-RSA49)</f>
        <v>#NUM!</v>
      </c>
      <c r="RSD51" s="959"/>
      <c r="RSE51" s="962" t="e">
        <f t="shared" ref="RSE51" si="6371">(RSC51*$C$51)+(RSC51-RSC49)</f>
        <v>#NUM!</v>
      </c>
      <c r="RSF51" s="959"/>
      <c r="RSG51" s="962" t="e">
        <f t="shared" ref="RSG51" si="6372">(RSE51*$C$51)+(RSE51-RSE49)</f>
        <v>#NUM!</v>
      </c>
      <c r="RSH51" s="959"/>
      <c r="RSI51" s="962" t="e">
        <f t="shared" ref="RSI51" si="6373">(RSG51*$C$51)+(RSG51-RSG49)</f>
        <v>#NUM!</v>
      </c>
      <c r="RSJ51" s="959"/>
      <c r="RSK51" s="962" t="e">
        <f t="shared" ref="RSK51" si="6374">(RSI51*$C$51)+(RSI51-RSI49)</f>
        <v>#NUM!</v>
      </c>
      <c r="RSL51" s="959"/>
      <c r="RSM51" s="962" t="e">
        <f t="shared" ref="RSM51" si="6375">(RSK51*$C$51)+(RSK51-RSK49)</f>
        <v>#NUM!</v>
      </c>
      <c r="RSN51" s="959"/>
      <c r="RSO51" s="962" t="e">
        <f t="shared" ref="RSO51" si="6376">(RSM51*$C$51)+(RSM51-RSM49)</f>
        <v>#NUM!</v>
      </c>
      <c r="RSP51" s="959"/>
      <c r="RSQ51" s="962" t="e">
        <f t="shared" ref="RSQ51" si="6377">(RSO51*$C$51)+(RSO51-RSO49)</f>
        <v>#NUM!</v>
      </c>
      <c r="RSR51" s="959"/>
      <c r="RSS51" s="962" t="e">
        <f t="shared" ref="RSS51" si="6378">(RSQ51*$C$51)+(RSQ51-RSQ49)</f>
        <v>#NUM!</v>
      </c>
      <c r="RST51" s="959"/>
      <c r="RSU51" s="962" t="e">
        <f t="shared" ref="RSU51" si="6379">(RSS51*$C$51)+(RSS51-RSS49)</f>
        <v>#NUM!</v>
      </c>
      <c r="RSV51" s="959"/>
      <c r="RSW51" s="962" t="e">
        <f t="shared" ref="RSW51" si="6380">(RSU51*$C$51)+(RSU51-RSU49)</f>
        <v>#NUM!</v>
      </c>
      <c r="RSX51" s="959"/>
      <c r="RSY51" s="962" t="e">
        <f t="shared" ref="RSY51" si="6381">(RSW51*$C$51)+(RSW51-RSW49)</f>
        <v>#NUM!</v>
      </c>
      <c r="RSZ51" s="959"/>
      <c r="RTA51" s="962" t="e">
        <f t="shared" ref="RTA51" si="6382">(RSY51*$C$51)+(RSY51-RSY49)</f>
        <v>#NUM!</v>
      </c>
      <c r="RTB51" s="959"/>
      <c r="RTC51" s="962" t="e">
        <f t="shared" ref="RTC51" si="6383">(RTA51*$C$51)+(RTA51-RTA49)</f>
        <v>#NUM!</v>
      </c>
      <c r="RTD51" s="959"/>
      <c r="RTE51" s="962" t="e">
        <f t="shared" ref="RTE51" si="6384">(RTC51*$C$51)+(RTC51-RTC49)</f>
        <v>#NUM!</v>
      </c>
      <c r="RTF51" s="959"/>
      <c r="RTG51" s="962" t="e">
        <f t="shared" ref="RTG51" si="6385">(RTE51*$C$51)+(RTE51-RTE49)</f>
        <v>#NUM!</v>
      </c>
      <c r="RTH51" s="959"/>
      <c r="RTI51" s="962" t="e">
        <f t="shared" ref="RTI51" si="6386">(RTG51*$C$51)+(RTG51-RTG49)</f>
        <v>#NUM!</v>
      </c>
      <c r="RTJ51" s="959"/>
      <c r="RTK51" s="962" t="e">
        <f t="shared" ref="RTK51" si="6387">(RTI51*$C$51)+(RTI51-RTI49)</f>
        <v>#NUM!</v>
      </c>
      <c r="RTL51" s="959"/>
      <c r="RTM51" s="962" t="e">
        <f t="shared" ref="RTM51" si="6388">(RTK51*$C$51)+(RTK51-RTK49)</f>
        <v>#NUM!</v>
      </c>
      <c r="RTN51" s="959"/>
      <c r="RTO51" s="962" t="e">
        <f t="shared" ref="RTO51" si="6389">(RTM51*$C$51)+(RTM51-RTM49)</f>
        <v>#NUM!</v>
      </c>
      <c r="RTP51" s="959"/>
      <c r="RTQ51" s="962" t="e">
        <f t="shared" ref="RTQ51" si="6390">(RTO51*$C$51)+(RTO51-RTO49)</f>
        <v>#NUM!</v>
      </c>
      <c r="RTR51" s="959"/>
      <c r="RTS51" s="962" t="e">
        <f t="shared" ref="RTS51" si="6391">(RTQ51*$C$51)+(RTQ51-RTQ49)</f>
        <v>#NUM!</v>
      </c>
      <c r="RTT51" s="959"/>
      <c r="RTU51" s="962" t="e">
        <f t="shared" ref="RTU51" si="6392">(RTS51*$C$51)+(RTS51-RTS49)</f>
        <v>#NUM!</v>
      </c>
      <c r="RTV51" s="959"/>
      <c r="RTW51" s="962" t="e">
        <f t="shared" ref="RTW51" si="6393">(RTU51*$C$51)+(RTU51-RTU49)</f>
        <v>#NUM!</v>
      </c>
      <c r="RTX51" s="959"/>
      <c r="RTY51" s="962" t="e">
        <f t="shared" ref="RTY51" si="6394">(RTW51*$C$51)+(RTW51-RTW49)</f>
        <v>#NUM!</v>
      </c>
      <c r="RTZ51" s="959"/>
      <c r="RUA51" s="962" t="e">
        <f t="shared" ref="RUA51" si="6395">(RTY51*$C$51)+(RTY51-RTY49)</f>
        <v>#NUM!</v>
      </c>
      <c r="RUB51" s="959"/>
      <c r="RUC51" s="962" t="e">
        <f t="shared" ref="RUC51" si="6396">(RUA51*$C$51)+(RUA51-RUA49)</f>
        <v>#NUM!</v>
      </c>
      <c r="RUD51" s="959"/>
      <c r="RUE51" s="962" t="e">
        <f t="shared" ref="RUE51" si="6397">(RUC51*$C$51)+(RUC51-RUC49)</f>
        <v>#NUM!</v>
      </c>
      <c r="RUF51" s="959"/>
      <c r="RUG51" s="962" t="e">
        <f t="shared" ref="RUG51" si="6398">(RUE51*$C$51)+(RUE51-RUE49)</f>
        <v>#NUM!</v>
      </c>
      <c r="RUH51" s="959"/>
      <c r="RUI51" s="962" t="e">
        <f t="shared" ref="RUI51" si="6399">(RUG51*$C$51)+(RUG51-RUG49)</f>
        <v>#NUM!</v>
      </c>
      <c r="RUJ51" s="959"/>
      <c r="RUK51" s="962" t="e">
        <f t="shared" ref="RUK51" si="6400">(RUI51*$C$51)+(RUI51-RUI49)</f>
        <v>#NUM!</v>
      </c>
      <c r="RUL51" s="959"/>
      <c r="RUM51" s="962" t="e">
        <f t="shared" ref="RUM51" si="6401">(RUK51*$C$51)+(RUK51-RUK49)</f>
        <v>#NUM!</v>
      </c>
      <c r="RUN51" s="959"/>
      <c r="RUO51" s="962" t="e">
        <f t="shared" ref="RUO51" si="6402">(RUM51*$C$51)+(RUM51-RUM49)</f>
        <v>#NUM!</v>
      </c>
      <c r="RUP51" s="959"/>
      <c r="RUQ51" s="962" t="e">
        <f t="shared" ref="RUQ51" si="6403">(RUO51*$C$51)+(RUO51-RUO49)</f>
        <v>#NUM!</v>
      </c>
      <c r="RUR51" s="959"/>
      <c r="RUS51" s="962" t="e">
        <f t="shared" ref="RUS51" si="6404">(RUQ51*$C$51)+(RUQ51-RUQ49)</f>
        <v>#NUM!</v>
      </c>
      <c r="RUT51" s="959"/>
      <c r="RUU51" s="962" t="e">
        <f t="shared" ref="RUU51" si="6405">(RUS51*$C$51)+(RUS51-RUS49)</f>
        <v>#NUM!</v>
      </c>
      <c r="RUV51" s="959"/>
      <c r="RUW51" s="962" t="e">
        <f t="shared" ref="RUW51" si="6406">(RUU51*$C$51)+(RUU51-RUU49)</f>
        <v>#NUM!</v>
      </c>
      <c r="RUX51" s="959"/>
      <c r="RUY51" s="962" t="e">
        <f t="shared" ref="RUY51" si="6407">(RUW51*$C$51)+(RUW51-RUW49)</f>
        <v>#NUM!</v>
      </c>
      <c r="RUZ51" s="959"/>
      <c r="RVA51" s="962" t="e">
        <f t="shared" ref="RVA51" si="6408">(RUY51*$C$51)+(RUY51-RUY49)</f>
        <v>#NUM!</v>
      </c>
      <c r="RVB51" s="959"/>
      <c r="RVC51" s="962" t="e">
        <f t="shared" ref="RVC51" si="6409">(RVA51*$C$51)+(RVA51-RVA49)</f>
        <v>#NUM!</v>
      </c>
      <c r="RVD51" s="959"/>
      <c r="RVE51" s="962" t="e">
        <f t="shared" ref="RVE51" si="6410">(RVC51*$C$51)+(RVC51-RVC49)</f>
        <v>#NUM!</v>
      </c>
      <c r="RVF51" s="959"/>
      <c r="RVG51" s="962" t="e">
        <f t="shared" ref="RVG51" si="6411">(RVE51*$C$51)+(RVE51-RVE49)</f>
        <v>#NUM!</v>
      </c>
      <c r="RVH51" s="959"/>
      <c r="RVI51" s="962" t="e">
        <f t="shared" ref="RVI51" si="6412">(RVG51*$C$51)+(RVG51-RVG49)</f>
        <v>#NUM!</v>
      </c>
      <c r="RVJ51" s="959"/>
      <c r="RVK51" s="962" t="e">
        <f t="shared" ref="RVK51" si="6413">(RVI51*$C$51)+(RVI51-RVI49)</f>
        <v>#NUM!</v>
      </c>
      <c r="RVL51" s="959"/>
      <c r="RVM51" s="962" t="e">
        <f t="shared" ref="RVM51" si="6414">(RVK51*$C$51)+(RVK51-RVK49)</f>
        <v>#NUM!</v>
      </c>
      <c r="RVN51" s="959"/>
      <c r="RVO51" s="962" t="e">
        <f t="shared" ref="RVO51" si="6415">(RVM51*$C$51)+(RVM51-RVM49)</f>
        <v>#NUM!</v>
      </c>
      <c r="RVP51" s="959"/>
      <c r="RVQ51" s="962" t="e">
        <f t="shared" ref="RVQ51" si="6416">(RVO51*$C$51)+(RVO51-RVO49)</f>
        <v>#NUM!</v>
      </c>
      <c r="RVR51" s="959"/>
      <c r="RVS51" s="962" t="e">
        <f t="shared" ref="RVS51" si="6417">(RVQ51*$C$51)+(RVQ51-RVQ49)</f>
        <v>#NUM!</v>
      </c>
      <c r="RVT51" s="959"/>
      <c r="RVU51" s="962" t="e">
        <f t="shared" ref="RVU51" si="6418">(RVS51*$C$51)+(RVS51-RVS49)</f>
        <v>#NUM!</v>
      </c>
      <c r="RVV51" s="959"/>
      <c r="RVW51" s="962" t="e">
        <f t="shared" ref="RVW51" si="6419">(RVU51*$C$51)+(RVU51-RVU49)</f>
        <v>#NUM!</v>
      </c>
      <c r="RVX51" s="959"/>
      <c r="RVY51" s="962" t="e">
        <f t="shared" ref="RVY51" si="6420">(RVW51*$C$51)+(RVW51-RVW49)</f>
        <v>#NUM!</v>
      </c>
      <c r="RVZ51" s="959"/>
      <c r="RWA51" s="962" t="e">
        <f t="shared" ref="RWA51" si="6421">(RVY51*$C$51)+(RVY51-RVY49)</f>
        <v>#NUM!</v>
      </c>
      <c r="RWB51" s="959"/>
      <c r="RWC51" s="962" t="e">
        <f t="shared" ref="RWC51" si="6422">(RWA51*$C$51)+(RWA51-RWA49)</f>
        <v>#NUM!</v>
      </c>
      <c r="RWD51" s="959"/>
      <c r="RWE51" s="962" t="e">
        <f t="shared" ref="RWE51" si="6423">(RWC51*$C$51)+(RWC51-RWC49)</f>
        <v>#NUM!</v>
      </c>
      <c r="RWF51" s="959"/>
      <c r="RWG51" s="962" t="e">
        <f t="shared" ref="RWG51" si="6424">(RWE51*$C$51)+(RWE51-RWE49)</f>
        <v>#NUM!</v>
      </c>
      <c r="RWH51" s="959"/>
      <c r="RWI51" s="962" t="e">
        <f t="shared" ref="RWI51" si="6425">(RWG51*$C$51)+(RWG51-RWG49)</f>
        <v>#NUM!</v>
      </c>
      <c r="RWJ51" s="959"/>
      <c r="RWK51" s="962" t="e">
        <f t="shared" ref="RWK51" si="6426">(RWI51*$C$51)+(RWI51-RWI49)</f>
        <v>#NUM!</v>
      </c>
      <c r="RWL51" s="959"/>
      <c r="RWM51" s="962" t="e">
        <f t="shared" ref="RWM51" si="6427">(RWK51*$C$51)+(RWK51-RWK49)</f>
        <v>#NUM!</v>
      </c>
      <c r="RWN51" s="959"/>
      <c r="RWO51" s="962" t="e">
        <f t="shared" ref="RWO51" si="6428">(RWM51*$C$51)+(RWM51-RWM49)</f>
        <v>#NUM!</v>
      </c>
      <c r="RWP51" s="959"/>
      <c r="RWQ51" s="962" t="e">
        <f t="shared" ref="RWQ51" si="6429">(RWO51*$C$51)+(RWO51-RWO49)</f>
        <v>#NUM!</v>
      </c>
      <c r="RWR51" s="959"/>
      <c r="RWS51" s="962" t="e">
        <f t="shared" ref="RWS51" si="6430">(RWQ51*$C$51)+(RWQ51-RWQ49)</f>
        <v>#NUM!</v>
      </c>
      <c r="RWT51" s="959"/>
      <c r="RWU51" s="962" t="e">
        <f t="shared" ref="RWU51" si="6431">(RWS51*$C$51)+(RWS51-RWS49)</f>
        <v>#NUM!</v>
      </c>
      <c r="RWV51" s="959"/>
      <c r="RWW51" s="962" t="e">
        <f t="shared" ref="RWW51" si="6432">(RWU51*$C$51)+(RWU51-RWU49)</f>
        <v>#NUM!</v>
      </c>
      <c r="RWX51" s="959"/>
      <c r="RWY51" s="962" t="e">
        <f t="shared" ref="RWY51" si="6433">(RWW51*$C$51)+(RWW51-RWW49)</f>
        <v>#NUM!</v>
      </c>
      <c r="RWZ51" s="959"/>
      <c r="RXA51" s="962" t="e">
        <f t="shared" ref="RXA51" si="6434">(RWY51*$C$51)+(RWY51-RWY49)</f>
        <v>#NUM!</v>
      </c>
      <c r="RXB51" s="959"/>
      <c r="RXC51" s="962" t="e">
        <f t="shared" ref="RXC51" si="6435">(RXA51*$C$51)+(RXA51-RXA49)</f>
        <v>#NUM!</v>
      </c>
      <c r="RXD51" s="959"/>
      <c r="RXE51" s="962" t="e">
        <f t="shared" ref="RXE51" si="6436">(RXC51*$C$51)+(RXC51-RXC49)</f>
        <v>#NUM!</v>
      </c>
      <c r="RXF51" s="959"/>
      <c r="RXG51" s="962" t="e">
        <f t="shared" ref="RXG51" si="6437">(RXE51*$C$51)+(RXE51-RXE49)</f>
        <v>#NUM!</v>
      </c>
      <c r="RXH51" s="959"/>
      <c r="RXI51" s="962" t="e">
        <f t="shared" ref="RXI51" si="6438">(RXG51*$C$51)+(RXG51-RXG49)</f>
        <v>#NUM!</v>
      </c>
      <c r="RXJ51" s="959"/>
      <c r="RXK51" s="962" t="e">
        <f t="shared" ref="RXK51" si="6439">(RXI51*$C$51)+(RXI51-RXI49)</f>
        <v>#NUM!</v>
      </c>
      <c r="RXL51" s="959"/>
      <c r="RXM51" s="962" t="e">
        <f t="shared" ref="RXM51" si="6440">(RXK51*$C$51)+(RXK51-RXK49)</f>
        <v>#NUM!</v>
      </c>
      <c r="RXN51" s="959"/>
      <c r="RXO51" s="962" t="e">
        <f t="shared" ref="RXO51" si="6441">(RXM51*$C$51)+(RXM51-RXM49)</f>
        <v>#NUM!</v>
      </c>
      <c r="RXP51" s="959"/>
      <c r="RXQ51" s="962" t="e">
        <f t="shared" ref="RXQ51" si="6442">(RXO51*$C$51)+(RXO51-RXO49)</f>
        <v>#NUM!</v>
      </c>
      <c r="RXR51" s="959"/>
      <c r="RXS51" s="962" t="e">
        <f t="shared" ref="RXS51" si="6443">(RXQ51*$C$51)+(RXQ51-RXQ49)</f>
        <v>#NUM!</v>
      </c>
      <c r="RXT51" s="959"/>
      <c r="RXU51" s="962" t="e">
        <f t="shared" ref="RXU51" si="6444">(RXS51*$C$51)+(RXS51-RXS49)</f>
        <v>#NUM!</v>
      </c>
      <c r="RXV51" s="959"/>
      <c r="RXW51" s="962" t="e">
        <f t="shared" ref="RXW51" si="6445">(RXU51*$C$51)+(RXU51-RXU49)</f>
        <v>#NUM!</v>
      </c>
      <c r="RXX51" s="959"/>
      <c r="RXY51" s="962" t="e">
        <f t="shared" ref="RXY51" si="6446">(RXW51*$C$51)+(RXW51-RXW49)</f>
        <v>#NUM!</v>
      </c>
      <c r="RXZ51" s="959"/>
      <c r="RYA51" s="962" t="e">
        <f t="shared" ref="RYA51" si="6447">(RXY51*$C$51)+(RXY51-RXY49)</f>
        <v>#NUM!</v>
      </c>
      <c r="RYB51" s="959"/>
      <c r="RYC51" s="962" t="e">
        <f t="shared" ref="RYC51" si="6448">(RYA51*$C$51)+(RYA51-RYA49)</f>
        <v>#NUM!</v>
      </c>
      <c r="RYD51" s="959"/>
      <c r="RYE51" s="962" t="e">
        <f t="shared" ref="RYE51" si="6449">(RYC51*$C$51)+(RYC51-RYC49)</f>
        <v>#NUM!</v>
      </c>
      <c r="RYF51" s="959"/>
      <c r="RYG51" s="962" t="e">
        <f t="shared" ref="RYG51" si="6450">(RYE51*$C$51)+(RYE51-RYE49)</f>
        <v>#NUM!</v>
      </c>
      <c r="RYH51" s="959"/>
      <c r="RYI51" s="962" t="e">
        <f t="shared" ref="RYI51" si="6451">(RYG51*$C$51)+(RYG51-RYG49)</f>
        <v>#NUM!</v>
      </c>
      <c r="RYJ51" s="959"/>
      <c r="RYK51" s="962" t="e">
        <f t="shared" ref="RYK51" si="6452">(RYI51*$C$51)+(RYI51-RYI49)</f>
        <v>#NUM!</v>
      </c>
      <c r="RYL51" s="959"/>
      <c r="RYM51" s="962" t="e">
        <f t="shared" ref="RYM51" si="6453">(RYK51*$C$51)+(RYK51-RYK49)</f>
        <v>#NUM!</v>
      </c>
      <c r="RYN51" s="959"/>
      <c r="RYO51" s="962" t="e">
        <f t="shared" ref="RYO51" si="6454">(RYM51*$C$51)+(RYM51-RYM49)</f>
        <v>#NUM!</v>
      </c>
      <c r="RYP51" s="959"/>
      <c r="RYQ51" s="962" t="e">
        <f t="shared" ref="RYQ51" si="6455">(RYO51*$C$51)+(RYO51-RYO49)</f>
        <v>#NUM!</v>
      </c>
      <c r="RYR51" s="959"/>
      <c r="RYS51" s="962" t="e">
        <f t="shared" ref="RYS51" si="6456">(RYQ51*$C$51)+(RYQ51-RYQ49)</f>
        <v>#NUM!</v>
      </c>
      <c r="RYT51" s="959"/>
      <c r="RYU51" s="962" t="e">
        <f t="shared" ref="RYU51" si="6457">(RYS51*$C$51)+(RYS51-RYS49)</f>
        <v>#NUM!</v>
      </c>
      <c r="RYV51" s="959"/>
      <c r="RYW51" s="962" t="e">
        <f t="shared" ref="RYW51" si="6458">(RYU51*$C$51)+(RYU51-RYU49)</f>
        <v>#NUM!</v>
      </c>
      <c r="RYX51" s="959"/>
      <c r="RYY51" s="962" t="e">
        <f t="shared" ref="RYY51" si="6459">(RYW51*$C$51)+(RYW51-RYW49)</f>
        <v>#NUM!</v>
      </c>
      <c r="RYZ51" s="959"/>
      <c r="RZA51" s="962" t="e">
        <f t="shared" ref="RZA51" si="6460">(RYY51*$C$51)+(RYY51-RYY49)</f>
        <v>#NUM!</v>
      </c>
      <c r="RZB51" s="959"/>
      <c r="RZC51" s="962" t="e">
        <f t="shared" ref="RZC51" si="6461">(RZA51*$C$51)+(RZA51-RZA49)</f>
        <v>#NUM!</v>
      </c>
      <c r="RZD51" s="959"/>
      <c r="RZE51" s="962" t="e">
        <f t="shared" ref="RZE51" si="6462">(RZC51*$C$51)+(RZC51-RZC49)</f>
        <v>#NUM!</v>
      </c>
      <c r="RZF51" s="959"/>
      <c r="RZG51" s="962" t="e">
        <f t="shared" ref="RZG51" si="6463">(RZE51*$C$51)+(RZE51-RZE49)</f>
        <v>#NUM!</v>
      </c>
      <c r="RZH51" s="959"/>
      <c r="RZI51" s="962" t="e">
        <f t="shared" ref="RZI51" si="6464">(RZG51*$C$51)+(RZG51-RZG49)</f>
        <v>#NUM!</v>
      </c>
      <c r="RZJ51" s="959"/>
      <c r="RZK51" s="962" t="e">
        <f t="shared" ref="RZK51" si="6465">(RZI51*$C$51)+(RZI51-RZI49)</f>
        <v>#NUM!</v>
      </c>
      <c r="RZL51" s="959"/>
      <c r="RZM51" s="962" t="e">
        <f t="shared" ref="RZM51" si="6466">(RZK51*$C$51)+(RZK51-RZK49)</f>
        <v>#NUM!</v>
      </c>
      <c r="RZN51" s="959"/>
      <c r="RZO51" s="962" t="e">
        <f t="shared" ref="RZO51" si="6467">(RZM51*$C$51)+(RZM51-RZM49)</f>
        <v>#NUM!</v>
      </c>
      <c r="RZP51" s="959"/>
      <c r="RZQ51" s="962" t="e">
        <f t="shared" ref="RZQ51" si="6468">(RZO51*$C$51)+(RZO51-RZO49)</f>
        <v>#NUM!</v>
      </c>
      <c r="RZR51" s="959"/>
      <c r="RZS51" s="962" t="e">
        <f t="shared" ref="RZS51" si="6469">(RZQ51*$C$51)+(RZQ51-RZQ49)</f>
        <v>#NUM!</v>
      </c>
      <c r="RZT51" s="959"/>
      <c r="RZU51" s="962" t="e">
        <f t="shared" ref="RZU51" si="6470">(RZS51*$C$51)+(RZS51-RZS49)</f>
        <v>#NUM!</v>
      </c>
      <c r="RZV51" s="959"/>
      <c r="RZW51" s="962" t="e">
        <f t="shared" ref="RZW51" si="6471">(RZU51*$C$51)+(RZU51-RZU49)</f>
        <v>#NUM!</v>
      </c>
      <c r="RZX51" s="959"/>
      <c r="RZY51" s="962" t="e">
        <f t="shared" ref="RZY51" si="6472">(RZW51*$C$51)+(RZW51-RZW49)</f>
        <v>#NUM!</v>
      </c>
      <c r="RZZ51" s="959"/>
      <c r="SAA51" s="962" t="e">
        <f t="shared" ref="SAA51" si="6473">(RZY51*$C$51)+(RZY51-RZY49)</f>
        <v>#NUM!</v>
      </c>
      <c r="SAB51" s="959"/>
      <c r="SAC51" s="962" t="e">
        <f t="shared" ref="SAC51" si="6474">(SAA51*$C$51)+(SAA51-SAA49)</f>
        <v>#NUM!</v>
      </c>
      <c r="SAD51" s="959"/>
      <c r="SAE51" s="962" t="e">
        <f t="shared" ref="SAE51" si="6475">(SAC51*$C$51)+(SAC51-SAC49)</f>
        <v>#NUM!</v>
      </c>
      <c r="SAF51" s="959"/>
      <c r="SAG51" s="962" t="e">
        <f t="shared" ref="SAG51" si="6476">(SAE51*$C$51)+(SAE51-SAE49)</f>
        <v>#NUM!</v>
      </c>
      <c r="SAH51" s="959"/>
      <c r="SAI51" s="962" t="e">
        <f t="shared" ref="SAI51" si="6477">(SAG51*$C$51)+(SAG51-SAG49)</f>
        <v>#NUM!</v>
      </c>
      <c r="SAJ51" s="959"/>
      <c r="SAK51" s="962" t="e">
        <f t="shared" ref="SAK51" si="6478">(SAI51*$C$51)+(SAI51-SAI49)</f>
        <v>#NUM!</v>
      </c>
      <c r="SAL51" s="959"/>
      <c r="SAM51" s="962" t="e">
        <f t="shared" ref="SAM51" si="6479">(SAK51*$C$51)+(SAK51-SAK49)</f>
        <v>#NUM!</v>
      </c>
      <c r="SAN51" s="959"/>
      <c r="SAO51" s="962" t="e">
        <f t="shared" ref="SAO51" si="6480">(SAM51*$C$51)+(SAM51-SAM49)</f>
        <v>#NUM!</v>
      </c>
      <c r="SAP51" s="959"/>
      <c r="SAQ51" s="962" t="e">
        <f t="shared" ref="SAQ51" si="6481">(SAO51*$C$51)+(SAO51-SAO49)</f>
        <v>#NUM!</v>
      </c>
      <c r="SAR51" s="959"/>
      <c r="SAS51" s="962" t="e">
        <f t="shared" ref="SAS51" si="6482">(SAQ51*$C$51)+(SAQ51-SAQ49)</f>
        <v>#NUM!</v>
      </c>
      <c r="SAT51" s="959"/>
      <c r="SAU51" s="962" t="e">
        <f t="shared" ref="SAU51" si="6483">(SAS51*$C$51)+(SAS51-SAS49)</f>
        <v>#NUM!</v>
      </c>
      <c r="SAV51" s="959"/>
      <c r="SAW51" s="962" t="e">
        <f t="shared" ref="SAW51" si="6484">(SAU51*$C$51)+(SAU51-SAU49)</f>
        <v>#NUM!</v>
      </c>
      <c r="SAX51" s="959"/>
      <c r="SAY51" s="962" t="e">
        <f t="shared" ref="SAY51" si="6485">(SAW51*$C$51)+(SAW51-SAW49)</f>
        <v>#NUM!</v>
      </c>
      <c r="SAZ51" s="959"/>
      <c r="SBA51" s="962" t="e">
        <f t="shared" ref="SBA51" si="6486">(SAY51*$C$51)+(SAY51-SAY49)</f>
        <v>#NUM!</v>
      </c>
      <c r="SBB51" s="959"/>
      <c r="SBC51" s="962" t="e">
        <f t="shared" ref="SBC51" si="6487">(SBA51*$C$51)+(SBA51-SBA49)</f>
        <v>#NUM!</v>
      </c>
      <c r="SBD51" s="959"/>
      <c r="SBE51" s="962" t="e">
        <f t="shared" ref="SBE51" si="6488">(SBC51*$C$51)+(SBC51-SBC49)</f>
        <v>#NUM!</v>
      </c>
      <c r="SBF51" s="959"/>
      <c r="SBG51" s="962" t="e">
        <f t="shared" ref="SBG51" si="6489">(SBE51*$C$51)+(SBE51-SBE49)</f>
        <v>#NUM!</v>
      </c>
      <c r="SBH51" s="959"/>
      <c r="SBI51" s="962" t="e">
        <f t="shared" ref="SBI51" si="6490">(SBG51*$C$51)+(SBG51-SBG49)</f>
        <v>#NUM!</v>
      </c>
      <c r="SBJ51" s="959"/>
      <c r="SBK51" s="962" t="e">
        <f t="shared" ref="SBK51" si="6491">(SBI51*$C$51)+(SBI51-SBI49)</f>
        <v>#NUM!</v>
      </c>
      <c r="SBL51" s="959"/>
      <c r="SBM51" s="962" t="e">
        <f t="shared" ref="SBM51" si="6492">(SBK51*$C$51)+(SBK51-SBK49)</f>
        <v>#NUM!</v>
      </c>
      <c r="SBN51" s="959"/>
      <c r="SBO51" s="962" t="e">
        <f t="shared" ref="SBO51" si="6493">(SBM51*$C$51)+(SBM51-SBM49)</f>
        <v>#NUM!</v>
      </c>
      <c r="SBP51" s="959"/>
      <c r="SBQ51" s="962" t="e">
        <f t="shared" ref="SBQ51" si="6494">(SBO51*$C$51)+(SBO51-SBO49)</f>
        <v>#NUM!</v>
      </c>
      <c r="SBR51" s="959"/>
      <c r="SBS51" s="962" t="e">
        <f t="shared" ref="SBS51" si="6495">(SBQ51*$C$51)+(SBQ51-SBQ49)</f>
        <v>#NUM!</v>
      </c>
      <c r="SBT51" s="959"/>
      <c r="SBU51" s="962" t="e">
        <f t="shared" ref="SBU51" si="6496">(SBS51*$C$51)+(SBS51-SBS49)</f>
        <v>#NUM!</v>
      </c>
      <c r="SBV51" s="959"/>
      <c r="SBW51" s="962" t="e">
        <f t="shared" ref="SBW51" si="6497">(SBU51*$C$51)+(SBU51-SBU49)</f>
        <v>#NUM!</v>
      </c>
      <c r="SBX51" s="959"/>
      <c r="SBY51" s="962" t="e">
        <f t="shared" ref="SBY51" si="6498">(SBW51*$C$51)+(SBW51-SBW49)</f>
        <v>#NUM!</v>
      </c>
      <c r="SBZ51" s="959"/>
      <c r="SCA51" s="962" t="e">
        <f t="shared" ref="SCA51" si="6499">(SBY51*$C$51)+(SBY51-SBY49)</f>
        <v>#NUM!</v>
      </c>
      <c r="SCB51" s="959"/>
      <c r="SCC51" s="962" t="e">
        <f t="shared" ref="SCC51" si="6500">(SCA51*$C$51)+(SCA51-SCA49)</f>
        <v>#NUM!</v>
      </c>
      <c r="SCD51" s="959"/>
      <c r="SCE51" s="962" t="e">
        <f t="shared" ref="SCE51" si="6501">(SCC51*$C$51)+(SCC51-SCC49)</f>
        <v>#NUM!</v>
      </c>
      <c r="SCF51" s="959"/>
      <c r="SCG51" s="962" t="e">
        <f t="shared" ref="SCG51" si="6502">(SCE51*$C$51)+(SCE51-SCE49)</f>
        <v>#NUM!</v>
      </c>
      <c r="SCH51" s="959"/>
      <c r="SCI51" s="962" t="e">
        <f t="shared" ref="SCI51" si="6503">(SCG51*$C$51)+(SCG51-SCG49)</f>
        <v>#NUM!</v>
      </c>
      <c r="SCJ51" s="959"/>
      <c r="SCK51" s="962" t="e">
        <f t="shared" ref="SCK51" si="6504">(SCI51*$C$51)+(SCI51-SCI49)</f>
        <v>#NUM!</v>
      </c>
      <c r="SCL51" s="959"/>
      <c r="SCM51" s="962" t="e">
        <f t="shared" ref="SCM51" si="6505">(SCK51*$C$51)+(SCK51-SCK49)</f>
        <v>#NUM!</v>
      </c>
      <c r="SCN51" s="959"/>
      <c r="SCO51" s="962" t="e">
        <f t="shared" ref="SCO51" si="6506">(SCM51*$C$51)+(SCM51-SCM49)</f>
        <v>#NUM!</v>
      </c>
      <c r="SCP51" s="959"/>
      <c r="SCQ51" s="962" t="e">
        <f t="shared" ref="SCQ51" si="6507">(SCO51*$C$51)+(SCO51-SCO49)</f>
        <v>#NUM!</v>
      </c>
      <c r="SCR51" s="959"/>
      <c r="SCS51" s="962" t="e">
        <f t="shared" ref="SCS51" si="6508">(SCQ51*$C$51)+(SCQ51-SCQ49)</f>
        <v>#NUM!</v>
      </c>
      <c r="SCT51" s="959"/>
      <c r="SCU51" s="962" t="e">
        <f t="shared" ref="SCU51" si="6509">(SCS51*$C$51)+(SCS51-SCS49)</f>
        <v>#NUM!</v>
      </c>
      <c r="SCV51" s="959"/>
      <c r="SCW51" s="962" t="e">
        <f t="shared" ref="SCW51" si="6510">(SCU51*$C$51)+(SCU51-SCU49)</f>
        <v>#NUM!</v>
      </c>
      <c r="SCX51" s="959"/>
      <c r="SCY51" s="962" t="e">
        <f t="shared" ref="SCY51" si="6511">(SCW51*$C$51)+(SCW51-SCW49)</f>
        <v>#NUM!</v>
      </c>
      <c r="SCZ51" s="959"/>
      <c r="SDA51" s="962" t="e">
        <f t="shared" ref="SDA51" si="6512">(SCY51*$C$51)+(SCY51-SCY49)</f>
        <v>#NUM!</v>
      </c>
      <c r="SDB51" s="959"/>
      <c r="SDC51" s="962" t="e">
        <f t="shared" ref="SDC51" si="6513">(SDA51*$C$51)+(SDA51-SDA49)</f>
        <v>#NUM!</v>
      </c>
      <c r="SDD51" s="959"/>
      <c r="SDE51" s="962" t="e">
        <f t="shared" ref="SDE51" si="6514">(SDC51*$C$51)+(SDC51-SDC49)</f>
        <v>#NUM!</v>
      </c>
      <c r="SDF51" s="959"/>
      <c r="SDG51" s="962" t="e">
        <f t="shared" ref="SDG51" si="6515">(SDE51*$C$51)+(SDE51-SDE49)</f>
        <v>#NUM!</v>
      </c>
      <c r="SDH51" s="959"/>
      <c r="SDI51" s="962" t="e">
        <f t="shared" ref="SDI51" si="6516">(SDG51*$C$51)+(SDG51-SDG49)</f>
        <v>#NUM!</v>
      </c>
      <c r="SDJ51" s="959"/>
      <c r="SDK51" s="962" t="e">
        <f t="shared" ref="SDK51" si="6517">(SDI51*$C$51)+(SDI51-SDI49)</f>
        <v>#NUM!</v>
      </c>
      <c r="SDL51" s="959"/>
      <c r="SDM51" s="962" t="e">
        <f t="shared" ref="SDM51" si="6518">(SDK51*$C$51)+(SDK51-SDK49)</f>
        <v>#NUM!</v>
      </c>
      <c r="SDN51" s="959"/>
      <c r="SDO51" s="962" t="e">
        <f t="shared" ref="SDO51" si="6519">(SDM51*$C$51)+(SDM51-SDM49)</f>
        <v>#NUM!</v>
      </c>
      <c r="SDP51" s="959"/>
      <c r="SDQ51" s="962" t="e">
        <f t="shared" ref="SDQ51" si="6520">(SDO51*$C$51)+(SDO51-SDO49)</f>
        <v>#NUM!</v>
      </c>
      <c r="SDR51" s="959"/>
      <c r="SDS51" s="962" t="e">
        <f t="shared" ref="SDS51" si="6521">(SDQ51*$C$51)+(SDQ51-SDQ49)</f>
        <v>#NUM!</v>
      </c>
      <c r="SDT51" s="959"/>
      <c r="SDU51" s="962" t="e">
        <f t="shared" ref="SDU51" si="6522">(SDS51*$C$51)+(SDS51-SDS49)</f>
        <v>#NUM!</v>
      </c>
      <c r="SDV51" s="959"/>
      <c r="SDW51" s="962" t="e">
        <f t="shared" ref="SDW51" si="6523">(SDU51*$C$51)+(SDU51-SDU49)</f>
        <v>#NUM!</v>
      </c>
      <c r="SDX51" s="959"/>
      <c r="SDY51" s="962" t="e">
        <f t="shared" ref="SDY51" si="6524">(SDW51*$C$51)+(SDW51-SDW49)</f>
        <v>#NUM!</v>
      </c>
      <c r="SDZ51" s="959"/>
      <c r="SEA51" s="962" t="e">
        <f t="shared" ref="SEA51" si="6525">(SDY51*$C$51)+(SDY51-SDY49)</f>
        <v>#NUM!</v>
      </c>
      <c r="SEB51" s="959"/>
      <c r="SEC51" s="962" t="e">
        <f t="shared" ref="SEC51" si="6526">(SEA51*$C$51)+(SEA51-SEA49)</f>
        <v>#NUM!</v>
      </c>
      <c r="SED51" s="959"/>
      <c r="SEE51" s="962" t="e">
        <f t="shared" ref="SEE51" si="6527">(SEC51*$C$51)+(SEC51-SEC49)</f>
        <v>#NUM!</v>
      </c>
      <c r="SEF51" s="959"/>
      <c r="SEG51" s="962" t="e">
        <f t="shared" ref="SEG51" si="6528">(SEE51*$C$51)+(SEE51-SEE49)</f>
        <v>#NUM!</v>
      </c>
      <c r="SEH51" s="959"/>
      <c r="SEI51" s="962" t="e">
        <f t="shared" ref="SEI51" si="6529">(SEG51*$C$51)+(SEG51-SEG49)</f>
        <v>#NUM!</v>
      </c>
      <c r="SEJ51" s="959"/>
      <c r="SEK51" s="962" t="e">
        <f t="shared" ref="SEK51" si="6530">(SEI51*$C$51)+(SEI51-SEI49)</f>
        <v>#NUM!</v>
      </c>
      <c r="SEL51" s="959"/>
      <c r="SEM51" s="962" t="e">
        <f t="shared" ref="SEM51" si="6531">(SEK51*$C$51)+(SEK51-SEK49)</f>
        <v>#NUM!</v>
      </c>
      <c r="SEN51" s="959"/>
      <c r="SEO51" s="962" t="e">
        <f t="shared" ref="SEO51" si="6532">(SEM51*$C$51)+(SEM51-SEM49)</f>
        <v>#NUM!</v>
      </c>
      <c r="SEP51" s="959"/>
      <c r="SEQ51" s="962" t="e">
        <f t="shared" ref="SEQ51" si="6533">(SEO51*$C$51)+(SEO51-SEO49)</f>
        <v>#NUM!</v>
      </c>
      <c r="SER51" s="959"/>
      <c r="SES51" s="962" t="e">
        <f t="shared" ref="SES51" si="6534">(SEQ51*$C$51)+(SEQ51-SEQ49)</f>
        <v>#NUM!</v>
      </c>
      <c r="SET51" s="959"/>
      <c r="SEU51" s="962" t="e">
        <f t="shared" ref="SEU51" si="6535">(SES51*$C$51)+(SES51-SES49)</f>
        <v>#NUM!</v>
      </c>
      <c r="SEV51" s="959"/>
      <c r="SEW51" s="962" t="e">
        <f t="shared" ref="SEW51" si="6536">(SEU51*$C$51)+(SEU51-SEU49)</f>
        <v>#NUM!</v>
      </c>
      <c r="SEX51" s="959"/>
      <c r="SEY51" s="962" t="e">
        <f t="shared" ref="SEY51" si="6537">(SEW51*$C$51)+(SEW51-SEW49)</f>
        <v>#NUM!</v>
      </c>
      <c r="SEZ51" s="959"/>
      <c r="SFA51" s="962" t="e">
        <f t="shared" ref="SFA51" si="6538">(SEY51*$C$51)+(SEY51-SEY49)</f>
        <v>#NUM!</v>
      </c>
      <c r="SFB51" s="959"/>
      <c r="SFC51" s="962" t="e">
        <f t="shared" ref="SFC51" si="6539">(SFA51*$C$51)+(SFA51-SFA49)</f>
        <v>#NUM!</v>
      </c>
      <c r="SFD51" s="959"/>
      <c r="SFE51" s="962" t="e">
        <f t="shared" ref="SFE51" si="6540">(SFC51*$C$51)+(SFC51-SFC49)</f>
        <v>#NUM!</v>
      </c>
      <c r="SFF51" s="959"/>
      <c r="SFG51" s="962" t="e">
        <f t="shared" ref="SFG51" si="6541">(SFE51*$C$51)+(SFE51-SFE49)</f>
        <v>#NUM!</v>
      </c>
      <c r="SFH51" s="959"/>
      <c r="SFI51" s="962" t="e">
        <f t="shared" ref="SFI51" si="6542">(SFG51*$C$51)+(SFG51-SFG49)</f>
        <v>#NUM!</v>
      </c>
      <c r="SFJ51" s="959"/>
      <c r="SFK51" s="962" t="e">
        <f t="shared" ref="SFK51" si="6543">(SFI51*$C$51)+(SFI51-SFI49)</f>
        <v>#NUM!</v>
      </c>
      <c r="SFL51" s="959"/>
      <c r="SFM51" s="962" t="e">
        <f t="shared" ref="SFM51" si="6544">(SFK51*$C$51)+(SFK51-SFK49)</f>
        <v>#NUM!</v>
      </c>
      <c r="SFN51" s="959"/>
      <c r="SFO51" s="962" t="e">
        <f t="shared" ref="SFO51" si="6545">(SFM51*$C$51)+(SFM51-SFM49)</f>
        <v>#NUM!</v>
      </c>
      <c r="SFP51" s="959"/>
      <c r="SFQ51" s="962" t="e">
        <f t="shared" ref="SFQ51" si="6546">(SFO51*$C$51)+(SFO51-SFO49)</f>
        <v>#NUM!</v>
      </c>
      <c r="SFR51" s="959"/>
      <c r="SFS51" s="962" t="e">
        <f t="shared" ref="SFS51" si="6547">(SFQ51*$C$51)+(SFQ51-SFQ49)</f>
        <v>#NUM!</v>
      </c>
      <c r="SFT51" s="959"/>
      <c r="SFU51" s="962" t="e">
        <f t="shared" ref="SFU51" si="6548">(SFS51*$C$51)+(SFS51-SFS49)</f>
        <v>#NUM!</v>
      </c>
      <c r="SFV51" s="959"/>
      <c r="SFW51" s="962" t="e">
        <f t="shared" ref="SFW51" si="6549">(SFU51*$C$51)+(SFU51-SFU49)</f>
        <v>#NUM!</v>
      </c>
      <c r="SFX51" s="959"/>
      <c r="SFY51" s="962" t="e">
        <f t="shared" ref="SFY51" si="6550">(SFW51*$C$51)+(SFW51-SFW49)</f>
        <v>#NUM!</v>
      </c>
      <c r="SFZ51" s="959"/>
      <c r="SGA51" s="962" t="e">
        <f t="shared" ref="SGA51" si="6551">(SFY51*$C$51)+(SFY51-SFY49)</f>
        <v>#NUM!</v>
      </c>
      <c r="SGB51" s="959"/>
      <c r="SGC51" s="962" t="e">
        <f t="shared" ref="SGC51" si="6552">(SGA51*$C$51)+(SGA51-SGA49)</f>
        <v>#NUM!</v>
      </c>
      <c r="SGD51" s="959"/>
      <c r="SGE51" s="962" t="e">
        <f t="shared" ref="SGE51" si="6553">(SGC51*$C$51)+(SGC51-SGC49)</f>
        <v>#NUM!</v>
      </c>
      <c r="SGF51" s="959"/>
      <c r="SGG51" s="962" t="e">
        <f t="shared" ref="SGG51" si="6554">(SGE51*$C$51)+(SGE51-SGE49)</f>
        <v>#NUM!</v>
      </c>
      <c r="SGH51" s="959"/>
      <c r="SGI51" s="962" t="e">
        <f t="shared" ref="SGI51" si="6555">(SGG51*$C$51)+(SGG51-SGG49)</f>
        <v>#NUM!</v>
      </c>
      <c r="SGJ51" s="959"/>
      <c r="SGK51" s="962" t="e">
        <f t="shared" ref="SGK51" si="6556">(SGI51*$C$51)+(SGI51-SGI49)</f>
        <v>#NUM!</v>
      </c>
      <c r="SGL51" s="959"/>
      <c r="SGM51" s="962" t="e">
        <f t="shared" ref="SGM51" si="6557">(SGK51*$C$51)+(SGK51-SGK49)</f>
        <v>#NUM!</v>
      </c>
      <c r="SGN51" s="959"/>
      <c r="SGO51" s="962" t="e">
        <f t="shared" ref="SGO51" si="6558">(SGM51*$C$51)+(SGM51-SGM49)</f>
        <v>#NUM!</v>
      </c>
      <c r="SGP51" s="959"/>
      <c r="SGQ51" s="962" t="e">
        <f t="shared" ref="SGQ51" si="6559">(SGO51*$C$51)+(SGO51-SGO49)</f>
        <v>#NUM!</v>
      </c>
      <c r="SGR51" s="959"/>
      <c r="SGS51" s="962" t="e">
        <f t="shared" ref="SGS51" si="6560">(SGQ51*$C$51)+(SGQ51-SGQ49)</f>
        <v>#NUM!</v>
      </c>
      <c r="SGT51" s="959"/>
      <c r="SGU51" s="962" t="e">
        <f t="shared" ref="SGU51" si="6561">(SGS51*$C$51)+(SGS51-SGS49)</f>
        <v>#NUM!</v>
      </c>
      <c r="SGV51" s="959"/>
      <c r="SGW51" s="962" t="e">
        <f t="shared" ref="SGW51" si="6562">(SGU51*$C$51)+(SGU51-SGU49)</f>
        <v>#NUM!</v>
      </c>
      <c r="SGX51" s="959"/>
      <c r="SGY51" s="962" t="e">
        <f t="shared" ref="SGY51" si="6563">(SGW51*$C$51)+(SGW51-SGW49)</f>
        <v>#NUM!</v>
      </c>
      <c r="SGZ51" s="959"/>
      <c r="SHA51" s="962" t="e">
        <f t="shared" ref="SHA51" si="6564">(SGY51*$C$51)+(SGY51-SGY49)</f>
        <v>#NUM!</v>
      </c>
      <c r="SHB51" s="959"/>
      <c r="SHC51" s="962" t="e">
        <f t="shared" ref="SHC51" si="6565">(SHA51*$C$51)+(SHA51-SHA49)</f>
        <v>#NUM!</v>
      </c>
      <c r="SHD51" s="959"/>
      <c r="SHE51" s="962" t="e">
        <f t="shared" ref="SHE51" si="6566">(SHC51*$C$51)+(SHC51-SHC49)</f>
        <v>#NUM!</v>
      </c>
      <c r="SHF51" s="959"/>
      <c r="SHG51" s="962" t="e">
        <f t="shared" ref="SHG51" si="6567">(SHE51*$C$51)+(SHE51-SHE49)</f>
        <v>#NUM!</v>
      </c>
      <c r="SHH51" s="959"/>
      <c r="SHI51" s="962" t="e">
        <f t="shared" ref="SHI51" si="6568">(SHG51*$C$51)+(SHG51-SHG49)</f>
        <v>#NUM!</v>
      </c>
      <c r="SHJ51" s="959"/>
      <c r="SHK51" s="962" t="e">
        <f t="shared" ref="SHK51" si="6569">(SHI51*$C$51)+(SHI51-SHI49)</f>
        <v>#NUM!</v>
      </c>
      <c r="SHL51" s="959"/>
      <c r="SHM51" s="962" t="e">
        <f t="shared" ref="SHM51" si="6570">(SHK51*$C$51)+(SHK51-SHK49)</f>
        <v>#NUM!</v>
      </c>
      <c r="SHN51" s="959"/>
      <c r="SHO51" s="962" t="e">
        <f t="shared" ref="SHO51" si="6571">(SHM51*$C$51)+(SHM51-SHM49)</f>
        <v>#NUM!</v>
      </c>
      <c r="SHP51" s="959"/>
      <c r="SHQ51" s="962" t="e">
        <f t="shared" ref="SHQ51" si="6572">(SHO51*$C$51)+(SHO51-SHO49)</f>
        <v>#NUM!</v>
      </c>
      <c r="SHR51" s="959"/>
      <c r="SHS51" s="962" t="e">
        <f t="shared" ref="SHS51" si="6573">(SHQ51*$C$51)+(SHQ51-SHQ49)</f>
        <v>#NUM!</v>
      </c>
      <c r="SHT51" s="959"/>
      <c r="SHU51" s="962" t="e">
        <f t="shared" ref="SHU51" si="6574">(SHS51*$C$51)+(SHS51-SHS49)</f>
        <v>#NUM!</v>
      </c>
      <c r="SHV51" s="959"/>
      <c r="SHW51" s="962" t="e">
        <f t="shared" ref="SHW51" si="6575">(SHU51*$C$51)+(SHU51-SHU49)</f>
        <v>#NUM!</v>
      </c>
      <c r="SHX51" s="959"/>
      <c r="SHY51" s="962" t="e">
        <f t="shared" ref="SHY51" si="6576">(SHW51*$C$51)+(SHW51-SHW49)</f>
        <v>#NUM!</v>
      </c>
      <c r="SHZ51" s="959"/>
      <c r="SIA51" s="962" t="e">
        <f t="shared" ref="SIA51" si="6577">(SHY51*$C$51)+(SHY51-SHY49)</f>
        <v>#NUM!</v>
      </c>
      <c r="SIB51" s="959"/>
      <c r="SIC51" s="962" t="e">
        <f t="shared" ref="SIC51" si="6578">(SIA51*$C$51)+(SIA51-SIA49)</f>
        <v>#NUM!</v>
      </c>
      <c r="SID51" s="959"/>
      <c r="SIE51" s="962" t="e">
        <f t="shared" ref="SIE51" si="6579">(SIC51*$C$51)+(SIC51-SIC49)</f>
        <v>#NUM!</v>
      </c>
      <c r="SIF51" s="959"/>
      <c r="SIG51" s="962" t="e">
        <f t="shared" ref="SIG51" si="6580">(SIE51*$C$51)+(SIE51-SIE49)</f>
        <v>#NUM!</v>
      </c>
      <c r="SIH51" s="959"/>
      <c r="SII51" s="962" t="e">
        <f t="shared" ref="SII51" si="6581">(SIG51*$C$51)+(SIG51-SIG49)</f>
        <v>#NUM!</v>
      </c>
      <c r="SIJ51" s="959"/>
      <c r="SIK51" s="962" t="e">
        <f t="shared" ref="SIK51" si="6582">(SII51*$C$51)+(SII51-SII49)</f>
        <v>#NUM!</v>
      </c>
      <c r="SIL51" s="959"/>
      <c r="SIM51" s="962" t="e">
        <f t="shared" ref="SIM51" si="6583">(SIK51*$C$51)+(SIK51-SIK49)</f>
        <v>#NUM!</v>
      </c>
      <c r="SIN51" s="959"/>
      <c r="SIO51" s="962" t="e">
        <f t="shared" ref="SIO51" si="6584">(SIM51*$C$51)+(SIM51-SIM49)</f>
        <v>#NUM!</v>
      </c>
      <c r="SIP51" s="959"/>
      <c r="SIQ51" s="962" t="e">
        <f t="shared" ref="SIQ51" si="6585">(SIO51*$C$51)+(SIO51-SIO49)</f>
        <v>#NUM!</v>
      </c>
      <c r="SIR51" s="959"/>
      <c r="SIS51" s="962" t="e">
        <f t="shared" ref="SIS51" si="6586">(SIQ51*$C$51)+(SIQ51-SIQ49)</f>
        <v>#NUM!</v>
      </c>
      <c r="SIT51" s="959"/>
      <c r="SIU51" s="962" t="e">
        <f t="shared" ref="SIU51" si="6587">(SIS51*$C$51)+(SIS51-SIS49)</f>
        <v>#NUM!</v>
      </c>
      <c r="SIV51" s="959"/>
      <c r="SIW51" s="962" t="e">
        <f t="shared" ref="SIW51" si="6588">(SIU51*$C$51)+(SIU51-SIU49)</f>
        <v>#NUM!</v>
      </c>
      <c r="SIX51" s="959"/>
      <c r="SIY51" s="962" t="e">
        <f t="shared" ref="SIY51" si="6589">(SIW51*$C$51)+(SIW51-SIW49)</f>
        <v>#NUM!</v>
      </c>
      <c r="SIZ51" s="959"/>
      <c r="SJA51" s="962" t="e">
        <f t="shared" ref="SJA51" si="6590">(SIY51*$C$51)+(SIY51-SIY49)</f>
        <v>#NUM!</v>
      </c>
      <c r="SJB51" s="959"/>
      <c r="SJC51" s="962" t="e">
        <f t="shared" ref="SJC51" si="6591">(SJA51*$C$51)+(SJA51-SJA49)</f>
        <v>#NUM!</v>
      </c>
      <c r="SJD51" s="959"/>
      <c r="SJE51" s="962" t="e">
        <f t="shared" ref="SJE51" si="6592">(SJC51*$C$51)+(SJC51-SJC49)</f>
        <v>#NUM!</v>
      </c>
      <c r="SJF51" s="959"/>
      <c r="SJG51" s="962" t="e">
        <f t="shared" ref="SJG51" si="6593">(SJE51*$C$51)+(SJE51-SJE49)</f>
        <v>#NUM!</v>
      </c>
      <c r="SJH51" s="959"/>
      <c r="SJI51" s="962" t="e">
        <f t="shared" ref="SJI51" si="6594">(SJG51*$C$51)+(SJG51-SJG49)</f>
        <v>#NUM!</v>
      </c>
      <c r="SJJ51" s="959"/>
      <c r="SJK51" s="962" t="e">
        <f t="shared" ref="SJK51" si="6595">(SJI51*$C$51)+(SJI51-SJI49)</f>
        <v>#NUM!</v>
      </c>
      <c r="SJL51" s="959"/>
      <c r="SJM51" s="962" t="e">
        <f t="shared" ref="SJM51" si="6596">(SJK51*$C$51)+(SJK51-SJK49)</f>
        <v>#NUM!</v>
      </c>
      <c r="SJN51" s="959"/>
      <c r="SJO51" s="962" t="e">
        <f t="shared" ref="SJO51" si="6597">(SJM51*$C$51)+(SJM51-SJM49)</f>
        <v>#NUM!</v>
      </c>
      <c r="SJP51" s="959"/>
      <c r="SJQ51" s="962" t="e">
        <f t="shared" ref="SJQ51" si="6598">(SJO51*$C$51)+(SJO51-SJO49)</f>
        <v>#NUM!</v>
      </c>
      <c r="SJR51" s="959"/>
      <c r="SJS51" s="962" t="e">
        <f t="shared" ref="SJS51" si="6599">(SJQ51*$C$51)+(SJQ51-SJQ49)</f>
        <v>#NUM!</v>
      </c>
      <c r="SJT51" s="959"/>
      <c r="SJU51" s="962" t="e">
        <f t="shared" ref="SJU51" si="6600">(SJS51*$C$51)+(SJS51-SJS49)</f>
        <v>#NUM!</v>
      </c>
      <c r="SJV51" s="959"/>
      <c r="SJW51" s="962" t="e">
        <f t="shared" ref="SJW51" si="6601">(SJU51*$C$51)+(SJU51-SJU49)</f>
        <v>#NUM!</v>
      </c>
      <c r="SJX51" s="959"/>
      <c r="SJY51" s="962" t="e">
        <f t="shared" ref="SJY51" si="6602">(SJW51*$C$51)+(SJW51-SJW49)</f>
        <v>#NUM!</v>
      </c>
      <c r="SJZ51" s="959"/>
      <c r="SKA51" s="962" t="e">
        <f t="shared" ref="SKA51" si="6603">(SJY51*$C$51)+(SJY51-SJY49)</f>
        <v>#NUM!</v>
      </c>
      <c r="SKB51" s="959"/>
      <c r="SKC51" s="962" t="e">
        <f t="shared" ref="SKC51" si="6604">(SKA51*$C$51)+(SKA51-SKA49)</f>
        <v>#NUM!</v>
      </c>
      <c r="SKD51" s="959"/>
      <c r="SKE51" s="962" t="e">
        <f t="shared" ref="SKE51" si="6605">(SKC51*$C$51)+(SKC51-SKC49)</f>
        <v>#NUM!</v>
      </c>
      <c r="SKF51" s="959"/>
      <c r="SKG51" s="962" t="e">
        <f t="shared" ref="SKG51" si="6606">(SKE51*$C$51)+(SKE51-SKE49)</f>
        <v>#NUM!</v>
      </c>
      <c r="SKH51" s="959"/>
      <c r="SKI51" s="962" t="e">
        <f t="shared" ref="SKI51" si="6607">(SKG51*$C$51)+(SKG51-SKG49)</f>
        <v>#NUM!</v>
      </c>
      <c r="SKJ51" s="959"/>
      <c r="SKK51" s="962" t="e">
        <f t="shared" ref="SKK51" si="6608">(SKI51*$C$51)+(SKI51-SKI49)</f>
        <v>#NUM!</v>
      </c>
      <c r="SKL51" s="959"/>
      <c r="SKM51" s="962" t="e">
        <f t="shared" ref="SKM51" si="6609">(SKK51*$C$51)+(SKK51-SKK49)</f>
        <v>#NUM!</v>
      </c>
      <c r="SKN51" s="959"/>
      <c r="SKO51" s="962" t="e">
        <f t="shared" ref="SKO51" si="6610">(SKM51*$C$51)+(SKM51-SKM49)</f>
        <v>#NUM!</v>
      </c>
      <c r="SKP51" s="959"/>
      <c r="SKQ51" s="962" t="e">
        <f t="shared" ref="SKQ51" si="6611">(SKO51*$C$51)+(SKO51-SKO49)</f>
        <v>#NUM!</v>
      </c>
      <c r="SKR51" s="959"/>
      <c r="SKS51" s="962" t="e">
        <f t="shared" ref="SKS51" si="6612">(SKQ51*$C$51)+(SKQ51-SKQ49)</f>
        <v>#NUM!</v>
      </c>
      <c r="SKT51" s="959"/>
      <c r="SKU51" s="962" t="e">
        <f t="shared" ref="SKU51" si="6613">(SKS51*$C$51)+(SKS51-SKS49)</f>
        <v>#NUM!</v>
      </c>
      <c r="SKV51" s="959"/>
      <c r="SKW51" s="962" t="e">
        <f t="shared" ref="SKW51" si="6614">(SKU51*$C$51)+(SKU51-SKU49)</f>
        <v>#NUM!</v>
      </c>
      <c r="SKX51" s="959"/>
      <c r="SKY51" s="962" t="e">
        <f t="shared" ref="SKY51" si="6615">(SKW51*$C$51)+(SKW51-SKW49)</f>
        <v>#NUM!</v>
      </c>
      <c r="SKZ51" s="959"/>
      <c r="SLA51" s="962" t="e">
        <f t="shared" ref="SLA51" si="6616">(SKY51*$C$51)+(SKY51-SKY49)</f>
        <v>#NUM!</v>
      </c>
      <c r="SLB51" s="959"/>
      <c r="SLC51" s="962" t="e">
        <f t="shared" ref="SLC51" si="6617">(SLA51*$C$51)+(SLA51-SLA49)</f>
        <v>#NUM!</v>
      </c>
      <c r="SLD51" s="959"/>
      <c r="SLE51" s="962" t="e">
        <f t="shared" ref="SLE51" si="6618">(SLC51*$C$51)+(SLC51-SLC49)</f>
        <v>#NUM!</v>
      </c>
      <c r="SLF51" s="959"/>
      <c r="SLG51" s="962" t="e">
        <f t="shared" ref="SLG51" si="6619">(SLE51*$C$51)+(SLE51-SLE49)</f>
        <v>#NUM!</v>
      </c>
      <c r="SLH51" s="959"/>
      <c r="SLI51" s="962" t="e">
        <f t="shared" ref="SLI51" si="6620">(SLG51*$C$51)+(SLG51-SLG49)</f>
        <v>#NUM!</v>
      </c>
      <c r="SLJ51" s="959"/>
      <c r="SLK51" s="962" t="e">
        <f t="shared" ref="SLK51" si="6621">(SLI51*$C$51)+(SLI51-SLI49)</f>
        <v>#NUM!</v>
      </c>
      <c r="SLL51" s="959"/>
      <c r="SLM51" s="962" t="e">
        <f t="shared" ref="SLM51" si="6622">(SLK51*$C$51)+(SLK51-SLK49)</f>
        <v>#NUM!</v>
      </c>
      <c r="SLN51" s="959"/>
      <c r="SLO51" s="962" t="e">
        <f t="shared" ref="SLO51" si="6623">(SLM51*$C$51)+(SLM51-SLM49)</f>
        <v>#NUM!</v>
      </c>
      <c r="SLP51" s="959"/>
      <c r="SLQ51" s="962" t="e">
        <f t="shared" ref="SLQ51" si="6624">(SLO51*$C$51)+(SLO51-SLO49)</f>
        <v>#NUM!</v>
      </c>
      <c r="SLR51" s="959"/>
      <c r="SLS51" s="962" t="e">
        <f t="shared" ref="SLS51" si="6625">(SLQ51*$C$51)+(SLQ51-SLQ49)</f>
        <v>#NUM!</v>
      </c>
      <c r="SLT51" s="959"/>
      <c r="SLU51" s="962" t="e">
        <f t="shared" ref="SLU51" si="6626">(SLS51*$C$51)+(SLS51-SLS49)</f>
        <v>#NUM!</v>
      </c>
      <c r="SLV51" s="959"/>
      <c r="SLW51" s="962" t="e">
        <f t="shared" ref="SLW51" si="6627">(SLU51*$C$51)+(SLU51-SLU49)</f>
        <v>#NUM!</v>
      </c>
      <c r="SLX51" s="959"/>
      <c r="SLY51" s="962" t="e">
        <f t="shared" ref="SLY51" si="6628">(SLW51*$C$51)+(SLW51-SLW49)</f>
        <v>#NUM!</v>
      </c>
      <c r="SLZ51" s="959"/>
      <c r="SMA51" s="962" t="e">
        <f t="shared" ref="SMA51" si="6629">(SLY51*$C$51)+(SLY51-SLY49)</f>
        <v>#NUM!</v>
      </c>
      <c r="SMB51" s="959"/>
      <c r="SMC51" s="962" t="e">
        <f t="shared" ref="SMC51" si="6630">(SMA51*$C$51)+(SMA51-SMA49)</f>
        <v>#NUM!</v>
      </c>
      <c r="SMD51" s="959"/>
      <c r="SME51" s="962" t="e">
        <f t="shared" ref="SME51" si="6631">(SMC51*$C$51)+(SMC51-SMC49)</f>
        <v>#NUM!</v>
      </c>
      <c r="SMF51" s="959"/>
      <c r="SMG51" s="962" t="e">
        <f t="shared" ref="SMG51" si="6632">(SME51*$C$51)+(SME51-SME49)</f>
        <v>#NUM!</v>
      </c>
      <c r="SMH51" s="959"/>
      <c r="SMI51" s="962" t="e">
        <f t="shared" ref="SMI51" si="6633">(SMG51*$C$51)+(SMG51-SMG49)</f>
        <v>#NUM!</v>
      </c>
      <c r="SMJ51" s="959"/>
      <c r="SMK51" s="962" t="e">
        <f t="shared" ref="SMK51" si="6634">(SMI51*$C$51)+(SMI51-SMI49)</f>
        <v>#NUM!</v>
      </c>
      <c r="SML51" s="959"/>
      <c r="SMM51" s="962" t="e">
        <f t="shared" ref="SMM51" si="6635">(SMK51*$C$51)+(SMK51-SMK49)</f>
        <v>#NUM!</v>
      </c>
      <c r="SMN51" s="959"/>
      <c r="SMO51" s="962" t="e">
        <f t="shared" ref="SMO51" si="6636">(SMM51*$C$51)+(SMM51-SMM49)</f>
        <v>#NUM!</v>
      </c>
      <c r="SMP51" s="959"/>
      <c r="SMQ51" s="962" t="e">
        <f t="shared" ref="SMQ51" si="6637">(SMO51*$C$51)+(SMO51-SMO49)</f>
        <v>#NUM!</v>
      </c>
      <c r="SMR51" s="959"/>
      <c r="SMS51" s="962" t="e">
        <f t="shared" ref="SMS51" si="6638">(SMQ51*$C$51)+(SMQ51-SMQ49)</f>
        <v>#NUM!</v>
      </c>
      <c r="SMT51" s="959"/>
      <c r="SMU51" s="962" t="e">
        <f t="shared" ref="SMU51" si="6639">(SMS51*$C$51)+(SMS51-SMS49)</f>
        <v>#NUM!</v>
      </c>
      <c r="SMV51" s="959"/>
      <c r="SMW51" s="962" t="e">
        <f t="shared" ref="SMW51" si="6640">(SMU51*$C$51)+(SMU51-SMU49)</f>
        <v>#NUM!</v>
      </c>
      <c r="SMX51" s="959"/>
      <c r="SMY51" s="962" t="e">
        <f t="shared" ref="SMY51" si="6641">(SMW51*$C$51)+(SMW51-SMW49)</f>
        <v>#NUM!</v>
      </c>
      <c r="SMZ51" s="959"/>
      <c r="SNA51" s="962" t="e">
        <f t="shared" ref="SNA51" si="6642">(SMY51*$C$51)+(SMY51-SMY49)</f>
        <v>#NUM!</v>
      </c>
      <c r="SNB51" s="959"/>
      <c r="SNC51" s="962" t="e">
        <f t="shared" ref="SNC51" si="6643">(SNA51*$C$51)+(SNA51-SNA49)</f>
        <v>#NUM!</v>
      </c>
      <c r="SND51" s="959"/>
      <c r="SNE51" s="962" t="e">
        <f t="shared" ref="SNE51" si="6644">(SNC51*$C$51)+(SNC51-SNC49)</f>
        <v>#NUM!</v>
      </c>
      <c r="SNF51" s="959"/>
      <c r="SNG51" s="962" t="e">
        <f t="shared" ref="SNG51" si="6645">(SNE51*$C$51)+(SNE51-SNE49)</f>
        <v>#NUM!</v>
      </c>
      <c r="SNH51" s="959"/>
      <c r="SNI51" s="962" t="e">
        <f t="shared" ref="SNI51" si="6646">(SNG51*$C$51)+(SNG51-SNG49)</f>
        <v>#NUM!</v>
      </c>
      <c r="SNJ51" s="959"/>
      <c r="SNK51" s="962" t="e">
        <f t="shared" ref="SNK51" si="6647">(SNI51*$C$51)+(SNI51-SNI49)</f>
        <v>#NUM!</v>
      </c>
      <c r="SNL51" s="959"/>
      <c r="SNM51" s="962" t="e">
        <f t="shared" ref="SNM51" si="6648">(SNK51*$C$51)+(SNK51-SNK49)</f>
        <v>#NUM!</v>
      </c>
      <c r="SNN51" s="959"/>
      <c r="SNO51" s="962" t="e">
        <f t="shared" ref="SNO51" si="6649">(SNM51*$C$51)+(SNM51-SNM49)</f>
        <v>#NUM!</v>
      </c>
      <c r="SNP51" s="959"/>
      <c r="SNQ51" s="962" t="e">
        <f t="shared" ref="SNQ51" si="6650">(SNO51*$C$51)+(SNO51-SNO49)</f>
        <v>#NUM!</v>
      </c>
      <c r="SNR51" s="959"/>
      <c r="SNS51" s="962" t="e">
        <f t="shared" ref="SNS51" si="6651">(SNQ51*$C$51)+(SNQ51-SNQ49)</f>
        <v>#NUM!</v>
      </c>
      <c r="SNT51" s="959"/>
      <c r="SNU51" s="962" t="e">
        <f t="shared" ref="SNU51" si="6652">(SNS51*$C$51)+(SNS51-SNS49)</f>
        <v>#NUM!</v>
      </c>
      <c r="SNV51" s="959"/>
      <c r="SNW51" s="962" t="e">
        <f t="shared" ref="SNW51" si="6653">(SNU51*$C$51)+(SNU51-SNU49)</f>
        <v>#NUM!</v>
      </c>
      <c r="SNX51" s="959"/>
      <c r="SNY51" s="962" t="e">
        <f t="shared" ref="SNY51" si="6654">(SNW51*$C$51)+(SNW51-SNW49)</f>
        <v>#NUM!</v>
      </c>
      <c r="SNZ51" s="959"/>
      <c r="SOA51" s="962" t="e">
        <f t="shared" ref="SOA51" si="6655">(SNY51*$C$51)+(SNY51-SNY49)</f>
        <v>#NUM!</v>
      </c>
      <c r="SOB51" s="959"/>
      <c r="SOC51" s="962" t="e">
        <f t="shared" ref="SOC51" si="6656">(SOA51*$C$51)+(SOA51-SOA49)</f>
        <v>#NUM!</v>
      </c>
      <c r="SOD51" s="959"/>
      <c r="SOE51" s="962" t="e">
        <f t="shared" ref="SOE51" si="6657">(SOC51*$C$51)+(SOC51-SOC49)</f>
        <v>#NUM!</v>
      </c>
      <c r="SOF51" s="959"/>
      <c r="SOG51" s="962" t="e">
        <f t="shared" ref="SOG51" si="6658">(SOE51*$C$51)+(SOE51-SOE49)</f>
        <v>#NUM!</v>
      </c>
      <c r="SOH51" s="959"/>
      <c r="SOI51" s="962" t="e">
        <f t="shared" ref="SOI51" si="6659">(SOG51*$C$51)+(SOG51-SOG49)</f>
        <v>#NUM!</v>
      </c>
      <c r="SOJ51" s="959"/>
      <c r="SOK51" s="962" t="e">
        <f t="shared" ref="SOK51" si="6660">(SOI51*$C$51)+(SOI51-SOI49)</f>
        <v>#NUM!</v>
      </c>
      <c r="SOL51" s="959"/>
      <c r="SOM51" s="962" t="e">
        <f t="shared" ref="SOM51" si="6661">(SOK51*$C$51)+(SOK51-SOK49)</f>
        <v>#NUM!</v>
      </c>
      <c r="SON51" s="959"/>
      <c r="SOO51" s="962" t="e">
        <f t="shared" ref="SOO51" si="6662">(SOM51*$C$51)+(SOM51-SOM49)</f>
        <v>#NUM!</v>
      </c>
      <c r="SOP51" s="959"/>
      <c r="SOQ51" s="962" t="e">
        <f t="shared" ref="SOQ51" si="6663">(SOO51*$C$51)+(SOO51-SOO49)</f>
        <v>#NUM!</v>
      </c>
      <c r="SOR51" s="959"/>
      <c r="SOS51" s="962" t="e">
        <f t="shared" ref="SOS51" si="6664">(SOQ51*$C$51)+(SOQ51-SOQ49)</f>
        <v>#NUM!</v>
      </c>
      <c r="SOT51" s="959"/>
      <c r="SOU51" s="962" t="e">
        <f t="shared" ref="SOU51" si="6665">(SOS51*$C$51)+(SOS51-SOS49)</f>
        <v>#NUM!</v>
      </c>
      <c r="SOV51" s="959"/>
      <c r="SOW51" s="962" t="e">
        <f t="shared" ref="SOW51" si="6666">(SOU51*$C$51)+(SOU51-SOU49)</f>
        <v>#NUM!</v>
      </c>
      <c r="SOX51" s="959"/>
      <c r="SOY51" s="962" t="e">
        <f t="shared" ref="SOY51" si="6667">(SOW51*$C$51)+(SOW51-SOW49)</f>
        <v>#NUM!</v>
      </c>
      <c r="SOZ51" s="959"/>
      <c r="SPA51" s="962" t="e">
        <f t="shared" ref="SPA51" si="6668">(SOY51*$C$51)+(SOY51-SOY49)</f>
        <v>#NUM!</v>
      </c>
      <c r="SPB51" s="959"/>
      <c r="SPC51" s="962" t="e">
        <f t="shared" ref="SPC51" si="6669">(SPA51*$C$51)+(SPA51-SPA49)</f>
        <v>#NUM!</v>
      </c>
      <c r="SPD51" s="959"/>
      <c r="SPE51" s="962" t="e">
        <f t="shared" ref="SPE51" si="6670">(SPC51*$C$51)+(SPC51-SPC49)</f>
        <v>#NUM!</v>
      </c>
      <c r="SPF51" s="959"/>
      <c r="SPG51" s="962" t="e">
        <f t="shared" ref="SPG51" si="6671">(SPE51*$C$51)+(SPE51-SPE49)</f>
        <v>#NUM!</v>
      </c>
      <c r="SPH51" s="959"/>
      <c r="SPI51" s="962" t="e">
        <f t="shared" ref="SPI51" si="6672">(SPG51*$C$51)+(SPG51-SPG49)</f>
        <v>#NUM!</v>
      </c>
      <c r="SPJ51" s="959"/>
      <c r="SPK51" s="962" t="e">
        <f t="shared" ref="SPK51" si="6673">(SPI51*$C$51)+(SPI51-SPI49)</f>
        <v>#NUM!</v>
      </c>
      <c r="SPL51" s="959"/>
      <c r="SPM51" s="962" t="e">
        <f t="shared" ref="SPM51" si="6674">(SPK51*$C$51)+(SPK51-SPK49)</f>
        <v>#NUM!</v>
      </c>
      <c r="SPN51" s="959"/>
      <c r="SPO51" s="962" t="e">
        <f t="shared" ref="SPO51" si="6675">(SPM51*$C$51)+(SPM51-SPM49)</f>
        <v>#NUM!</v>
      </c>
      <c r="SPP51" s="959"/>
      <c r="SPQ51" s="962" t="e">
        <f t="shared" ref="SPQ51" si="6676">(SPO51*$C$51)+(SPO51-SPO49)</f>
        <v>#NUM!</v>
      </c>
      <c r="SPR51" s="959"/>
      <c r="SPS51" s="962" t="e">
        <f t="shared" ref="SPS51" si="6677">(SPQ51*$C$51)+(SPQ51-SPQ49)</f>
        <v>#NUM!</v>
      </c>
      <c r="SPT51" s="959"/>
      <c r="SPU51" s="962" t="e">
        <f t="shared" ref="SPU51" si="6678">(SPS51*$C$51)+(SPS51-SPS49)</f>
        <v>#NUM!</v>
      </c>
      <c r="SPV51" s="959"/>
      <c r="SPW51" s="962" t="e">
        <f t="shared" ref="SPW51" si="6679">(SPU51*$C$51)+(SPU51-SPU49)</f>
        <v>#NUM!</v>
      </c>
      <c r="SPX51" s="959"/>
      <c r="SPY51" s="962" t="e">
        <f t="shared" ref="SPY51" si="6680">(SPW51*$C$51)+(SPW51-SPW49)</f>
        <v>#NUM!</v>
      </c>
      <c r="SPZ51" s="959"/>
      <c r="SQA51" s="962" t="e">
        <f t="shared" ref="SQA51" si="6681">(SPY51*$C$51)+(SPY51-SPY49)</f>
        <v>#NUM!</v>
      </c>
      <c r="SQB51" s="959"/>
      <c r="SQC51" s="962" t="e">
        <f t="shared" ref="SQC51" si="6682">(SQA51*$C$51)+(SQA51-SQA49)</f>
        <v>#NUM!</v>
      </c>
      <c r="SQD51" s="959"/>
      <c r="SQE51" s="962" t="e">
        <f t="shared" ref="SQE51" si="6683">(SQC51*$C$51)+(SQC51-SQC49)</f>
        <v>#NUM!</v>
      </c>
      <c r="SQF51" s="959"/>
      <c r="SQG51" s="962" t="e">
        <f t="shared" ref="SQG51" si="6684">(SQE51*$C$51)+(SQE51-SQE49)</f>
        <v>#NUM!</v>
      </c>
      <c r="SQH51" s="959"/>
      <c r="SQI51" s="962" t="e">
        <f t="shared" ref="SQI51" si="6685">(SQG51*$C$51)+(SQG51-SQG49)</f>
        <v>#NUM!</v>
      </c>
      <c r="SQJ51" s="959"/>
      <c r="SQK51" s="962" t="e">
        <f t="shared" ref="SQK51" si="6686">(SQI51*$C$51)+(SQI51-SQI49)</f>
        <v>#NUM!</v>
      </c>
      <c r="SQL51" s="959"/>
      <c r="SQM51" s="962" t="e">
        <f t="shared" ref="SQM51" si="6687">(SQK51*$C$51)+(SQK51-SQK49)</f>
        <v>#NUM!</v>
      </c>
      <c r="SQN51" s="959"/>
      <c r="SQO51" s="962" t="e">
        <f t="shared" ref="SQO51" si="6688">(SQM51*$C$51)+(SQM51-SQM49)</f>
        <v>#NUM!</v>
      </c>
      <c r="SQP51" s="959"/>
      <c r="SQQ51" s="962" t="e">
        <f t="shared" ref="SQQ51" si="6689">(SQO51*$C$51)+(SQO51-SQO49)</f>
        <v>#NUM!</v>
      </c>
      <c r="SQR51" s="959"/>
      <c r="SQS51" s="962" t="e">
        <f t="shared" ref="SQS51" si="6690">(SQQ51*$C$51)+(SQQ51-SQQ49)</f>
        <v>#NUM!</v>
      </c>
      <c r="SQT51" s="959"/>
      <c r="SQU51" s="962" t="e">
        <f t="shared" ref="SQU51" si="6691">(SQS51*$C$51)+(SQS51-SQS49)</f>
        <v>#NUM!</v>
      </c>
      <c r="SQV51" s="959"/>
      <c r="SQW51" s="962" t="e">
        <f t="shared" ref="SQW51" si="6692">(SQU51*$C$51)+(SQU51-SQU49)</f>
        <v>#NUM!</v>
      </c>
      <c r="SQX51" s="959"/>
      <c r="SQY51" s="962" t="e">
        <f t="shared" ref="SQY51" si="6693">(SQW51*$C$51)+(SQW51-SQW49)</f>
        <v>#NUM!</v>
      </c>
      <c r="SQZ51" s="959"/>
      <c r="SRA51" s="962" t="e">
        <f t="shared" ref="SRA51" si="6694">(SQY51*$C$51)+(SQY51-SQY49)</f>
        <v>#NUM!</v>
      </c>
      <c r="SRB51" s="959"/>
      <c r="SRC51" s="962" t="e">
        <f t="shared" ref="SRC51" si="6695">(SRA51*$C$51)+(SRA51-SRA49)</f>
        <v>#NUM!</v>
      </c>
      <c r="SRD51" s="959"/>
      <c r="SRE51" s="962" t="e">
        <f t="shared" ref="SRE51" si="6696">(SRC51*$C$51)+(SRC51-SRC49)</f>
        <v>#NUM!</v>
      </c>
      <c r="SRF51" s="959"/>
      <c r="SRG51" s="962" t="e">
        <f t="shared" ref="SRG51" si="6697">(SRE51*$C$51)+(SRE51-SRE49)</f>
        <v>#NUM!</v>
      </c>
      <c r="SRH51" s="959"/>
      <c r="SRI51" s="962" t="e">
        <f t="shared" ref="SRI51" si="6698">(SRG51*$C$51)+(SRG51-SRG49)</f>
        <v>#NUM!</v>
      </c>
      <c r="SRJ51" s="959"/>
      <c r="SRK51" s="962" t="e">
        <f t="shared" ref="SRK51" si="6699">(SRI51*$C$51)+(SRI51-SRI49)</f>
        <v>#NUM!</v>
      </c>
      <c r="SRL51" s="959"/>
      <c r="SRM51" s="962" t="e">
        <f t="shared" ref="SRM51" si="6700">(SRK51*$C$51)+(SRK51-SRK49)</f>
        <v>#NUM!</v>
      </c>
      <c r="SRN51" s="959"/>
      <c r="SRO51" s="962" t="e">
        <f t="shared" ref="SRO51" si="6701">(SRM51*$C$51)+(SRM51-SRM49)</f>
        <v>#NUM!</v>
      </c>
      <c r="SRP51" s="959"/>
      <c r="SRQ51" s="962" t="e">
        <f t="shared" ref="SRQ51" si="6702">(SRO51*$C$51)+(SRO51-SRO49)</f>
        <v>#NUM!</v>
      </c>
      <c r="SRR51" s="959"/>
      <c r="SRS51" s="962" t="e">
        <f t="shared" ref="SRS51" si="6703">(SRQ51*$C$51)+(SRQ51-SRQ49)</f>
        <v>#NUM!</v>
      </c>
      <c r="SRT51" s="959"/>
      <c r="SRU51" s="962" t="e">
        <f t="shared" ref="SRU51" si="6704">(SRS51*$C$51)+(SRS51-SRS49)</f>
        <v>#NUM!</v>
      </c>
      <c r="SRV51" s="959"/>
      <c r="SRW51" s="962" t="e">
        <f t="shared" ref="SRW51" si="6705">(SRU51*$C$51)+(SRU51-SRU49)</f>
        <v>#NUM!</v>
      </c>
      <c r="SRX51" s="959"/>
      <c r="SRY51" s="962" t="e">
        <f t="shared" ref="SRY51" si="6706">(SRW51*$C$51)+(SRW51-SRW49)</f>
        <v>#NUM!</v>
      </c>
      <c r="SRZ51" s="959"/>
      <c r="SSA51" s="962" t="e">
        <f t="shared" ref="SSA51" si="6707">(SRY51*$C$51)+(SRY51-SRY49)</f>
        <v>#NUM!</v>
      </c>
      <c r="SSB51" s="959"/>
      <c r="SSC51" s="962" t="e">
        <f t="shared" ref="SSC51" si="6708">(SSA51*$C$51)+(SSA51-SSA49)</f>
        <v>#NUM!</v>
      </c>
      <c r="SSD51" s="959"/>
      <c r="SSE51" s="962" t="e">
        <f t="shared" ref="SSE51" si="6709">(SSC51*$C$51)+(SSC51-SSC49)</f>
        <v>#NUM!</v>
      </c>
      <c r="SSF51" s="959"/>
      <c r="SSG51" s="962" t="e">
        <f t="shared" ref="SSG51" si="6710">(SSE51*$C$51)+(SSE51-SSE49)</f>
        <v>#NUM!</v>
      </c>
      <c r="SSH51" s="959"/>
      <c r="SSI51" s="962" t="e">
        <f t="shared" ref="SSI51" si="6711">(SSG51*$C$51)+(SSG51-SSG49)</f>
        <v>#NUM!</v>
      </c>
      <c r="SSJ51" s="959"/>
      <c r="SSK51" s="962" t="e">
        <f t="shared" ref="SSK51" si="6712">(SSI51*$C$51)+(SSI51-SSI49)</f>
        <v>#NUM!</v>
      </c>
      <c r="SSL51" s="959"/>
      <c r="SSM51" s="962" t="e">
        <f t="shared" ref="SSM51" si="6713">(SSK51*$C$51)+(SSK51-SSK49)</f>
        <v>#NUM!</v>
      </c>
      <c r="SSN51" s="959"/>
      <c r="SSO51" s="962" t="e">
        <f t="shared" ref="SSO51" si="6714">(SSM51*$C$51)+(SSM51-SSM49)</f>
        <v>#NUM!</v>
      </c>
      <c r="SSP51" s="959"/>
      <c r="SSQ51" s="962" t="e">
        <f t="shared" ref="SSQ51" si="6715">(SSO51*$C$51)+(SSO51-SSO49)</f>
        <v>#NUM!</v>
      </c>
      <c r="SSR51" s="959"/>
      <c r="SSS51" s="962" t="e">
        <f t="shared" ref="SSS51" si="6716">(SSQ51*$C$51)+(SSQ51-SSQ49)</f>
        <v>#NUM!</v>
      </c>
      <c r="SST51" s="959"/>
      <c r="SSU51" s="962" t="e">
        <f t="shared" ref="SSU51" si="6717">(SSS51*$C$51)+(SSS51-SSS49)</f>
        <v>#NUM!</v>
      </c>
      <c r="SSV51" s="959"/>
      <c r="SSW51" s="962" t="e">
        <f t="shared" ref="SSW51" si="6718">(SSU51*$C$51)+(SSU51-SSU49)</f>
        <v>#NUM!</v>
      </c>
      <c r="SSX51" s="959"/>
      <c r="SSY51" s="962" t="e">
        <f t="shared" ref="SSY51" si="6719">(SSW51*$C$51)+(SSW51-SSW49)</f>
        <v>#NUM!</v>
      </c>
      <c r="SSZ51" s="959"/>
      <c r="STA51" s="962" t="e">
        <f t="shared" ref="STA51" si="6720">(SSY51*$C$51)+(SSY51-SSY49)</f>
        <v>#NUM!</v>
      </c>
      <c r="STB51" s="959"/>
      <c r="STC51" s="962" t="e">
        <f t="shared" ref="STC51" si="6721">(STA51*$C$51)+(STA51-STA49)</f>
        <v>#NUM!</v>
      </c>
      <c r="STD51" s="959"/>
      <c r="STE51" s="962" t="e">
        <f t="shared" ref="STE51" si="6722">(STC51*$C$51)+(STC51-STC49)</f>
        <v>#NUM!</v>
      </c>
      <c r="STF51" s="959"/>
      <c r="STG51" s="962" t="e">
        <f t="shared" ref="STG51" si="6723">(STE51*$C$51)+(STE51-STE49)</f>
        <v>#NUM!</v>
      </c>
      <c r="STH51" s="959"/>
      <c r="STI51" s="962" t="e">
        <f t="shared" ref="STI51" si="6724">(STG51*$C$51)+(STG51-STG49)</f>
        <v>#NUM!</v>
      </c>
      <c r="STJ51" s="959"/>
      <c r="STK51" s="962" t="e">
        <f t="shared" ref="STK51" si="6725">(STI51*$C$51)+(STI51-STI49)</f>
        <v>#NUM!</v>
      </c>
      <c r="STL51" s="959"/>
      <c r="STM51" s="962" t="e">
        <f t="shared" ref="STM51" si="6726">(STK51*$C$51)+(STK51-STK49)</f>
        <v>#NUM!</v>
      </c>
      <c r="STN51" s="959"/>
      <c r="STO51" s="962" t="e">
        <f t="shared" ref="STO51" si="6727">(STM51*$C$51)+(STM51-STM49)</f>
        <v>#NUM!</v>
      </c>
      <c r="STP51" s="959"/>
      <c r="STQ51" s="962" t="e">
        <f t="shared" ref="STQ51" si="6728">(STO51*$C$51)+(STO51-STO49)</f>
        <v>#NUM!</v>
      </c>
      <c r="STR51" s="959"/>
      <c r="STS51" s="962" t="e">
        <f t="shared" ref="STS51" si="6729">(STQ51*$C$51)+(STQ51-STQ49)</f>
        <v>#NUM!</v>
      </c>
      <c r="STT51" s="959"/>
      <c r="STU51" s="962" t="e">
        <f t="shared" ref="STU51" si="6730">(STS51*$C$51)+(STS51-STS49)</f>
        <v>#NUM!</v>
      </c>
      <c r="STV51" s="959"/>
      <c r="STW51" s="962" t="e">
        <f t="shared" ref="STW51" si="6731">(STU51*$C$51)+(STU51-STU49)</f>
        <v>#NUM!</v>
      </c>
      <c r="STX51" s="959"/>
      <c r="STY51" s="962" t="e">
        <f t="shared" ref="STY51" si="6732">(STW51*$C$51)+(STW51-STW49)</f>
        <v>#NUM!</v>
      </c>
      <c r="STZ51" s="959"/>
      <c r="SUA51" s="962" t="e">
        <f t="shared" ref="SUA51" si="6733">(STY51*$C$51)+(STY51-STY49)</f>
        <v>#NUM!</v>
      </c>
      <c r="SUB51" s="959"/>
      <c r="SUC51" s="962" t="e">
        <f t="shared" ref="SUC51" si="6734">(SUA51*$C$51)+(SUA51-SUA49)</f>
        <v>#NUM!</v>
      </c>
      <c r="SUD51" s="959"/>
      <c r="SUE51" s="962" t="e">
        <f t="shared" ref="SUE51" si="6735">(SUC51*$C$51)+(SUC51-SUC49)</f>
        <v>#NUM!</v>
      </c>
      <c r="SUF51" s="959"/>
      <c r="SUG51" s="962" t="e">
        <f t="shared" ref="SUG51" si="6736">(SUE51*$C$51)+(SUE51-SUE49)</f>
        <v>#NUM!</v>
      </c>
      <c r="SUH51" s="959"/>
      <c r="SUI51" s="962" t="e">
        <f t="shared" ref="SUI51" si="6737">(SUG51*$C$51)+(SUG51-SUG49)</f>
        <v>#NUM!</v>
      </c>
      <c r="SUJ51" s="959"/>
      <c r="SUK51" s="962" t="e">
        <f t="shared" ref="SUK51" si="6738">(SUI51*$C$51)+(SUI51-SUI49)</f>
        <v>#NUM!</v>
      </c>
      <c r="SUL51" s="959"/>
      <c r="SUM51" s="962" t="e">
        <f t="shared" ref="SUM51" si="6739">(SUK51*$C$51)+(SUK51-SUK49)</f>
        <v>#NUM!</v>
      </c>
      <c r="SUN51" s="959"/>
      <c r="SUO51" s="962" t="e">
        <f t="shared" ref="SUO51" si="6740">(SUM51*$C$51)+(SUM51-SUM49)</f>
        <v>#NUM!</v>
      </c>
      <c r="SUP51" s="959"/>
      <c r="SUQ51" s="962" t="e">
        <f t="shared" ref="SUQ51" si="6741">(SUO51*$C$51)+(SUO51-SUO49)</f>
        <v>#NUM!</v>
      </c>
      <c r="SUR51" s="959"/>
      <c r="SUS51" s="962" t="e">
        <f t="shared" ref="SUS51" si="6742">(SUQ51*$C$51)+(SUQ51-SUQ49)</f>
        <v>#NUM!</v>
      </c>
      <c r="SUT51" s="959"/>
      <c r="SUU51" s="962" t="e">
        <f t="shared" ref="SUU51" si="6743">(SUS51*$C$51)+(SUS51-SUS49)</f>
        <v>#NUM!</v>
      </c>
      <c r="SUV51" s="959"/>
      <c r="SUW51" s="962" t="e">
        <f t="shared" ref="SUW51" si="6744">(SUU51*$C$51)+(SUU51-SUU49)</f>
        <v>#NUM!</v>
      </c>
      <c r="SUX51" s="959"/>
      <c r="SUY51" s="962" t="e">
        <f t="shared" ref="SUY51" si="6745">(SUW51*$C$51)+(SUW51-SUW49)</f>
        <v>#NUM!</v>
      </c>
      <c r="SUZ51" s="959"/>
      <c r="SVA51" s="962" t="e">
        <f t="shared" ref="SVA51" si="6746">(SUY51*$C$51)+(SUY51-SUY49)</f>
        <v>#NUM!</v>
      </c>
      <c r="SVB51" s="959"/>
      <c r="SVC51" s="962" t="e">
        <f t="shared" ref="SVC51" si="6747">(SVA51*$C$51)+(SVA51-SVA49)</f>
        <v>#NUM!</v>
      </c>
      <c r="SVD51" s="959"/>
      <c r="SVE51" s="962" t="e">
        <f t="shared" ref="SVE51" si="6748">(SVC51*$C$51)+(SVC51-SVC49)</f>
        <v>#NUM!</v>
      </c>
      <c r="SVF51" s="959"/>
      <c r="SVG51" s="962" t="e">
        <f t="shared" ref="SVG51" si="6749">(SVE51*$C$51)+(SVE51-SVE49)</f>
        <v>#NUM!</v>
      </c>
      <c r="SVH51" s="959"/>
      <c r="SVI51" s="962" t="e">
        <f t="shared" ref="SVI51" si="6750">(SVG51*$C$51)+(SVG51-SVG49)</f>
        <v>#NUM!</v>
      </c>
      <c r="SVJ51" s="959"/>
      <c r="SVK51" s="962" t="e">
        <f t="shared" ref="SVK51" si="6751">(SVI51*$C$51)+(SVI51-SVI49)</f>
        <v>#NUM!</v>
      </c>
      <c r="SVL51" s="959"/>
      <c r="SVM51" s="962" t="e">
        <f t="shared" ref="SVM51" si="6752">(SVK51*$C$51)+(SVK51-SVK49)</f>
        <v>#NUM!</v>
      </c>
      <c r="SVN51" s="959"/>
      <c r="SVO51" s="962" t="e">
        <f t="shared" ref="SVO51" si="6753">(SVM51*$C$51)+(SVM51-SVM49)</f>
        <v>#NUM!</v>
      </c>
      <c r="SVP51" s="959"/>
      <c r="SVQ51" s="962" t="e">
        <f t="shared" ref="SVQ51" si="6754">(SVO51*$C$51)+(SVO51-SVO49)</f>
        <v>#NUM!</v>
      </c>
      <c r="SVR51" s="959"/>
      <c r="SVS51" s="962" t="e">
        <f t="shared" ref="SVS51" si="6755">(SVQ51*$C$51)+(SVQ51-SVQ49)</f>
        <v>#NUM!</v>
      </c>
      <c r="SVT51" s="959"/>
      <c r="SVU51" s="962" t="e">
        <f t="shared" ref="SVU51" si="6756">(SVS51*$C$51)+(SVS51-SVS49)</f>
        <v>#NUM!</v>
      </c>
      <c r="SVV51" s="959"/>
      <c r="SVW51" s="962" t="e">
        <f t="shared" ref="SVW51" si="6757">(SVU51*$C$51)+(SVU51-SVU49)</f>
        <v>#NUM!</v>
      </c>
      <c r="SVX51" s="959"/>
      <c r="SVY51" s="962" t="e">
        <f t="shared" ref="SVY51" si="6758">(SVW51*$C$51)+(SVW51-SVW49)</f>
        <v>#NUM!</v>
      </c>
      <c r="SVZ51" s="959"/>
      <c r="SWA51" s="962" t="e">
        <f t="shared" ref="SWA51" si="6759">(SVY51*$C$51)+(SVY51-SVY49)</f>
        <v>#NUM!</v>
      </c>
      <c r="SWB51" s="959"/>
      <c r="SWC51" s="962" t="e">
        <f t="shared" ref="SWC51" si="6760">(SWA51*$C$51)+(SWA51-SWA49)</f>
        <v>#NUM!</v>
      </c>
      <c r="SWD51" s="959"/>
      <c r="SWE51" s="962" t="e">
        <f t="shared" ref="SWE51" si="6761">(SWC51*$C$51)+(SWC51-SWC49)</f>
        <v>#NUM!</v>
      </c>
      <c r="SWF51" s="959"/>
      <c r="SWG51" s="962" t="e">
        <f t="shared" ref="SWG51" si="6762">(SWE51*$C$51)+(SWE51-SWE49)</f>
        <v>#NUM!</v>
      </c>
      <c r="SWH51" s="959"/>
      <c r="SWI51" s="962" t="e">
        <f t="shared" ref="SWI51" si="6763">(SWG51*$C$51)+(SWG51-SWG49)</f>
        <v>#NUM!</v>
      </c>
      <c r="SWJ51" s="959"/>
      <c r="SWK51" s="962" t="e">
        <f t="shared" ref="SWK51" si="6764">(SWI51*$C$51)+(SWI51-SWI49)</f>
        <v>#NUM!</v>
      </c>
      <c r="SWL51" s="959"/>
      <c r="SWM51" s="962" t="e">
        <f t="shared" ref="SWM51" si="6765">(SWK51*$C$51)+(SWK51-SWK49)</f>
        <v>#NUM!</v>
      </c>
      <c r="SWN51" s="959"/>
      <c r="SWO51" s="962" t="e">
        <f t="shared" ref="SWO51" si="6766">(SWM51*$C$51)+(SWM51-SWM49)</f>
        <v>#NUM!</v>
      </c>
      <c r="SWP51" s="959"/>
      <c r="SWQ51" s="962" t="e">
        <f t="shared" ref="SWQ51" si="6767">(SWO51*$C$51)+(SWO51-SWO49)</f>
        <v>#NUM!</v>
      </c>
      <c r="SWR51" s="959"/>
      <c r="SWS51" s="962" t="e">
        <f t="shared" ref="SWS51" si="6768">(SWQ51*$C$51)+(SWQ51-SWQ49)</f>
        <v>#NUM!</v>
      </c>
      <c r="SWT51" s="959"/>
      <c r="SWU51" s="962" t="e">
        <f t="shared" ref="SWU51" si="6769">(SWS51*$C$51)+(SWS51-SWS49)</f>
        <v>#NUM!</v>
      </c>
      <c r="SWV51" s="959"/>
      <c r="SWW51" s="962" t="e">
        <f t="shared" ref="SWW51" si="6770">(SWU51*$C$51)+(SWU51-SWU49)</f>
        <v>#NUM!</v>
      </c>
      <c r="SWX51" s="959"/>
      <c r="SWY51" s="962" t="e">
        <f t="shared" ref="SWY51" si="6771">(SWW51*$C$51)+(SWW51-SWW49)</f>
        <v>#NUM!</v>
      </c>
      <c r="SWZ51" s="959"/>
      <c r="SXA51" s="962" t="e">
        <f t="shared" ref="SXA51" si="6772">(SWY51*$C$51)+(SWY51-SWY49)</f>
        <v>#NUM!</v>
      </c>
      <c r="SXB51" s="959"/>
      <c r="SXC51" s="962" t="e">
        <f t="shared" ref="SXC51" si="6773">(SXA51*$C$51)+(SXA51-SXA49)</f>
        <v>#NUM!</v>
      </c>
      <c r="SXD51" s="959"/>
      <c r="SXE51" s="962" t="e">
        <f t="shared" ref="SXE51" si="6774">(SXC51*$C$51)+(SXC51-SXC49)</f>
        <v>#NUM!</v>
      </c>
      <c r="SXF51" s="959"/>
      <c r="SXG51" s="962" t="e">
        <f t="shared" ref="SXG51" si="6775">(SXE51*$C$51)+(SXE51-SXE49)</f>
        <v>#NUM!</v>
      </c>
      <c r="SXH51" s="959"/>
      <c r="SXI51" s="962" t="e">
        <f t="shared" ref="SXI51" si="6776">(SXG51*$C$51)+(SXG51-SXG49)</f>
        <v>#NUM!</v>
      </c>
      <c r="SXJ51" s="959"/>
      <c r="SXK51" s="962" t="e">
        <f t="shared" ref="SXK51" si="6777">(SXI51*$C$51)+(SXI51-SXI49)</f>
        <v>#NUM!</v>
      </c>
      <c r="SXL51" s="959"/>
      <c r="SXM51" s="962" t="e">
        <f t="shared" ref="SXM51" si="6778">(SXK51*$C$51)+(SXK51-SXK49)</f>
        <v>#NUM!</v>
      </c>
      <c r="SXN51" s="959"/>
      <c r="SXO51" s="962" t="e">
        <f t="shared" ref="SXO51" si="6779">(SXM51*$C$51)+(SXM51-SXM49)</f>
        <v>#NUM!</v>
      </c>
      <c r="SXP51" s="959"/>
      <c r="SXQ51" s="962" t="e">
        <f t="shared" ref="SXQ51" si="6780">(SXO51*$C$51)+(SXO51-SXO49)</f>
        <v>#NUM!</v>
      </c>
      <c r="SXR51" s="959"/>
      <c r="SXS51" s="962" t="e">
        <f t="shared" ref="SXS51" si="6781">(SXQ51*$C$51)+(SXQ51-SXQ49)</f>
        <v>#NUM!</v>
      </c>
      <c r="SXT51" s="959"/>
      <c r="SXU51" s="962" t="e">
        <f t="shared" ref="SXU51" si="6782">(SXS51*$C$51)+(SXS51-SXS49)</f>
        <v>#NUM!</v>
      </c>
      <c r="SXV51" s="959"/>
      <c r="SXW51" s="962" t="e">
        <f t="shared" ref="SXW51" si="6783">(SXU51*$C$51)+(SXU51-SXU49)</f>
        <v>#NUM!</v>
      </c>
      <c r="SXX51" s="959"/>
      <c r="SXY51" s="962" t="e">
        <f t="shared" ref="SXY51" si="6784">(SXW51*$C$51)+(SXW51-SXW49)</f>
        <v>#NUM!</v>
      </c>
      <c r="SXZ51" s="959"/>
      <c r="SYA51" s="962" t="e">
        <f t="shared" ref="SYA51" si="6785">(SXY51*$C$51)+(SXY51-SXY49)</f>
        <v>#NUM!</v>
      </c>
      <c r="SYB51" s="959"/>
      <c r="SYC51" s="962" t="e">
        <f t="shared" ref="SYC51" si="6786">(SYA51*$C$51)+(SYA51-SYA49)</f>
        <v>#NUM!</v>
      </c>
      <c r="SYD51" s="959"/>
      <c r="SYE51" s="962" t="e">
        <f t="shared" ref="SYE51" si="6787">(SYC51*$C$51)+(SYC51-SYC49)</f>
        <v>#NUM!</v>
      </c>
      <c r="SYF51" s="959"/>
      <c r="SYG51" s="962" t="e">
        <f t="shared" ref="SYG51" si="6788">(SYE51*$C$51)+(SYE51-SYE49)</f>
        <v>#NUM!</v>
      </c>
      <c r="SYH51" s="959"/>
      <c r="SYI51" s="962" t="e">
        <f t="shared" ref="SYI51" si="6789">(SYG51*$C$51)+(SYG51-SYG49)</f>
        <v>#NUM!</v>
      </c>
      <c r="SYJ51" s="959"/>
      <c r="SYK51" s="962" t="e">
        <f t="shared" ref="SYK51" si="6790">(SYI51*$C$51)+(SYI51-SYI49)</f>
        <v>#NUM!</v>
      </c>
      <c r="SYL51" s="959"/>
      <c r="SYM51" s="962" t="e">
        <f t="shared" ref="SYM51" si="6791">(SYK51*$C$51)+(SYK51-SYK49)</f>
        <v>#NUM!</v>
      </c>
      <c r="SYN51" s="959"/>
      <c r="SYO51" s="962" t="e">
        <f t="shared" ref="SYO51" si="6792">(SYM51*$C$51)+(SYM51-SYM49)</f>
        <v>#NUM!</v>
      </c>
      <c r="SYP51" s="959"/>
      <c r="SYQ51" s="962" t="e">
        <f t="shared" ref="SYQ51" si="6793">(SYO51*$C$51)+(SYO51-SYO49)</f>
        <v>#NUM!</v>
      </c>
      <c r="SYR51" s="959"/>
      <c r="SYS51" s="962" t="e">
        <f t="shared" ref="SYS51" si="6794">(SYQ51*$C$51)+(SYQ51-SYQ49)</f>
        <v>#NUM!</v>
      </c>
      <c r="SYT51" s="959"/>
      <c r="SYU51" s="962" t="e">
        <f t="shared" ref="SYU51" si="6795">(SYS51*$C$51)+(SYS51-SYS49)</f>
        <v>#NUM!</v>
      </c>
      <c r="SYV51" s="959"/>
      <c r="SYW51" s="962" t="e">
        <f t="shared" ref="SYW51" si="6796">(SYU51*$C$51)+(SYU51-SYU49)</f>
        <v>#NUM!</v>
      </c>
      <c r="SYX51" s="959"/>
      <c r="SYY51" s="962" t="e">
        <f t="shared" ref="SYY51" si="6797">(SYW51*$C$51)+(SYW51-SYW49)</f>
        <v>#NUM!</v>
      </c>
      <c r="SYZ51" s="959"/>
      <c r="SZA51" s="962" t="e">
        <f t="shared" ref="SZA51" si="6798">(SYY51*$C$51)+(SYY51-SYY49)</f>
        <v>#NUM!</v>
      </c>
      <c r="SZB51" s="959"/>
      <c r="SZC51" s="962" t="e">
        <f t="shared" ref="SZC51" si="6799">(SZA51*$C$51)+(SZA51-SZA49)</f>
        <v>#NUM!</v>
      </c>
      <c r="SZD51" s="959"/>
      <c r="SZE51" s="962" t="e">
        <f t="shared" ref="SZE51" si="6800">(SZC51*$C$51)+(SZC51-SZC49)</f>
        <v>#NUM!</v>
      </c>
      <c r="SZF51" s="959"/>
      <c r="SZG51" s="962" t="e">
        <f t="shared" ref="SZG51" si="6801">(SZE51*$C$51)+(SZE51-SZE49)</f>
        <v>#NUM!</v>
      </c>
      <c r="SZH51" s="959"/>
      <c r="SZI51" s="962" t="e">
        <f t="shared" ref="SZI51" si="6802">(SZG51*$C$51)+(SZG51-SZG49)</f>
        <v>#NUM!</v>
      </c>
      <c r="SZJ51" s="959"/>
      <c r="SZK51" s="962" t="e">
        <f t="shared" ref="SZK51" si="6803">(SZI51*$C$51)+(SZI51-SZI49)</f>
        <v>#NUM!</v>
      </c>
      <c r="SZL51" s="959"/>
      <c r="SZM51" s="962" t="e">
        <f t="shared" ref="SZM51" si="6804">(SZK51*$C$51)+(SZK51-SZK49)</f>
        <v>#NUM!</v>
      </c>
      <c r="SZN51" s="959"/>
      <c r="SZO51" s="962" t="e">
        <f t="shared" ref="SZO51" si="6805">(SZM51*$C$51)+(SZM51-SZM49)</f>
        <v>#NUM!</v>
      </c>
      <c r="SZP51" s="959"/>
      <c r="SZQ51" s="962" t="e">
        <f t="shared" ref="SZQ51" si="6806">(SZO51*$C$51)+(SZO51-SZO49)</f>
        <v>#NUM!</v>
      </c>
      <c r="SZR51" s="959"/>
      <c r="SZS51" s="962" t="e">
        <f t="shared" ref="SZS51" si="6807">(SZQ51*$C$51)+(SZQ51-SZQ49)</f>
        <v>#NUM!</v>
      </c>
      <c r="SZT51" s="959"/>
      <c r="SZU51" s="962" t="e">
        <f t="shared" ref="SZU51" si="6808">(SZS51*$C$51)+(SZS51-SZS49)</f>
        <v>#NUM!</v>
      </c>
      <c r="SZV51" s="959"/>
      <c r="SZW51" s="962" t="e">
        <f t="shared" ref="SZW51" si="6809">(SZU51*$C$51)+(SZU51-SZU49)</f>
        <v>#NUM!</v>
      </c>
      <c r="SZX51" s="959"/>
      <c r="SZY51" s="962" t="e">
        <f t="shared" ref="SZY51" si="6810">(SZW51*$C$51)+(SZW51-SZW49)</f>
        <v>#NUM!</v>
      </c>
      <c r="SZZ51" s="959"/>
      <c r="TAA51" s="962" t="e">
        <f t="shared" ref="TAA51" si="6811">(SZY51*$C$51)+(SZY51-SZY49)</f>
        <v>#NUM!</v>
      </c>
      <c r="TAB51" s="959"/>
      <c r="TAC51" s="962" t="e">
        <f t="shared" ref="TAC51" si="6812">(TAA51*$C$51)+(TAA51-TAA49)</f>
        <v>#NUM!</v>
      </c>
      <c r="TAD51" s="959"/>
      <c r="TAE51" s="962" t="e">
        <f t="shared" ref="TAE51" si="6813">(TAC51*$C$51)+(TAC51-TAC49)</f>
        <v>#NUM!</v>
      </c>
      <c r="TAF51" s="959"/>
      <c r="TAG51" s="962" t="e">
        <f t="shared" ref="TAG51" si="6814">(TAE51*$C$51)+(TAE51-TAE49)</f>
        <v>#NUM!</v>
      </c>
      <c r="TAH51" s="959"/>
      <c r="TAI51" s="962" t="e">
        <f t="shared" ref="TAI51" si="6815">(TAG51*$C$51)+(TAG51-TAG49)</f>
        <v>#NUM!</v>
      </c>
      <c r="TAJ51" s="959"/>
      <c r="TAK51" s="962" t="e">
        <f t="shared" ref="TAK51" si="6816">(TAI51*$C$51)+(TAI51-TAI49)</f>
        <v>#NUM!</v>
      </c>
      <c r="TAL51" s="959"/>
      <c r="TAM51" s="962" t="e">
        <f t="shared" ref="TAM51" si="6817">(TAK51*$C$51)+(TAK51-TAK49)</f>
        <v>#NUM!</v>
      </c>
      <c r="TAN51" s="959"/>
      <c r="TAO51" s="962" t="e">
        <f t="shared" ref="TAO51" si="6818">(TAM51*$C$51)+(TAM51-TAM49)</f>
        <v>#NUM!</v>
      </c>
      <c r="TAP51" s="959"/>
      <c r="TAQ51" s="962" t="e">
        <f t="shared" ref="TAQ51" si="6819">(TAO51*$C$51)+(TAO51-TAO49)</f>
        <v>#NUM!</v>
      </c>
      <c r="TAR51" s="959"/>
      <c r="TAS51" s="962" t="e">
        <f t="shared" ref="TAS51" si="6820">(TAQ51*$C$51)+(TAQ51-TAQ49)</f>
        <v>#NUM!</v>
      </c>
      <c r="TAT51" s="959"/>
      <c r="TAU51" s="962" t="e">
        <f t="shared" ref="TAU51" si="6821">(TAS51*$C$51)+(TAS51-TAS49)</f>
        <v>#NUM!</v>
      </c>
      <c r="TAV51" s="959"/>
      <c r="TAW51" s="962" t="e">
        <f t="shared" ref="TAW51" si="6822">(TAU51*$C$51)+(TAU51-TAU49)</f>
        <v>#NUM!</v>
      </c>
      <c r="TAX51" s="959"/>
      <c r="TAY51" s="962" t="e">
        <f t="shared" ref="TAY51" si="6823">(TAW51*$C$51)+(TAW51-TAW49)</f>
        <v>#NUM!</v>
      </c>
      <c r="TAZ51" s="959"/>
      <c r="TBA51" s="962" t="e">
        <f t="shared" ref="TBA51" si="6824">(TAY51*$C$51)+(TAY51-TAY49)</f>
        <v>#NUM!</v>
      </c>
      <c r="TBB51" s="959"/>
      <c r="TBC51" s="962" t="e">
        <f t="shared" ref="TBC51" si="6825">(TBA51*$C$51)+(TBA51-TBA49)</f>
        <v>#NUM!</v>
      </c>
      <c r="TBD51" s="959"/>
      <c r="TBE51" s="962" t="e">
        <f t="shared" ref="TBE51" si="6826">(TBC51*$C$51)+(TBC51-TBC49)</f>
        <v>#NUM!</v>
      </c>
      <c r="TBF51" s="959"/>
      <c r="TBG51" s="962" t="e">
        <f t="shared" ref="TBG51" si="6827">(TBE51*$C$51)+(TBE51-TBE49)</f>
        <v>#NUM!</v>
      </c>
      <c r="TBH51" s="959"/>
      <c r="TBI51" s="962" t="e">
        <f t="shared" ref="TBI51" si="6828">(TBG51*$C$51)+(TBG51-TBG49)</f>
        <v>#NUM!</v>
      </c>
      <c r="TBJ51" s="959"/>
      <c r="TBK51" s="962" t="e">
        <f t="shared" ref="TBK51" si="6829">(TBI51*$C$51)+(TBI51-TBI49)</f>
        <v>#NUM!</v>
      </c>
      <c r="TBL51" s="959"/>
      <c r="TBM51" s="962" t="e">
        <f t="shared" ref="TBM51" si="6830">(TBK51*$C$51)+(TBK51-TBK49)</f>
        <v>#NUM!</v>
      </c>
      <c r="TBN51" s="959"/>
      <c r="TBO51" s="962" t="e">
        <f t="shared" ref="TBO51" si="6831">(TBM51*$C$51)+(TBM51-TBM49)</f>
        <v>#NUM!</v>
      </c>
      <c r="TBP51" s="959"/>
      <c r="TBQ51" s="962" t="e">
        <f t="shared" ref="TBQ51" si="6832">(TBO51*$C$51)+(TBO51-TBO49)</f>
        <v>#NUM!</v>
      </c>
      <c r="TBR51" s="959"/>
      <c r="TBS51" s="962" t="e">
        <f t="shared" ref="TBS51" si="6833">(TBQ51*$C$51)+(TBQ51-TBQ49)</f>
        <v>#NUM!</v>
      </c>
      <c r="TBT51" s="959"/>
      <c r="TBU51" s="962" t="e">
        <f t="shared" ref="TBU51" si="6834">(TBS51*$C$51)+(TBS51-TBS49)</f>
        <v>#NUM!</v>
      </c>
      <c r="TBV51" s="959"/>
      <c r="TBW51" s="962" t="e">
        <f t="shared" ref="TBW51" si="6835">(TBU51*$C$51)+(TBU51-TBU49)</f>
        <v>#NUM!</v>
      </c>
      <c r="TBX51" s="959"/>
      <c r="TBY51" s="962" t="e">
        <f t="shared" ref="TBY51" si="6836">(TBW51*$C$51)+(TBW51-TBW49)</f>
        <v>#NUM!</v>
      </c>
      <c r="TBZ51" s="959"/>
      <c r="TCA51" s="962" t="e">
        <f t="shared" ref="TCA51" si="6837">(TBY51*$C$51)+(TBY51-TBY49)</f>
        <v>#NUM!</v>
      </c>
      <c r="TCB51" s="959"/>
      <c r="TCC51" s="962" t="e">
        <f t="shared" ref="TCC51" si="6838">(TCA51*$C$51)+(TCA51-TCA49)</f>
        <v>#NUM!</v>
      </c>
      <c r="TCD51" s="959"/>
      <c r="TCE51" s="962" t="e">
        <f t="shared" ref="TCE51" si="6839">(TCC51*$C$51)+(TCC51-TCC49)</f>
        <v>#NUM!</v>
      </c>
      <c r="TCF51" s="959"/>
      <c r="TCG51" s="962" t="e">
        <f t="shared" ref="TCG51" si="6840">(TCE51*$C$51)+(TCE51-TCE49)</f>
        <v>#NUM!</v>
      </c>
      <c r="TCH51" s="959"/>
      <c r="TCI51" s="962" t="e">
        <f t="shared" ref="TCI51" si="6841">(TCG51*$C$51)+(TCG51-TCG49)</f>
        <v>#NUM!</v>
      </c>
      <c r="TCJ51" s="959"/>
      <c r="TCK51" s="962" t="e">
        <f t="shared" ref="TCK51" si="6842">(TCI51*$C$51)+(TCI51-TCI49)</f>
        <v>#NUM!</v>
      </c>
      <c r="TCL51" s="959"/>
      <c r="TCM51" s="962" t="e">
        <f t="shared" ref="TCM51" si="6843">(TCK51*$C$51)+(TCK51-TCK49)</f>
        <v>#NUM!</v>
      </c>
      <c r="TCN51" s="959"/>
      <c r="TCO51" s="962" t="e">
        <f t="shared" ref="TCO51" si="6844">(TCM51*$C$51)+(TCM51-TCM49)</f>
        <v>#NUM!</v>
      </c>
      <c r="TCP51" s="959"/>
      <c r="TCQ51" s="962" t="e">
        <f t="shared" ref="TCQ51" si="6845">(TCO51*$C$51)+(TCO51-TCO49)</f>
        <v>#NUM!</v>
      </c>
      <c r="TCR51" s="959"/>
      <c r="TCS51" s="962" t="e">
        <f t="shared" ref="TCS51" si="6846">(TCQ51*$C$51)+(TCQ51-TCQ49)</f>
        <v>#NUM!</v>
      </c>
      <c r="TCT51" s="959"/>
      <c r="TCU51" s="962" t="e">
        <f t="shared" ref="TCU51" si="6847">(TCS51*$C$51)+(TCS51-TCS49)</f>
        <v>#NUM!</v>
      </c>
      <c r="TCV51" s="959"/>
      <c r="TCW51" s="962" t="e">
        <f t="shared" ref="TCW51" si="6848">(TCU51*$C$51)+(TCU51-TCU49)</f>
        <v>#NUM!</v>
      </c>
      <c r="TCX51" s="959"/>
      <c r="TCY51" s="962" t="e">
        <f t="shared" ref="TCY51" si="6849">(TCW51*$C$51)+(TCW51-TCW49)</f>
        <v>#NUM!</v>
      </c>
      <c r="TCZ51" s="959"/>
      <c r="TDA51" s="962" t="e">
        <f t="shared" ref="TDA51" si="6850">(TCY51*$C$51)+(TCY51-TCY49)</f>
        <v>#NUM!</v>
      </c>
      <c r="TDB51" s="959"/>
      <c r="TDC51" s="962" t="e">
        <f t="shared" ref="TDC51" si="6851">(TDA51*$C$51)+(TDA51-TDA49)</f>
        <v>#NUM!</v>
      </c>
      <c r="TDD51" s="959"/>
      <c r="TDE51" s="962" t="e">
        <f t="shared" ref="TDE51" si="6852">(TDC51*$C$51)+(TDC51-TDC49)</f>
        <v>#NUM!</v>
      </c>
      <c r="TDF51" s="959"/>
      <c r="TDG51" s="962" t="e">
        <f t="shared" ref="TDG51" si="6853">(TDE51*$C$51)+(TDE51-TDE49)</f>
        <v>#NUM!</v>
      </c>
      <c r="TDH51" s="959"/>
      <c r="TDI51" s="962" t="e">
        <f t="shared" ref="TDI51" si="6854">(TDG51*$C$51)+(TDG51-TDG49)</f>
        <v>#NUM!</v>
      </c>
      <c r="TDJ51" s="959"/>
      <c r="TDK51" s="962" t="e">
        <f t="shared" ref="TDK51" si="6855">(TDI51*$C$51)+(TDI51-TDI49)</f>
        <v>#NUM!</v>
      </c>
      <c r="TDL51" s="959"/>
      <c r="TDM51" s="962" t="e">
        <f t="shared" ref="TDM51" si="6856">(TDK51*$C$51)+(TDK51-TDK49)</f>
        <v>#NUM!</v>
      </c>
      <c r="TDN51" s="959"/>
      <c r="TDO51" s="962" t="e">
        <f t="shared" ref="TDO51" si="6857">(TDM51*$C$51)+(TDM51-TDM49)</f>
        <v>#NUM!</v>
      </c>
      <c r="TDP51" s="959"/>
      <c r="TDQ51" s="962" t="e">
        <f t="shared" ref="TDQ51" si="6858">(TDO51*$C$51)+(TDO51-TDO49)</f>
        <v>#NUM!</v>
      </c>
      <c r="TDR51" s="959"/>
      <c r="TDS51" s="962" t="e">
        <f t="shared" ref="TDS51" si="6859">(TDQ51*$C$51)+(TDQ51-TDQ49)</f>
        <v>#NUM!</v>
      </c>
      <c r="TDT51" s="959"/>
      <c r="TDU51" s="962" t="e">
        <f t="shared" ref="TDU51" si="6860">(TDS51*$C$51)+(TDS51-TDS49)</f>
        <v>#NUM!</v>
      </c>
      <c r="TDV51" s="959"/>
      <c r="TDW51" s="962" t="e">
        <f t="shared" ref="TDW51" si="6861">(TDU51*$C$51)+(TDU51-TDU49)</f>
        <v>#NUM!</v>
      </c>
      <c r="TDX51" s="959"/>
      <c r="TDY51" s="962" t="e">
        <f t="shared" ref="TDY51" si="6862">(TDW51*$C$51)+(TDW51-TDW49)</f>
        <v>#NUM!</v>
      </c>
      <c r="TDZ51" s="959"/>
      <c r="TEA51" s="962" t="e">
        <f t="shared" ref="TEA51" si="6863">(TDY51*$C$51)+(TDY51-TDY49)</f>
        <v>#NUM!</v>
      </c>
      <c r="TEB51" s="959"/>
      <c r="TEC51" s="962" t="e">
        <f t="shared" ref="TEC51" si="6864">(TEA51*$C$51)+(TEA51-TEA49)</f>
        <v>#NUM!</v>
      </c>
      <c r="TED51" s="959"/>
      <c r="TEE51" s="962" t="e">
        <f t="shared" ref="TEE51" si="6865">(TEC51*$C$51)+(TEC51-TEC49)</f>
        <v>#NUM!</v>
      </c>
      <c r="TEF51" s="959"/>
      <c r="TEG51" s="962" t="e">
        <f t="shared" ref="TEG51" si="6866">(TEE51*$C$51)+(TEE51-TEE49)</f>
        <v>#NUM!</v>
      </c>
      <c r="TEH51" s="959"/>
      <c r="TEI51" s="962" t="e">
        <f t="shared" ref="TEI51" si="6867">(TEG51*$C$51)+(TEG51-TEG49)</f>
        <v>#NUM!</v>
      </c>
      <c r="TEJ51" s="959"/>
      <c r="TEK51" s="962" t="e">
        <f t="shared" ref="TEK51" si="6868">(TEI51*$C$51)+(TEI51-TEI49)</f>
        <v>#NUM!</v>
      </c>
      <c r="TEL51" s="959"/>
      <c r="TEM51" s="962" t="e">
        <f t="shared" ref="TEM51" si="6869">(TEK51*$C$51)+(TEK51-TEK49)</f>
        <v>#NUM!</v>
      </c>
      <c r="TEN51" s="959"/>
      <c r="TEO51" s="962" t="e">
        <f t="shared" ref="TEO51" si="6870">(TEM51*$C$51)+(TEM51-TEM49)</f>
        <v>#NUM!</v>
      </c>
      <c r="TEP51" s="959"/>
      <c r="TEQ51" s="962" t="e">
        <f t="shared" ref="TEQ51" si="6871">(TEO51*$C$51)+(TEO51-TEO49)</f>
        <v>#NUM!</v>
      </c>
      <c r="TER51" s="959"/>
      <c r="TES51" s="962" t="e">
        <f t="shared" ref="TES51" si="6872">(TEQ51*$C$51)+(TEQ51-TEQ49)</f>
        <v>#NUM!</v>
      </c>
      <c r="TET51" s="959"/>
      <c r="TEU51" s="962" t="e">
        <f t="shared" ref="TEU51" si="6873">(TES51*$C$51)+(TES51-TES49)</f>
        <v>#NUM!</v>
      </c>
      <c r="TEV51" s="959"/>
      <c r="TEW51" s="962" t="e">
        <f t="shared" ref="TEW51" si="6874">(TEU51*$C$51)+(TEU51-TEU49)</f>
        <v>#NUM!</v>
      </c>
      <c r="TEX51" s="959"/>
      <c r="TEY51" s="962" t="e">
        <f t="shared" ref="TEY51" si="6875">(TEW51*$C$51)+(TEW51-TEW49)</f>
        <v>#NUM!</v>
      </c>
      <c r="TEZ51" s="959"/>
      <c r="TFA51" s="962" t="e">
        <f t="shared" ref="TFA51" si="6876">(TEY51*$C$51)+(TEY51-TEY49)</f>
        <v>#NUM!</v>
      </c>
      <c r="TFB51" s="959"/>
      <c r="TFC51" s="962" t="e">
        <f t="shared" ref="TFC51" si="6877">(TFA51*$C$51)+(TFA51-TFA49)</f>
        <v>#NUM!</v>
      </c>
      <c r="TFD51" s="959"/>
      <c r="TFE51" s="962" t="e">
        <f t="shared" ref="TFE51" si="6878">(TFC51*$C$51)+(TFC51-TFC49)</f>
        <v>#NUM!</v>
      </c>
      <c r="TFF51" s="959"/>
      <c r="TFG51" s="962" t="e">
        <f t="shared" ref="TFG51" si="6879">(TFE51*$C$51)+(TFE51-TFE49)</f>
        <v>#NUM!</v>
      </c>
      <c r="TFH51" s="959"/>
      <c r="TFI51" s="962" t="e">
        <f t="shared" ref="TFI51" si="6880">(TFG51*$C$51)+(TFG51-TFG49)</f>
        <v>#NUM!</v>
      </c>
      <c r="TFJ51" s="959"/>
      <c r="TFK51" s="962" t="e">
        <f t="shared" ref="TFK51" si="6881">(TFI51*$C$51)+(TFI51-TFI49)</f>
        <v>#NUM!</v>
      </c>
      <c r="TFL51" s="959"/>
      <c r="TFM51" s="962" t="e">
        <f t="shared" ref="TFM51" si="6882">(TFK51*$C$51)+(TFK51-TFK49)</f>
        <v>#NUM!</v>
      </c>
      <c r="TFN51" s="959"/>
      <c r="TFO51" s="962" t="e">
        <f t="shared" ref="TFO51" si="6883">(TFM51*$C$51)+(TFM51-TFM49)</f>
        <v>#NUM!</v>
      </c>
      <c r="TFP51" s="959"/>
      <c r="TFQ51" s="962" t="e">
        <f t="shared" ref="TFQ51" si="6884">(TFO51*$C$51)+(TFO51-TFO49)</f>
        <v>#NUM!</v>
      </c>
      <c r="TFR51" s="959"/>
      <c r="TFS51" s="962" t="e">
        <f t="shared" ref="TFS51" si="6885">(TFQ51*$C$51)+(TFQ51-TFQ49)</f>
        <v>#NUM!</v>
      </c>
      <c r="TFT51" s="959"/>
      <c r="TFU51" s="962" t="e">
        <f t="shared" ref="TFU51" si="6886">(TFS51*$C$51)+(TFS51-TFS49)</f>
        <v>#NUM!</v>
      </c>
      <c r="TFV51" s="959"/>
      <c r="TFW51" s="962" t="e">
        <f t="shared" ref="TFW51" si="6887">(TFU51*$C$51)+(TFU51-TFU49)</f>
        <v>#NUM!</v>
      </c>
      <c r="TFX51" s="959"/>
      <c r="TFY51" s="962" t="e">
        <f t="shared" ref="TFY51" si="6888">(TFW51*$C$51)+(TFW51-TFW49)</f>
        <v>#NUM!</v>
      </c>
      <c r="TFZ51" s="959"/>
      <c r="TGA51" s="962" t="e">
        <f t="shared" ref="TGA51" si="6889">(TFY51*$C$51)+(TFY51-TFY49)</f>
        <v>#NUM!</v>
      </c>
      <c r="TGB51" s="959"/>
      <c r="TGC51" s="962" t="e">
        <f t="shared" ref="TGC51" si="6890">(TGA51*$C$51)+(TGA51-TGA49)</f>
        <v>#NUM!</v>
      </c>
      <c r="TGD51" s="959"/>
      <c r="TGE51" s="962" t="e">
        <f t="shared" ref="TGE51" si="6891">(TGC51*$C$51)+(TGC51-TGC49)</f>
        <v>#NUM!</v>
      </c>
      <c r="TGF51" s="959"/>
      <c r="TGG51" s="962" t="e">
        <f t="shared" ref="TGG51" si="6892">(TGE51*$C$51)+(TGE51-TGE49)</f>
        <v>#NUM!</v>
      </c>
      <c r="TGH51" s="959"/>
      <c r="TGI51" s="962" t="e">
        <f t="shared" ref="TGI51" si="6893">(TGG51*$C$51)+(TGG51-TGG49)</f>
        <v>#NUM!</v>
      </c>
      <c r="TGJ51" s="959"/>
      <c r="TGK51" s="962" t="e">
        <f t="shared" ref="TGK51" si="6894">(TGI51*$C$51)+(TGI51-TGI49)</f>
        <v>#NUM!</v>
      </c>
      <c r="TGL51" s="959"/>
      <c r="TGM51" s="962" t="e">
        <f t="shared" ref="TGM51" si="6895">(TGK51*$C$51)+(TGK51-TGK49)</f>
        <v>#NUM!</v>
      </c>
      <c r="TGN51" s="959"/>
      <c r="TGO51" s="962" t="e">
        <f t="shared" ref="TGO51" si="6896">(TGM51*$C$51)+(TGM51-TGM49)</f>
        <v>#NUM!</v>
      </c>
      <c r="TGP51" s="959"/>
      <c r="TGQ51" s="962" t="e">
        <f t="shared" ref="TGQ51" si="6897">(TGO51*$C$51)+(TGO51-TGO49)</f>
        <v>#NUM!</v>
      </c>
      <c r="TGR51" s="959"/>
      <c r="TGS51" s="962" t="e">
        <f t="shared" ref="TGS51" si="6898">(TGQ51*$C$51)+(TGQ51-TGQ49)</f>
        <v>#NUM!</v>
      </c>
      <c r="TGT51" s="959"/>
      <c r="TGU51" s="962" t="e">
        <f t="shared" ref="TGU51" si="6899">(TGS51*$C$51)+(TGS51-TGS49)</f>
        <v>#NUM!</v>
      </c>
      <c r="TGV51" s="959"/>
      <c r="TGW51" s="962" t="e">
        <f t="shared" ref="TGW51" si="6900">(TGU51*$C$51)+(TGU51-TGU49)</f>
        <v>#NUM!</v>
      </c>
      <c r="TGX51" s="959"/>
      <c r="TGY51" s="962" t="e">
        <f t="shared" ref="TGY51" si="6901">(TGW51*$C$51)+(TGW51-TGW49)</f>
        <v>#NUM!</v>
      </c>
      <c r="TGZ51" s="959"/>
      <c r="THA51" s="962" t="e">
        <f t="shared" ref="THA51" si="6902">(TGY51*$C$51)+(TGY51-TGY49)</f>
        <v>#NUM!</v>
      </c>
      <c r="THB51" s="959"/>
      <c r="THC51" s="962" t="e">
        <f t="shared" ref="THC51" si="6903">(THA51*$C$51)+(THA51-THA49)</f>
        <v>#NUM!</v>
      </c>
      <c r="THD51" s="959"/>
      <c r="THE51" s="962" t="e">
        <f t="shared" ref="THE51" si="6904">(THC51*$C$51)+(THC51-THC49)</f>
        <v>#NUM!</v>
      </c>
      <c r="THF51" s="959"/>
      <c r="THG51" s="962" t="e">
        <f t="shared" ref="THG51" si="6905">(THE51*$C$51)+(THE51-THE49)</f>
        <v>#NUM!</v>
      </c>
      <c r="THH51" s="959"/>
      <c r="THI51" s="962" t="e">
        <f t="shared" ref="THI51" si="6906">(THG51*$C$51)+(THG51-THG49)</f>
        <v>#NUM!</v>
      </c>
      <c r="THJ51" s="959"/>
      <c r="THK51" s="962" t="e">
        <f t="shared" ref="THK51" si="6907">(THI51*$C$51)+(THI51-THI49)</f>
        <v>#NUM!</v>
      </c>
      <c r="THL51" s="959"/>
      <c r="THM51" s="962" t="e">
        <f t="shared" ref="THM51" si="6908">(THK51*$C$51)+(THK51-THK49)</f>
        <v>#NUM!</v>
      </c>
      <c r="THN51" s="959"/>
      <c r="THO51" s="962" t="e">
        <f t="shared" ref="THO51" si="6909">(THM51*$C$51)+(THM51-THM49)</f>
        <v>#NUM!</v>
      </c>
      <c r="THP51" s="959"/>
      <c r="THQ51" s="962" t="e">
        <f t="shared" ref="THQ51" si="6910">(THO51*$C$51)+(THO51-THO49)</f>
        <v>#NUM!</v>
      </c>
      <c r="THR51" s="959"/>
      <c r="THS51" s="962" t="e">
        <f t="shared" ref="THS51" si="6911">(THQ51*$C$51)+(THQ51-THQ49)</f>
        <v>#NUM!</v>
      </c>
      <c r="THT51" s="959"/>
      <c r="THU51" s="962" t="e">
        <f t="shared" ref="THU51" si="6912">(THS51*$C$51)+(THS51-THS49)</f>
        <v>#NUM!</v>
      </c>
      <c r="THV51" s="959"/>
      <c r="THW51" s="962" t="e">
        <f t="shared" ref="THW51" si="6913">(THU51*$C$51)+(THU51-THU49)</f>
        <v>#NUM!</v>
      </c>
      <c r="THX51" s="959"/>
      <c r="THY51" s="962" t="e">
        <f t="shared" ref="THY51" si="6914">(THW51*$C$51)+(THW51-THW49)</f>
        <v>#NUM!</v>
      </c>
      <c r="THZ51" s="959"/>
      <c r="TIA51" s="962" t="e">
        <f t="shared" ref="TIA51" si="6915">(THY51*$C$51)+(THY51-THY49)</f>
        <v>#NUM!</v>
      </c>
      <c r="TIB51" s="959"/>
      <c r="TIC51" s="962" t="e">
        <f t="shared" ref="TIC51" si="6916">(TIA51*$C$51)+(TIA51-TIA49)</f>
        <v>#NUM!</v>
      </c>
      <c r="TID51" s="959"/>
      <c r="TIE51" s="962" t="e">
        <f t="shared" ref="TIE51" si="6917">(TIC51*$C$51)+(TIC51-TIC49)</f>
        <v>#NUM!</v>
      </c>
      <c r="TIF51" s="959"/>
      <c r="TIG51" s="962" t="e">
        <f t="shared" ref="TIG51" si="6918">(TIE51*$C$51)+(TIE51-TIE49)</f>
        <v>#NUM!</v>
      </c>
      <c r="TIH51" s="959"/>
      <c r="TII51" s="962" t="e">
        <f t="shared" ref="TII51" si="6919">(TIG51*$C$51)+(TIG51-TIG49)</f>
        <v>#NUM!</v>
      </c>
      <c r="TIJ51" s="959"/>
      <c r="TIK51" s="962" t="e">
        <f t="shared" ref="TIK51" si="6920">(TII51*$C$51)+(TII51-TII49)</f>
        <v>#NUM!</v>
      </c>
      <c r="TIL51" s="959"/>
      <c r="TIM51" s="962" t="e">
        <f t="shared" ref="TIM51" si="6921">(TIK51*$C$51)+(TIK51-TIK49)</f>
        <v>#NUM!</v>
      </c>
      <c r="TIN51" s="959"/>
      <c r="TIO51" s="962" t="e">
        <f t="shared" ref="TIO51" si="6922">(TIM51*$C$51)+(TIM51-TIM49)</f>
        <v>#NUM!</v>
      </c>
      <c r="TIP51" s="959"/>
      <c r="TIQ51" s="962" t="e">
        <f t="shared" ref="TIQ51" si="6923">(TIO51*$C$51)+(TIO51-TIO49)</f>
        <v>#NUM!</v>
      </c>
      <c r="TIR51" s="959"/>
      <c r="TIS51" s="962" t="e">
        <f t="shared" ref="TIS51" si="6924">(TIQ51*$C$51)+(TIQ51-TIQ49)</f>
        <v>#NUM!</v>
      </c>
      <c r="TIT51" s="959"/>
      <c r="TIU51" s="962" t="e">
        <f t="shared" ref="TIU51" si="6925">(TIS51*$C$51)+(TIS51-TIS49)</f>
        <v>#NUM!</v>
      </c>
      <c r="TIV51" s="959"/>
      <c r="TIW51" s="962" t="e">
        <f t="shared" ref="TIW51" si="6926">(TIU51*$C$51)+(TIU51-TIU49)</f>
        <v>#NUM!</v>
      </c>
      <c r="TIX51" s="959"/>
      <c r="TIY51" s="962" t="e">
        <f t="shared" ref="TIY51" si="6927">(TIW51*$C$51)+(TIW51-TIW49)</f>
        <v>#NUM!</v>
      </c>
      <c r="TIZ51" s="959"/>
      <c r="TJA51" s="962" t="e">
        <f t="shared" ref="TJA51" si="6928">(TIY51*$C$51)+(TIY51-TIY49)</f>
        <v>#NUM!</v>
      </c>
      <c r="TJB51" s="959"/>
      <c r="TJC51" s="962" t="e">
        <f t="shared" ref="TJC51" si="6929">(TJA51*$C$51)+(TJA51-TJA49)</f>
        <v>#NUM!</v>
      </c>
      <c r="TJD51" s="959"/>
      <c r="TJE51" s="962" t="e">
        <f t="shared" ref="TJE51" si="6930">(TJC51*$C$51)+(TJC51-TJC49)</f>
        <v>#NUM!</v>
      </c>
      <c r="TJF51" s="959"/>
      <c r="TJG51" s="962" t="e">
        <f t="shared" ref="TJG51" si="6931">(TJE51*$C$51)+(TJE51-TJE49)</f>
        <v>#NUM!</v>
      </c>
      <c r="TJH51" s="959"/>
      <c r="TJI51" s="962" t="e">
        <f t="shared" ref="TJI51" si="6932">(TJG51*$C$51)+(TJG51-TJG49)</f>
        <v>#NUM!</v>
      </c>
      <c r="TJJ51" s="959"/>
      <c r="TJK51" s="962" t="e">
        <f t="shared" ref="TJK51" si="6933">(TJI51*$C$51)+(TJI51-TJI49)</f>
        <v>#NUM!</v>
      </c>
      <c r="TJL51" s="959"/>
      <c r="TJM51" s="962" t="e">
        <f t="shared" ref="TJM51" si="6934">(TJK51*$C$51)+(TJK51-TJK49)</f>
        <v>#NUM!</v>
      </c>
      <c r="TJN51" s="959"/>
      <c r="TJO51" s="962" t="e">
        <f t="shared" ref="TJO51" si="6935">(TJM51*$C$51)+(TJM51-TJM49)</f>
        <v>#NUM!</v>
      </c>
      <c r="TJP51" s="959"/>
      <c r="TJQ51" s="962" t="e">
        <f t="shared" ref="TJQ51" si="6936">(TJO51*$C$51)+(TJO51-TJO49)</f>
        <v>#NUM!</v>
      </c>
      <c r="TJR51" s="959"/>
      <c r="TJS51" s="962" t="e">
        <f t="shared" ref="TJS51" si="6937">(TJQ51*$C$51)+(TJQ51-TJQ49)</f>
        <v>#NUM!</v>
      </c>
      <c r="TJT51" s="959"/>
      <c r="TJU51" s="962" t="e">
        <f t="shared" ref="TJU51" si="6938">(TJS51*$C$51)+(TJS51-TJS49)</f>
        <v>#NUM!</v>
      </c>
      <c r="TJV51" s="959"/>
      <c r="TJW51" s="962" t="e">
        <f t="shared" ref="TJW51" si="6939">(TJU51*$C$51)+(TJU51-TJU49)</f>
        <v>#NUM!</v>
      </c>
      <c r="TJX51" s="959"/>
      <c r="TJY51" s="962" t="e">
        <f t="shared" ref="TJY51" si="6940">(TJW51*$C$51)+(TJW51-TJW49)</f>
        <v>#NUM!</v>
      </c>
      <c r="TJZ51" s="959"/>
      <c r="TKA51" s="962" t="e">
        <f t="shared" ref="TKA51" si="6941">(TJY51*$C$51)+(TJY51-TJY49)</f>
        <v>#NUM!</v>
      </c>
      <c r="TKB51" s="959"/>
      <c r="TKC51" s="962" t="e">
        <f t="shared" ref="TKC51" si="6942">(TKA51*$C$51)+(TKA51-TKA49)</f>
        <v>#NUM!</v>
      </c>
      <c r="TKD51" s="959"/>
      <c r="TKE51" s="962" t="e">
        <f t="shared" ref="TKE51" si="6943">(TKC51*$C$51)+(TKC51-TKC49)</f>
        <v>#NUM!</v>
      </c>
      <c r="TKF51" s="959"/>
      <c r="TKG51" s="962" t="e">
        <f t="shared" ref="TKG51" si="6944">(TKE51*$C$51)+(TKE51-TKE49)</f>
        <v>#NUM!</v>
      </c>
      <c r="TKH51" s="959"/>
      <c r="TKI51" s="962" t="e">
        <f t="shared" ref="TKI51" si="6945">(TKG51*$C$51)+(TKG51-TKG49)</f>
        <v>#NUM!</v>
      </c>
      <c r="TKJ51" s="959"/>
      <c r="TKK51" s="962" t="e">
        <f t="shared" ref="TKK51" si="6946">(TKI51*$C$51)+(TKI51-TKI49)</f>
        <v>#NUM!</v>
      </c>
      <c r="TKL51" s="959"/>
      <c r="TKM51" s="962" t="e">
        <f t="shared" ref="TKM51" si="6947">(TKK51*$C$51)+(TKK51-TKK49)</f>
        <v>#NUM!</v>
      </c>
      <c r="TKN51" s="959"/>
      <c r="TKO51" s="962" t="e">
        <f t="shared" ref="TKO51" si="6948">(TKM51*$C$51)+(TKM51-TKM49)</f>
        <v>#NUM!</v>
      </c>
      <c r="TKP51" s="959"/>
      <c r="TKQ51" s="962" t="e">
        <f t="shared" ref="TKQ51" si="6949">(TKO51*$C$51)+(TKO51-TKO49)</f>
        <v>#NUM!</v>
      </c>
      <c r="TKR51" s="959"/>
      <c r="TKS51" s="962" t="e">
        <f t="shared" ref="TKS51" si="6950">(TKQ51*$C$51)+(TKQ51-TKQ49)</f>
        <v>#NUM!</v>
      </c>
      <c r="TKT51" s="959"/>
      <c r="TKU51" s="962" t="e">
        <f t="shared" ref="TKU51" si="6951">(TKS51*$C$51)+(TKS51-TKS49)</f>
        <v>#NUM!</v>
      </c>
      <c r="TKV51" s="959"/>
      <c r="TKW51" s="962" t="e">
        <f t="shared" ref="TKW51" si="6952">(TKU51*$C$51)+(TKU51-TKU49)</f>
        <v>#NUM!</v>
      </c>
      <c r="TKX51" s="959"/>
      <c r="TKY51" s="962" t="e">
        <f t="shared" ref="TKY51" si="6953">(TKW51*$C$51)+(TKW51-TKW49)</f>
        <v>#NUM!</v>
      </c>
      <c r="TKZ51" s="959"/>
      <c r="TLA51" s="962" t="e">
        <f t="shared" ref="TLA51" si="6954">(TKY51*$C$51)+(TKY51-TKY49)</f>
        <v>#NUM!</v>
      </c>
      <c r="TLB51" s="959"/>
      <c r="TLC51" s="962" t="e">
        <f t="shared" ref="TLC51" si="6955">(TLA51*$C$51)+(TLA51-TLA49)</f>
        <v>#NUM!</v>
      </c>
      <c r="TLD51" s="959"/>
      <c r="TLE51" s="962" t="e">
        <f t="shared" ref="TLE51" si="6956">(TLC51*$C$51)+(TLC51-TLC49)</f>
        <v>#NUM!</v>
      </c>
      <c r="TLF51" s="959"/>
      <c r="TLG51" s="962" t="e">
        <f t="shared" ref="TLG51" si="6957">(TLE51*$C$51)+(TLE51-TLE49)</f>
        <v>#NUM!</v>
      </c>
      <c r="TLH51" s="959"/>
      <c r="TLI51" s="962" t="e">
        <f t="shared" ref="TLI51" si="6958">(TLG51*$C$51)+(TLG51-TLG49)</f>
        <v>#NUM!</v>
      </c>
      <c r="TLJ51" s="959"/>
      <c r="TLK51" s="962" t="e">
        <f t="shared" ref="TLK51" si="6959">(TLI51*$C$51)+(TLI51-TLI49)</f>
        <v>#NUM!</v>
      </c>
      <c r="TLL51" s="959"/>
      <c r="TLM51" s="962" t="e">
        <f t="shared" ref="TLM51" si="6960">(TLK51*$C$51)+(TLK51-TLK49)</f>
        <v>#NUM!</v>
      </c>
      <c r="TLN51" s="959"/>
      <c r="TLO51" s="962" t="e">
        <f t="shared" ref="TLO51" si="6961">(TLM51*$C$51)+(TLM51-TLM49)</f>
        <v>#NUM!</v>
      </c>
      <c r="TLP51" s="959"/>
      <c r="TLQ51" s="962" t="e">
        <f t="shared" ref="TLQ51" si="6962">(TLO51*$C$51)+(TLO51-TLO49)</f>
        <v>#NUM!</v>
      </c>
      <c r="TLR51" s="959"/>
      <c r="TLS51" s="962" t="e">
        <f t="shared" ref="TLS51" si="6963">(TLQ51*$C$51)+(TLQ51-TLQ49)</f>
        <v>#NUM!</v>
      </c>
      <c r="TLT51" s="959"/>
      <c r="TLU51" s="962" t="e">
        <f t="shared" ref="TLU51" si="6964">(TLS51*$C$51)+(TLS51-TLS49)</f>
        <v>#NUM!</v>
      </c>
      <c r="TLV51" s="959"/>
      <c r="TLW51" s="962" t="e">
        <f t="shared" ref="TLW51" si="6965">(TLU51*$C$51)+(TLU51-TLU49)</f>
        <v>#NUM!</v>
      </c>
      <c r="TLX51" s="959"/>
      <c r="TLY51" s="962" t="e">
        <f t="shared" ref="TLY51" si="6966">(TLW51*$C$51)+(TLW51-TLW49)</f>
        <v>#NUM!</v>
      </c>
      <c r="TLZ51" s="959"/>
      <c r="TMA51" s="962" t="e">
        <f t="shared" ref="TMA51" si="6967">(TLY51*$C$51)+(TLY51-TLY49)</f>
        <v>#NUM!</v>
      </c>
      <c r="TMB51" s="959"/>
      <c r="TMC51" s="962" t="e">
        <f t="shared" ref="TMC51" si="6968">(TMA51*$C$51)+(TMA51-TMA49)</f>
        <v>#NUM!</v>
      </c>
      <c r="TMD51" s="959"/>
      <c r="TME51" s="962" t="e">
        <f t="shared" ref="TME51" si="6969">(TMC51*$C$51)+(TMC51-TMC49)</f>
        <v>#NUM!</v>
      </c>
      <c r="TMF51" s="959"/>
      <c r="TMG51" s="962" t="e">
        <f t="shared" ref="TMG51" si="6970">(TME51*$C$51)+(TME51-TME49)</f>
        <v>#NUM!</v>
      </c>
      <c r="TMH51" s="959"/>
      <c r="TMI51" s="962" t="e">
        <f t="shared" ref="TMI51" si="6971">(TMG51*$C$51)+(TMG51-TMG49)</f>
        <v>#NUM!</v>
      </c>
      <c r="TMJ51" s="959"/>
      <c r="TMK51" s="962" t="e">
        <f t="shared" ref="TMK51" si="6972">(TMI51*$C$51)+(TMI51-TMI49)</f>
        <v>#NUM!</v>
      </c>
      <c r="TML51" s="959"/>
      <c r="TMM51" s="962" t="e">
        <f t="shared" ref="TMM51" si="6973">(TMK51*$C$51)+(TMK51-TMK49)</f>
        <v>#NUM!</v>
      </c>
      <c r="TMN51" s="959"/>
      <c r="TMO51" s="962" t="e">
        <f t="shared" ref="TMO51" si="6974">(TMM51*$C$51)+(TMM51-TMM49)</f>
        <v>#NUM!</v>
      </c>
      <c r="TMP51" s="959"/>
      <c r="TMQ51" s="962" t="e">
        <f t="shared" ref="TMQ51" si="6975">(TMO51*$C$51)+(TMO51-TMO49)</f>
        <v>#NUM!</v>
      </c>
      <c r="TMR51" s="959"/>
      <c r="TMS51" s="962" t="e">
        <f t="shared" ref="TMS51" si="6976">(TMQ51*$C$51)+(TMQ51-TMQ49)</f>
        <v>#NUM!</v>
      </c>
      <c r="TMT51" s="959"/>
      <c r="TMU51" s="962" t="e">
        <f t="shared" ref="TMU51" si="6977">(TMS51*$C$51)+(TMS51-TMS49)</f>
        <v>#NUM!</v>
      </c>
      <c r="TMV51" s="959"/>
      <c r="TMW51" s="962" t="e">
        <f t="shared" ref="TMW51" si="6978">(TMU51*$C$51)+(TMU51-TMU49)</f>
        <v>#NUM!</v>
      </c>
      <c r="TMX51" s="959"/>
      <c r="TMY51" s="962" t="e">
        <f t="shared" ref="TMY51" si="6979">(TMW51*$C$51)+(TMW51-TMW49)</f>
        <v>#NUM!</v>
      </c>
      <c r="TMZ51" s="959"/>
      <c r="TNA51" s="962" t="e">
        <f t="shared" ref="TNA51" si="6980">(TMY51*$C$51)+(TMY51-TMY49)</f>
        <v>#NUM!</v>
      </c>
      <c r="TNB51" s="959"/>
      <c r="TNC51" s="962" t="e">
        <f t="shared" ref="TNC51" si="6981">(TNA51*$C$51)+(TNA51-TNA49)</f>
        <v>#NUM!</v>
      </c>
      <c r="TND51" s="959"/>
      <c r="TNE51" s="962" t="e">
        <f t="shared" ref="TNE51" si="6982">(TNC51*$C$51)+(TNC51-TNC49)</f>
        <v>#NUM!</v>
      </c>
      <c r="TNF51" s="959"/>
      <c r="TNG51" s="962" t="e">
        <f t="shared" ref="TNG51" si="6983">(TNE51*$C$51)+(TNE51-TNE49)</f>
        <v>#NUM!</v>
      </c>
      <c r="TNH51" s="959"/>
      <c r="TNI51" s="962" t="e">
        <f t="shared" ref="TNI51" si="6984">(TNG51*$C$51)+(TNG51-TNG49)</f>
        <v>#NUM!</v>
      </c>
      <c r="TNJ51" s="959"/>
      <c r="TNK51" s="962" t="e">
        <f t="shared" ref="TNK51" si="6985">(TNI51*$C$51)+(TNI51-TNI49)</f>
        <v>#NUM!</v>
      </c>
      <c r="TNL51" s="959"/>
      <c r="TNM51" s="962" t="e">
        <f t="shared" ref="TNM51" si="6986">(TNK51*$C$51)+(TNK51-TNK49)</f>
        <v>#NUM!</v>
      </c>
      <c r="TNN51" s="959"/>
      <c r="TNO51" s="962" t="e">
        <f t="shared" ref="TNO51" si="6987">(TNM51*$C$51)+(TNM51-TNM49)</f>
        <v>#NUM!</v>
      </c>
      <c r="TNP51" s="959"/>
      <c r="TNQ51" s="962" t="e">
        <f t="shared" ref="TNQ51" si="6988">(TNO51*$C$51)+(TNO51-TNO49)</f>
        <v>#NUM!</v>
      </c>
      <c r="TNR51" s="959"/>
      <c r="TNS51" s="962" t="e">
        <f t="shared" ref="TNS51" si="6989">(TNQ51*$C$51)+(TNQ51-TNQ49)</f>
        <v>#NUM!</v>
      </c>
      <c r="TNT51" s="959"/>
      <c r="TNU51" s="962" t="e">
        <f t="shared" ref="TNU51" si="6990">(TNS51*$C$51)+(TNS51-TNS49)</f>
        <v>#NUM!</v>
      </c>
      <c r="TNV51" s="959"/>
      <c r="TNW51" s="962" t="e">
        <f t="shared" ref="TNW51" si="6991">(TNU51*$C$51)+(TNU51-TNU49)</f>
        <v>#NUM!</v>
      </c>
      <c r="TNX51" s="959"/>
      <c r="TNY51" s="962" t="e">
        <f t="shared" ref="TNY51" si="6992">(TNW51*$C$51)+(TNW51-TNW49)</f>
        <v>#NUM!</v>
      </c>
      <c r="TNZ51" s="959"/>
      <c r="TOA51" s="962" t="e">
        <f t="shared" ref="TOA51" si="6993">(TNY51*$C$51)+(TNY51-TNY49)</f>
        <v>#NUM!</v>
      </c>
      <c r="TOB51" s="959"/>
      <c r="TOC51" s="962" t="e">
        <f t="shared" ref="TOC51" si="6994">(TOA51*$C$51)+(TOA51-TOA49)</f>
        <v>#NUM!</v>
      </c>
      <c r="TOD51" s="959"/>
      <c r="TOE51" s="962" t="e">
        <f t="shared" ref="TOE51" si="6995">(TOC51*$C$51)+(TOC51-TOC49)</f>
        <v>#NUM!</v>
      </c>
      <c r="TOF51" s="959"/>
      <c r="TOG51" s="962" t="e">
        <f t="shared" ref="TOG51" si="6996">(TOE51*$C$51)+(TOE51-TOE49)</f>
        <v>#NUM!</v>
      </c>
      <c r="TOH51" s="959"/>
      <c r="TOI51" s="962" t="e">
        <f t="shared" ref="TOI51" si="6997">(TOG51*$C$51)+(TOG51-TOG49)</f>
        <v>#NUM!</v>
      </c>
      <c r="TOJ51" s="959"/>
      <c r="TOK51" s="962" t="e">
        <f t="shared" ref="TOK51" si="6998">(TOI51*$C$51)+(TOI51-TOI49)</f>
        <v>#NUM!</v>
      </c>
      <c r="TOL51" s="959"/>
      <c r="TOM51" s="962" t="e">
        <f t="shared" ref="TOM51" si="6999">(TOK51*$C$51)+(TOK51-TOK49)</f>
        <v>#NUM!</v>
      </c>
      <c r="TON51" s="959"/>
      <c r="TOO51" s="962" t="e">
        <f t="shared" ref="TOO51" si="7000">(TOM51*$C$51)+(TOM51-TOM49)</f>
        <v>#NUM!</v>
      </c>
      <c r="TOP51" s="959"/>
      <c r="TOQ51" s="962" t="e">
        <f t="shared" ref="TOQ51" si="7001">(TOO51*$C$51)+(TOO51-TOO49)</f>
        <v>#NUM!</v>
      </c>
      <c r="TOR51" s="959"/>
      <c r="TOS51" s="962" t="e">
        <f t="shared" ref="TOS51" si="7002">(TOQ51*$C$51)+(TOQ51-TOQ49)</f>
        <v>#NUM!</v>
      </c>
      <c r="TOT51" s="959"/>
      <c r="TOU51" s="962" t="e">
        <f t="shared" ref="TOU51" si="7003">(TOS51*$C$51)+(TOS51-TOS49)</f>
        <v>#NUM!</v>
      </c>
      <c r="TOV51" s="959"/>
      <c r="TOW51" s="962" t="e">
        <f t="shared" ref="TOW51" si="7004">(TOU51*$C$51)+(TOU51-TOU49)</f>
        <v>#NUM!</v>
      </c>
      <c r="TOX51" s="959"/>
      <c r="TOY51" s="962" t="e">
        <f t="shared" ref="TOY51" si="7005">(TOW51*$C$51)+(TOW51-TOW49)</f>
        <v>#NUM!</v>
      </c>
      <c r="TOZ51" s="959"/>
      <c r="TPA51" s="962" t="e">
        <f t="shared" ref="TPA51" si="7006">(TOY51*$C$51)+(TOY51-TOY49)</f>
        <v>#NUM!</v>
      </c>
      <c r="TPB51" s="959"/>
      <c r="TPC51" s="962" t="e">
        <f t="shared" ref="TPC51" si="7007">(TPA51*$C$51)+(TPA51-TPA49)</f>
        <v>#NUM!</v>
      </c>
      <c r="TPD51" s="959"/>
      <c r="TPE51" s="962" t="e">
        <f t="shared" ref="TPE51" si="7008">(TPC51*$C$51)+(TPC51-TPC49)</f>
        <v>#NUM!</v>
      </c>
      <c r="TPF51" s="959"/>
      <c r="TPG51" s="962" t="e">
        <f t="shared" ref="TPG51" si="7009">(TPE51*$C$51)+(TPE51-TPE49)</f>
        <v>#NUM!</v>
      </c>
      <c r="TPH51" s="959"/>
      <c r="TPI51" s="962" t="e">
        <f t="shared" ref="TPI51" si="7010">(TPG51*$C$51)+(TPG51-TPG49)</f>
        <v>#NUM!</v>
      </c>
      <c r="TPJ51" s="959"/>
      <c r="TPK51" s="962" t="e">
        <f t="shared" ref="TPK51" si="7011">(TPI51*$C$51)+(TPI51-TPI49)</f>
        <v>#NUM!</v>
      </c>
      <c r="TPL51" s="959"/>
      <c r="TPM51" s="962" t="e">
        <f t="shared" ref="TPM51" si="7012">(TPK51*$C$51)+(TPK51-TPK49)</f>
        <v>#NUM!</v>
      </c>
      <c r="TPN51" s="959"/>
      <c r="TPO51" s="962" t="e">
        <f t="shared" ref="TPO51" si="7013">(TPM51*$C$51)+(TPM51-TPM49)</f>
        <v>#NUM!</v>
      </c>
      <c r="TPP51" s="959"/>
      <c r="TPQ51" s="962" t="e">
        <f t="shared" ref="TPQ51" si="7014">(TPO51*$C$51)+(TPO51-TPO49)</f>
        <v>#NUM!</v>
      </c>
      <c r="TPR51" s="959"/>
      <c r="TPS51" s="962" t="e">
        <f t="shared" ref="TPS51" si="7015">(TPQ51*$C$51)+(TPQ51-TPQ49)</f>
        <v>#NUM!</v>
      </c>
      <c r="TPT51" s="959"/>
      <c r="TPU51" s="962" t="e">
        <f t="shared" ref="TPU51" si="7016">(TPS51*$C$51)+(TPS51-TPS49)</f>
        <v>#NUM!</v>
      </c>
      <c r="TPV51" s="959"/>
      <c r="TPW51" s="962" t="e">
        <f t="shared" ref="TPW51" si="7017">(TPU51*$C$51)+(TPU51-TPU49)</f>
        <v>#NUM!</v>
      </c>
      <c r="TPX51" s="959"/>
      <c r="TPY51" s="962" t="e">
        <f t="shared" ref="TPY51" si="7018">(TPW51*$C$51)+(TPW51-TPW49)</f>
        <v>#NUM!</v>
      </c>
      <c r="TPZ51" s="959"/>
      <c r="TQA51" s="962" t="e">
        <f t="shared" ref="TQA51" si="7019">(TPY51*$C$51)+(TPY51-TPY49)</f>
        <v>#NUM!</v>
      </c>
      <c r="TQB51" s="959"/>
      <c r="TQC51" s="962" t="e">
        <f t="shared" ref="TQC51" si="7020">(TQA51*$C$51)+(TQA51-TQA49)</f>
        <v>#NUM!</v>
      </c>
      <c r="TQD51" s="959"/>
      <c r="TQE51" s="962" t="e">
        <f t="shared" ref="TQE51" si="7021">(TQC51*$C$51)+(TQC51-TQC49)</f>
        <v>#NUM!</v>
      </c>
      <c r="TQF51" s="959"/>
      <c r="TQG51" s="962" t="e">
        <f t="shared" ref="TQG51" si="7022">(TQE51*$C$51)+(TQE51-TQE49)</f>
        <v>#NUM!</v>
      </c>
      <c r="TQH51" s="959"/>
      <c r="TQI51" s="962" t="e">
        <f t="shared" ref="TQI51" si="7023">(TQG51*$C$51)+(TQG51-TQG49)</f>
        <v>#NUM!</v>
      </c>
      <c r="TQJ51" s="959"/>
      <c r="TQK51" s="962" t="e">
        <f t="shared" ref="TQK51" si="7024">(TQI51*$C$51)+(TQI51-TQI49)</f>
        <v>#NUM!</v>
      </c>
      <c r="TQL51" s="959"/>
      <c r="TQM51" s="962" t="e">
        <f t="shared" ref="TQM51" si="7025">(TQK51*$C$51)+(TQK51-TQK49)</f>
        <v>#NUM!</v>
      </c>
      <c r="TQN51" s="959"/>
      <c r="TQO51" s="962" t="e">
        <f t="shared" ref="TQO51" si="7026">(TQM51*$C$51)+(TQM51-TQM49)</f>
        <v>#NUM!</v>
      </c>
      <c r="TQP51" s="959"/>
      <c r="TQQ51" s="962" t="e">
        <f t="shared" ref="TQQ51" si="7027">(TQO51*$C$51)+(TQO51-TQO49)</f>
        <v>#NUM!</v>
      </c>
      <c r="TQR51" s="959"/>
      <c r="TQS51" s="962" t="e">
        <f t="shared" ref="TQS51" si="7028">(TQQ51*$C$51)+(TQQ51-TQQ49)</f>
        <v>#NUM!</v>
      </c>
      <c r="TQT51" s="959"/>
      <c r="TQU51" s="962" t="e">
        <f t="shared" ref="TQU51" si="7029">(TQS51*$C$51)+(TQS51-TQS49)</f>
        <v>#NUM!</v>
      </c>
      <c r="TQV51" s="959"/>
      <c r="TQW51" s="962" t="e">
        <f t="shared" ref="TQW51" si="7030">(TQU51*$C$51)+(TQU51-TQU49)</f>
        <v>#NUM!</v>
      </c>
      <c r="TQX51" s="959"/>
      <c r="TQY51" s="962" t="e">
        <f t="shared" ref="TQY51" si="7031">(TQW51*$C$51)+(TQW51-TQW49)</f>
        <v>#NUM!</v>
      </c>
      <c r="TQZ51" s="959"/>
      <c r="TRA51" s="962" t="e">
        <f t="shared" ref="TRA51" si="7032">(TQY51*$C$51)+(TQY51-TQY49)</f>
        <v>#NUM!</v>
      </c>
      <c r="TRB51" s="959"/>
      <c r="TRC51" s="962" t="e">
        <f t="shared" ref="TRC51" si="7033">(TRA51*$C$51)+(TRA51-TRA49)</f>
        <v>#NUM!</v>
      </c>
      <c r="TRD51" s="959"/>
      <c r="TRE51" s="962" t="e">
        <f t="shared" ref="TRE51" si="7034">(TRC51*$C$51)+(TRC51-TRC49)</f>
        <v>#NUM!</v>
      </c>
      <c r="TRF51" s="959"/>
      <c r="TRG51" s="962" t="e">
        <f t="shared" ref="TRG51" si="7035">(TRE51*$C$51)+(TRE51-TRE49)</f>
        <v>#NUM!</v>
      </c>
      <c r="TRH51" s="959"/>
      <c r="TRI51" s="962" t="e">
        <f t="shared" ref="TRI51" si="7036">(TRG51*$C$51)+(TRG51-TRG49)</f>
        <v>#NUM!</v>
      </c>
      <c r="TRJ51" s="959"/>
      <c r="TRK51" s="962" t="e">
        <f t="shared" ref="TRK51" si="7037">(TRI51*$C$51)+(TRI51-TRI49)</f>
        <v>#NUM!</v>
      </c>
      <c r="TRL51" s="959"/>
      <c r="TRM51" s="962" t="e">
        <f t="shared" ref="TRM51" si="7038">(TRK51*$C$51)+(TRK51-TRK49)</f>
        <v>#NUM!</v>
      </c>
      <c r="TRN51" s="959"/>
      <c r="TRO51" s="962" t="e">
        <f t="shared" ref="TRO51" si="7039">(TRM51*$C$51)+(TRM51-TRM49)</f>
        <v>#NUM!</v>
      </c>
      <c r="TRP51" s="959"/>
      <c r="TRQ51" s="962" t="e">
        <f t="shared" ref="TRQ51" si="7040">(TRO51*$C$51)+(TRO51-TRO49)</f>
        <v>#NUM!</v>
      </c>
      <c r="TRR51" s="959"/>
      <c r="TRS51" s="962" t="e">
        <f t="shared" ref="TRS51" si="7041">(TRQ51*$C$51)+(TRQ51-TRQ49)</f>
        <v>#NUM!</v>
      </c>
      <c r="TRT51" s="959"/>
      <c r="TRU51" s="962" t="e">
        <f t="shared" ref="TRU51" si="7042">(TRS51*$C$51)+(TRS51-TRS49)</f>
        <v>#NUM!</v>
      </c>
      <c r="TRV51" s="959"/>
      <c r="TRW51" s="962" t="e">
        <f t="shared" ref="TRW51" si="7043">(TRU51*$C$51)+(TRU51-TRU49)</f>
        <v>#NUM!</v>
      </c>
      <c r="TRX51" s="959"/>
      <c r="TRY51" s="962" t="e">
        <f t="shared" ref="TRY51" si="7044">(TRW51*$C$51)+(TRW51-TRW49)</f>
        <v>#NUM!</v>
      </c>
      <c r="TRZ51" s="959"/>
      <c r="TSA51" s="962" t="e">
        <f t="shared" ref="TSA51" si="7045">(TRY51*$C$51)+(TRY51-TRY49)</f>
        <v>#NUM!</v>
      </c>
      <c r="TSB51" s="959"/>
      <c r="TSC51" s="962" t="e">
        <f t="shared" ref="TSC51" si="7046">(TSA51*$C$51)+(TSA51-TSA49)</f>
        <v>#NUM!</v>
      </c>
      <c r="TSD51" s="959"/>
      <c r="TSE51" s="962" t="e">
        <f t="shared" ref="TSE51" si="7047">(TSC51*$C$51)+(TSC51-TSC49)</f>
        <v>#NUM!</v>
      </c>
      <c r="TSF51" s="959"/>
      <c r="TSG51" s="962" t="e">
        <f t="shared" ref="TSG51" si="7048">(TSE51*$C$51)+(TSE51-TSE49)</f>
        <v>#NUM!</v>
      </c>
      <c r="TSH51" s="959"/>
      <c r="TSI51" s="962" t="e">
        <f t="shared" ref="TSI51" si="7049">(TSG51*$C$51)+(TSG51-TSG49)</f>
        <v>#NUM!</v>
      </c>
      <c r="TSJ51" s="959"/>
      <c r="TSK51" s="962" t="e">
        <f t="shared" ref="TSK51" si="7050">(TSI51*$C$51)+(TSI51-TSI49)</f>
        <v>#NUM!</v>
      </c>
      <c r="TSL51" s="959"/>
      <c r="TSM51" s="962" t="e">
        <f t="shared" ref="TSM51" si="7051">(TSK51*$C$51)+(TSK51-TSK49)</f>
        <v>#NUM!</v>
      </c>
      <c r="TSN51" s="959"/>
      <c r="TSO51" s="962" t="e">
        <f t="shared" ref="TSO51" si="7052">(TSM51*$C$51)+(TSM51-TSM49)</f>
        <v>#NUM!</v>
      </c>
      <c r="TSP51" s="959"/>
      <c r="TSQ51" s="962" t="e">
        <f t="shared" ref="TSQ51" si="7053">(TSO51*$C$51)+(TSO51-TSO49)</f>
        <v>#NUM!</v>
      </c>
      <c r="TSR51" s="959"/>
      <c r="TSS51" s="962" t="e">
        <f t="shared" ref="TSS51" si="7054">(TSQ51*$C$51)+(TSQ51-TSQ49)</f>
        <v>#NUM!</v>
      </c>
      <c r="TST51" s="959"/>
      <c r="TSU51" s="962" t="e">
        <f t="shared" ref="TSU51" si="7055">(TSS51*$C$51)+(TSS51-TSS49)</f>
        <v>#NUM!</v>
      </c>
      <c r="TSV51" s="959"/>
      <c r="TSW51" s="962" t="e">
        <f t="shared" ref="TSW51" si="7056">(TSU51*$C$51)+(TSU51-TSU49)</f>
        <v>#NUM!</v>
      </c>
      <c r="TSX51" s="959"/>
      <c r="TSY51" s="962" t="e">
        <f t="shared" ref="TSY51" si="7057">(TSW51*$C$51)+(TSW51-TSW49)</f>
        <v>#NUM!</v>
      </c>
      <c r="TSZ51" s="959"/>
      <c r="TTA51" s="962" t="e">
        <f t="shared" ref="TTA51" si="7058">(TSY51*$C$51)+(TSY51-TSY49)</f>
        <v>#NUM!</v>
      </c>
      <c r="TTB51" s="959"/>
      <c r="TTC51" s="962" t="e">
        <f t="shared" ref="TTC51" si="7059">(TTA51*$C$51)+(TTA51-TTA49)</f>
        <v>#NUM!</v>
      </c>
      <c r="TTD51" s="959"/>
      <c r="TTE51" s="962" t="e">
        <f t="shared" ref="TTE51" si="7060">(TTC51*$C$51)+(TTC51-TTC49)</f>
        <v>#NUM!</v>
      </c>
      <c r="TTF51" s="959"/>
      <c r="TTG51" s="962" t="e">
        <f t="shared" ref="TTG51" si="7061">(TTE51*$C$51)+(TTE51-TTE49)</f>
        <v>#NUM!</v>
      </c>
      <c r="TTH51" s="959"/>
      <c r="TTI51" s="962" t="e">
        <f t="shared" ref="TTI51" si="7062">(TTG51*$C$51)+(TTG51-TTG49)</f>
        <v>#NUM!</v>
      </c>
      <c r="TTJ51" s="959"/>
      <c r="TTK51" s="962" t="e">
        <f t="shared" ref="TTK51" si="7063">(TTI51*$C$51)+(TTI51-TTI49)</f>
        <v>#NUM!</v>
      </c>
      <c r="TTL51" s="959"/>
      <c r="TTM51" s="962" t="e">
        <f t="shared" ref="TTM51" si="7064">(TTK51*$C$51)+(TTK51-TTK49)</f>
        <v>#NUM!</v>
      </c>
      <c r="TTN51" s="959"/>
      <c r="TTO51" s="962" t="e">
        <f t="shared" ref="TTO51" si="7065">(TTM51*$C$51)+(TTM51-TTM49)</f>
        <v>#NUM!</v>
      </c>
      <c r="TTP51" s="959"/>
      <c r="TTQ51" s="962" t="e">
        <f t="shared" ref="TTQ51" si="7066">(TTO51*$C$51)+(TTO51-TTO49)</f>
        <v>#NUM!</v>
      </c>
      <c r="TTR51" s="959"/>
      <c r="TTS51" s="962" t="e">
        <f t="shared" ref="TTS51" si="7067">(TTQ51*$C$51)+(TTQ51-TTQ49)</f>
        <v>#NUM!</v>
      </c>
      <c r="TTT51" s="959"/>
      <c r="TTU51" s="962" t="e">
        <f t="shared" ref="TTU51" si="7068">(TTS51*$C$51)+(TTS51-TTS49)</f>
        <v>#NUM!</v>
      </c>
      <c r="TTV51" s="959"/>
      <c r="TTW51" s="962" t="e">
        <f t="shared" ref="TTW51" si="7069">(TTU51*$C$51)+(TTU51-TTU49)</f>
        <v>#NUM!</v>
      </c>
      <c r="TTX51" s="959"/>
      <c r="TTY51" s="962" t="e">
        <f t="shared" ref="TTY51" si="7070">(TTW51*$C$51)+(TTW51-TTW49)</f>
        <v>#NUM!</v>
      </c>
      <c r="TTZ51" s="959"/>
      <c r="TUA51" s="962" t="e">
        <f t="shared" ref="TUA51" si="7071">(TTY51*$C$51)+(TTY51-TTY49)</f>
        <v>#NUM!</v>
      </c>
      <c r="TUB51" s="959"/>
      <c r="TUC51" s="962" t="e">
        <f t="shared" ref="TUC51" si="7072">(TUA51*$C$51)+(TUA51-TUA49)</f>
        <v>#NUM!</v>
      </c>
      <c r="TUD51" s="959"/>
      <c r="TUE51" s="962" t="e">
        <f t="shared" ref="TUE51" si="7073">(TUC51*$C$51)+(TUC51-TUC49)</f>
        <v>#NUM!</v>
      </c>
      <c r="TUF51" s="959"/>
      <c r="TUG51" s="962" t="e">
        <f t="shared" ref="TUG51" si="7074">(TUE51*$C$51)+(TUE51-TUE49)</f>
        <v>#NUM!</v>
      </c>
      <c r="TUH51" s="959"/>
      <c r="TUI51" s="962" t="e">
        <f t="shared" ref="TUI51" si="7075">(TUG51*$C$51)+(TUG51-TUG49)</f>
        <v>#NUM!</v>
      </c>
      <c r="TUJ51" s="959"/>
      <c r="TUK51" s="962" t="e">
        <f t="shared" ref="TUK51" si="7076">(TUI51*$C$51)+(TUI51-TUI49)</f>
        <v>#NUM!</v>
      </c>
      <c r="TUL51" s="959"/>
      <c r="TUM51" s="962" t="e">
        <f t="shared" ref="TUM51" si="7077">(TUK51*$C$51)+(TUK51-TUK49)</f>
        <v>#NUM!</v>
      </c>
      <c r="TUN51" s="959"/>
      <c r="TUO51" s="962" t="e">
        <f t="shared" ref="TUO51" si="7078">(TUM51*$C$51)+(TUM51-TUM49)</f>
        <v>#NUM!</v>
      </c>
      <c r="TUP51" s="959"/>
      <c r="TUQ51" s="962" t="e">
        <f t="shared" ref="TUQ51" si="7079">(TUO51*$C$51)+(TUO51-TUO49)</f>
        <v>#NUM!</v>
      </c>
      <c r="TUR51" s="959"/>
      <c r="TUS51" s="962" t="e">
        <f t="shared" ref="TUS51" si="7080">(TUQ51*$C$51)+(TUQ51-TUQ49)</f>
        <v>#NUM!</v>
      </c>
      <c r="TUT51" s="959"/>
      <c r="TUU51" s="962" t="e">
        <f t="shared" ref="TUU51" si="7081">(TUS51*$C$51)+(TUS51-TUS49)</f>
        <v>#NUM!</v>
      </c>
      <c r="TUV51" s="959"/>
      <c r="TUW51" s="962" t="e">
        <f t="shared" ref="TUW51" si="7082">(TUU51*$C$51)+(TUU51-TUU49)</f>
        <v>#NUM!</v>
      </c>
      <c r="TUX51" s="959"/>
      <c r="TUY51" s="962" t="e">
        <f t="shared" ref="TUY51" si="7083">(TUW51*$C$51)+(TUW51-TUW49)</f>
        <v>#NUM!</v>
      </c>
      <c r="TUZ51" s="959"/>
      <c r="TVA51" s="962" t="e">
        <f t="shared" ref="TVA51" si="7084">(TUY51*$C$51)+(TUY51-TUY49)</f>
        <v>#NUM!</v>
      </c>
      <c r="TVB51" s="959"/>
      <c r="TVC51" s="962" t="e">
        <f t="shared" ref="TVC51" si="7085">(TVA51*$C$51)+(TVA51-TVA49)</f>
        <v>#NUM!</v>
      </c>
      <c r="TVD51" s="959"/>
      <c r="TVE51" s="962" t="e">
        <f t="shared" ref="TVE51" si="7086">(TVC51*$C$51)+(TVC51-TVC49)</f>
        <v>#NUM!</v>
      </c>
      <c r="TVF51" s="959"/>
      <c r="TVG51" s="962" t="e">
        <f t="shared" ref="TVG51" si="7087">(TVE51*$C$51)+(TVE51-TVE49)</f>
        <v>#NUM!</v>
      </c>
      <c r="TVH51" s="959"/>
      <c r="TVI51" s="962" t="e">
        <f t="shared" ref="TVI51" si="7088">(TVG51*$C$51)+(TVG51-TVG49)</f>
        <v>#NUM!</v>
      </c>
      <c r="TVJ51" s="959"/>
      <c r="TVK51" s="962" t="e">
        <f t="shared" ref="TVK51" si="7089">(TVI51*$C$51)+(TVI51-TVI49)</f>
        <v>#NUM!</v>
      </c>
      <c r="TVL51" s="959"/>
      <c r="TVM51" s="962" t="e">
        <f t="shared" ref="TVM51" si="7090">(TVK51*$C$51)+(TVK51-TVK49)</f>
        <v>#NUM!</v>
      </c>
      <c r="TVN51" s="959"/>
      <c r="TVO51" s="962" t="e">
        <f t="shared" ref="TVO51" si="7091">(TVM51*$C$51)+(TVM51-TVM49)</f>
        <v>#NUM!</v>
      </c>
      <c r="TVP51" s="959"/>
      <c r="TVQ51" s="962" t="e">
        <f t="shared" ref="TVQ51" si="7092">(TVO51*$C$51)+(TVO51-TVO49)</f>
        <v>#NUM!</v>
      </c>
      <c r="TVR51" s="959"/>
      <c r="TVS51" s="962" t="e">
        <f t="shared" ref="TVS51" si="7093">(TVQ51*$C$51)+(TVQ51-TVQ49)</f>
        <v>#NUM!</v>
      </c>
      <c r="TVT51" s="959"/>
      <c r="TVU51" s="962" t="e">
        <f t="shared" ref="TVU51" si="7094">(TVS51*$C$51)+(TVS51-TVS49)</f>
        <v>#NUM!</v>
      </c>
      <c r="TVV51" s="959"/>
      <c r="TVW51" s="962" t="e">
        <f t="shared" ref="TVW51" si="7095">(TVU51*$C$51)+(TVU51-TVU49)</f>
        <v>#NUM!</v>
      </c>
      <c r="TVX51" s="959"/>
      <c r="TVY51" s="962" t="e">
        <f t="shared" ref="TVY51" si="7096">(TVW51*$C$51)+(TVW51-TVW49)</f>
        <v>#NUM!</v>
      </c>
      <c r="TVZ51" s="959"/>
      <c r="TWA51" s="962" t="e">
        <f t="shared" ref="TWA51" si="7097">(TVY51*$C$51)+(TVY51-TVY49)</f>
        <v>#NUM!</v>
      </c>
      <c r="TWB51" s="959"/>
      <c r="TWC51" s="962" t="e">
        <f t="shared" ref="TWC51" si="7098">(TWA51*$C$51)+(TWA51-TWA49)</f>
        <v>#NUM!</v>
      </c>
      <c r="TWD51" s="959"/>
      <c r="TWE51" s="962" t="e">
        <f t="shared" ref="TWE51" si="7099">(TWC51*$C$51)+(TWC51-TWC49)</f>
        <v>#NUM!</v>
      </c>
      <c r="TWF51" s="959"/>
      <c r="TWG51" s="962" t="e">
        <f t="shared" ref="TWG51" si="7100">(TWE51*$C$51)+(TWE51-TWE49)</f>
        <v>#NUM!</v>
      </c>
      <c r="TWH51" s="959"/>
      <c r="TWI51" s="962" t="e">
        <f t="shared" ref="TWI51" si="7101">(TWG51*$C$51)+(TWG51-TWG49)</f>
        <v>#NUM!</v>
      </c>
      <c r="TWJ51" s="959"/>
      <c r="TWK51" s="962" t="e">
        <f t="shared" ref="TWK51" si="7102">(TWI51*$C$51)+(TWI51-TWI49)</f>
        <v>#NUM!</v>
      </c>
      <c r="TWL51" s="959"/>
      <c r="TWM51" s="962" t="e">
        <f t="shared" ref="TWM51" si="7103">(TWK51*$C$51)+(TWK51-TWK49)</f>
        <v>#NUM!</v>
      </c>
      <c r="TWN51" s="959"/>
      <c r="TWO51" s="962" t="e">
        <f t="shared" ref="TWO51" si="7104">(TWM51*$C$51)+(TWM51-TWM49)</f>
        <v>#NUM!</v>
      </c>
      <c r="TWP51" s="959"/>
      <c r="TWQ51" s="962" t="e">
        <f t="shared" ref="TWQ51" si="7105">(TWO51*$C$51)+(TWO51-TWO49)</f>
        <v>#NUM!</v>
      </c>
      <c r="TWR51" s="959"/>
      <c r="TWS51" s="962" t="e">
        <f t="shared" ref="TWS51" si="7106">(TWQ51*$C$51)+(TWQ51-TWQ49)</f>
        <v>#NUM!</v>
      </c>
      <c r="TWT51" s="959"/>
      <c r="TWU51" s="962" t="e">
        <f t="shared" ref="TWU51" si="7107">(TWS51*$C$51)+(TWS51-TWS49)</f>
        <v>#NUM!</v>
      </c>
      <c r="TWV51" s="959"/>
      <c r="TWW51" s="962" t="e">
        <f t="shared" ref="TWW51" si="7108">(TWU51*$C$51)+(TWU51-TWU49)</f>
        <v>#NUM!</v>
      </c>
      <c r="TWX51" s="959"/>
      <c r="TWY51" s="962" t="e">
        <f t="shared" ref="TWY51" si="7109">(TWW51*$C$51)+(TWW51-TWW49)</f>
        <v>#NUM!</v>
      </c>
      <c r="TWZ51" s="959"/>
      <c r="TXA51" s="962" t="e">
        <f t="shared" ref="TXA51" si="7110">(TWY51*$C$51)+(TWY51-TWY49)</f>
        <v>#NUM!</v>
      </c>
      <c r="TXB51" s="959"/>
      <c r="TXC51" s="962" t="e">
        <f t="shared" ref="TXC51" si="7111">(TXA51*$C$51)+(TXA51-TXA49)</f>
        <v>#NUM!</v>
      </c>
      <c r="TXD51" s="959"/>
      <c r="TXE51" s="962" t="e">
        <f t="shared" ref="TXE51" si="7112">(TXC51*$C$51)+(TXC51-TXC49)</f>
        <v>#NUM!</v>
      </c>
      <c r="TXF51" s="959"/>
      <c r="TXG51" s="962" t="e">
        <f t="shared" ref="TXG51" si="7113">(TXE51*$C$51)+(TXE51-TXE49)</f>
        <v>#NUM!</v>
      </c>
      <c r="TXH51" s="959"/>
      <c r="TXI51" s="962" t="e">
        <f t="shared" ref="TXI51" si="7114">(TXG51*$C$51)+(TXG51-TXG49)</f>
        <v>#NUM!</v>
      </c>
      <c r="TXJ51" s="959"/>
      <c r="TXK51" s="962" t="e">
        <f t="shared" ref="TXK51" si="7115">(TXI51*$C$51)+(TXI51-TXI49)</f>
        <v>#NUM!</v>
      </c>
      <c r="TXL51" s="959"/>
      <c r="TXM51" s="962" t="e">
        <f t="shared" ref="TXM51" si="7116">(TXK51*$C$51)+(TXK51-TXK49)</f>
        <v>#NUM!</v>
      </c>
      <c r="TXN51" s="959"/>
      <c r="TXO51" s="962" t="e">
        <f t="shared" ref="TXO51" si="7117">(TXM51*$C$51)+(TXM51-TXM49)</f>
        <v>#NUM!</v>
      </c>
      <c r="TXP51" s="959"/>
      <c r="TXQ51" s="962" t="e">
        <f t="shared" ref="TXQ51" si="7118">(TXO51*$C$51)+(TXO51-TXO49)</f>
        <v>#NUM!</v>
      </c>
      <c r="TXR51" s="959"/>
      <c r="TXS51" s="962" t="e">
        <f t="shared" ref="TXS51" si="7119">(TXQ51*$C$51)+(TXQ51-TXQ49)</f>
        <v>#NUM!</v>
      </c>
      <c r="TXT51" s="959"/>
      <c r="TXU51" s="962" t="e">
        <f t="shared" ref="TXU51" si="7120">(TXS51*$C$51)+(TXS51-TXS49)</f>
        <v>#NUM!</v>
      </c>
      <c r="TXV51" s="959"/>
      <c r="TXW51" s="962" t="e">
        <f t="shared" ref="TXW51" si="7121">(TXU51*$C$51)+(TXU51-TXU49)</f>
        <v>#NUM!</v>
      </c>
      <c r="TXX51" s="959"/>
      <c r="TXY51" s="962" t="e">
        <f t="shared" ref="TXY51" si="7122">(TXW51*$C$51)+(TXW51-TXW49)</f>
        <v>#NUM!</v>
      </c>
      <c r="TXZ51" s="959"/>
      <c r="TYA51" s="962" t="e">
        <f t="shared" ref="TYA51" si="7123">(TXY51*$C$51)+(TXY51-TXY49)</f>
        <v>#NUM!</v>
      </c>
      <c r="TYB51" s="959"/>
      <c r="TYC51" s="962" t="e">
        <f t="shared" ref="TYC51" si="7124">(TYA51*$C$51)+(TYA51-TYA49)</f>
        <v>#NUM!</v>
      </c>
      <c r="TYD51" s="959"/>
      <c r="TYE51" s="962" t="e">
        <f t="shared" ref="TYE51" si="7125">(TYC51*$C$51)+(TYC51-TYC49)</f>
        <v>#NUM!</v>
      </c>
      <c r="TYF51" s="959"/>
      <c r="TYG51" s="962" t="e">
        <f t="shared" ref="TYG51" si="7126">(TYE51*$C$51)+(TYE51-TYE49)</f>
        <v>#NUM!</v>
      </c>
      <c r="TYH51" s="959"/>
      <c r="TYI51" s="962" t="e">
        <f t="shared" ref="TYI51" si="7127">(TYG51*$C$51)+(TYG51-TYG49)</f>
        <v>#NUM!</v>
      </c>
      <c r="TYJ51" s="959"/>
      <c r="TYK51" s="962" t="e">
        <f t="shared" ref="TYK51" si="7128">(TYI51*$C$51)+(TYI51-TYI49)</f>
        <v>#NUM!</v>
      </c>
      <c r="TYL51" s="959"/>
      <c r="TYM51" s="962" t="e">
        <f t="shared" ref="TYM51" si="7129">(TYK51*$C$51)+(TYK51-TYK49)</f>
        <v>#NUM!</v>
      </c>
      <c r="TYN51" s="959"/>
      <c r="TYO51" s="962" t="e">
        <f t="shared" ref="TYO51" si="7130">(TYM51*$C$51)+(TYM51-TYM49)</f>
        <v>#NUM!</v>
      </c>
      <c r="TYP51" s="959"/>
      <c r="TYQ51" s="962" t="e">
        <f t="shared" ref="TYQ51" si="7131">(TYO51*$C$51)+(TYO51-TYO49)</f>
        <v>#NUM!</v>
      </c>
      <c r="TYR51" s="959"/>
      <c r="TYS51" s="962" t="e">
        <f t="shared" ref="TYS51" si="7132">(TYQ51*$C$51)+(TYQ51-TYQ49)</f>
        <v>#NUM!</v>
      </c>
      <c r="TYT51" s="959"/>
      <c r="TYU51" s="962" t="e">
        <f t="shared" ref="TYU51" si="7133">(TYS51*$C$51)+(TYS51-TYS49)</f>
        <v>#NUM!</v>
      </c>
      <c r="TYV51" s="959"/>
      <c r="TYW51" s="962" t="e">
        <f t="shared" ref="TYW51" si="7134">(TYU51*$C$51)+(TYU51-TYU49)</f>
        <v>#NUM!</v>
      </c>
      <c r="TYX51" s="959"/>
      <c r="TYY51" s="962" t="e">
        <f t="shared" ref="TYY51" si="7135">(TYW51*$C$51)+(TYW51-TYW49)</f>
        <v>#NUM!</v>
      </c>
      <c r="TYZ51" s="959"/>
      <c r="TZA51" s="962" t="e">
        <f t="shared" ref="TZA51" si="7136">(TYY51*$C$51)+(TYY51-TYY49)</f>
        <v>#NUM!</v>
      </c>
      <c r="TZB51" s="959"/>
      <c r="TZC51" s="962" t="e">
        <f t="shared" ref="TZC51" si="7137">(TZA51*$C$51)+(TZA51-TZA49)</f>
        <v>#NUM!</v>
      </c>
      <c r="TZD51" s="959"/>
      <c r="TZE51" s="962" t="e">
        <f t="shared" ref="TZE51" si="7138">(TZC51*$C$51)+(TZC51-TZC49)</f>
        <v>#NUM!</v>
      </c>
      <c r="TZF51" s="959"/>
      <c r="TZG51" s="962" t="e">
        <f t="shared" ref="TZG51" si="7139">(TZE51*$C$51)+(TZE51-TZE49)</f>
        <v>#NUM!</v>
      </c>
      <c r="TZH51" s="959"/>
      <c r="TZI51" s="962" t="e">
        <f t="shared" ref="TZI51" si="7140">(TZG51*$C$51)+(TZG51-TZG49)</f>
        <v>#NUM!</v>
      </c>
      <c r="TZJ51" s="959"/>
      <c r="TZK51" s="962" t="e">
        <f t="shared" ref="TZK51" si="7141">(TZI51*$C$51)+(TZI51-TZI49)</f>
        <v>#NUM!</v>
      </c>
      <c r="TZL51" s="959"/>
      <c r="TZM51" s="962" t="e">
        <f t="shared" ref="TZM51" si="7142">(TZK51*$C$51)+(TZK51-TZK49)</f>
        <v>#NUM!</v>
      </c>
      <c r="TZN51" s="959"/>
      <c r="TZO51" s="962" t="e">
        <f t="shared" ref="TZO51" si="7143">(TZM51*$C$51)+(TZM51-TZM49)</f>
        <v>#NUM!</v>
      </c>
      <c r="TZP51" s="959"/>
      <c r="TZQ51" s="962" t="e">
        <f t="shared" ref="TZQ51" si="7144">(TZO51*$C$51)+(TZO51-TZO49)</f>
        <v>#NUM!</v>
      </c>
      <c r="TZR51" s="959"/>
      <c r="TZS51" s="962" t="e">
        <f t="shared" ref="TZS51" si="7145">(TZQ51*$C$51)+(TZQ51-TZQ49)</f>
        <v>#NUM!</v>
      </c>
      <c r="TZT51" s="959"/>
      <c r="TZU51" s="962" t="e">
        <f t="shared" ref="TZU51" si="7146">(TZS51*$C$51)+(TZS51-TZS49)</f>
        <v>#NUM!</v>
      </c>
      <c r="TZV51" s="959"/>
      <c r="TZW51" s="962" t="e">
        <f t="shared" ref="TZW51" si="7147">(TZU51*$C$51)+(TZU51-TZU49)</f>
        <v>#NUM!</v>
      </c>
      <c r="TZX51" s="959"/>
      <c r="TZY51" s="962" t="e">
        <f t="shared" ref="TZY51" si="7148">(TZW51*$C$51)+(TZW51-TZW49)</f>
        <v>#NUM!</v>
      </c>
      <c r="TZZ51" s="959"/>
      <c r="UAA51" s="962" t="e">
        <f t="shared" ref="UAA51" si="7149">(TZY51*$C$51)+(TZY51-TZY49)</f>
        <v>#NUM!</v>
      </c>
      <c r="UAB51" s="959"/>
      <c r="UAC51" s="962" t="e">
        <f t="shared" ref="UAC51" si="7150">(UAA51*$C$51)+(UAA51-UAA49)</f>
        <v>#NUM!</v>
      </c>
      <c r="UAD51" s="959"/>
      <c r="UAE51" s="962" t="e">
        <f t="shared" ref="UAE51" si="7151">(UAC51*$C$51)+(UAC51-UAC49)</f>
        <v>#NUM!</v>
      </c>
      <c r="UAF51" s="959"/>
      <c r="UAG51" s="962" t="e">
        <f t="shared" ref="UAG51" si="7152">(UAE51*$C$51)+(UAE51-UAE49)</f>
        <v>#NUM!</v>
      </c>
      <c r="UAH51" s="959"/>
      <c r="UAI51" s="962" t="e">
        <f t="shared" ref="UAI51" si="7153">(UAG51*$C$51)+(UAG51-UAG49)</f>
        <v>#NUM!</v>
      </c>
      <c r="UAJ51" s="959"/>
      <c r="UAK51" s="962" t="e">
        <f t="shared" ref="UAK51" si="7154">(UAI51*$C$51)+(UAI51-UAI49)</f>
        <v>#NUM!</v>
      </c>
      <c r="UAL51" s="959"/>
      <c r="UAM51" s="962" t="e">
        <f t="shared" ref="UAM51" si="7155">(UAK51*$C$51)+(UAK51-UAK49)</f>
        <v>#NUM!</v>
      </c>
      <c r="UAN51" s="959"/>
      <c r="UAO51" s="962" t="e">
        <f t="shared" ref="UAO51" si="7156">(UAM51*$C$51)+(UAM51-UAM49)</f>
        <v>#NUM!</v>
      </c>
      <c r="UAP51" s="959"/>
      <c r="UAQ51" s="962" t="e">
        <f t="shared" ref="UAQ51" si="7157">(UAO51*$C$51)+(UAO51-UAO49)</f>
        <v>#NUM!</v>
      </c>
      <c r="UAR51" s="959"/>
      <c r="UAS51" s="962" t="e">
        <f t="shared" ref="UAS51" si="7158">(UAQ51*$C$51)+(UAQ51-UAQ49)</f>
        <v>#NUM!</v>
      </c>
      <c r="UAT51" s="959"/>
      <c r="UAU51" s="962" t="e">
        <f t="shared" ref="UAU51" si="7159">(UAS51*$C$51)+(UAS51-UAS49)</f>
        <v>#NUM!</v>
      </c>
      <c r="UAV51" s="959"/>
      <c r="UAW51" s="962" t="e">
        <f t="shared" ref="UAW51" si="7160">(UAU51*$C$51)+(UAU51-UAU49)</f>
        <v>#NUM!</v>
      </c>
      <c r="UAX51" s="959"/>
      <c r="UAY51" s="962" t="e">
        <f t="shared" ref="UAY51" si="7161">(UAW51*$C$51)+(UAW51-UAW49)</f>
        <v>#NUM!</v>
      </c>
      <c r="UAZ51" s="959"/>
      <c r="UBA51" s="962" t="e">
        <f t="shared" ref="UBA51" si="7162">(UAY51*$C$51)+(UAY51-UAY49)</f>
        <v>#NUM!</v>
      </c>
      <c r="UBB51" s="959"/>
      <c r="UBC51" s="962" t="e">
        <f t="shared" ref="UBC51" si="7163">(UBA51*$C$51)+(UBA51-UBA49)</f>
        <v>#NUM!</v>
      </c>
      <c r="UBD51" s="959"/>
      <c r="UBE51" s="962" t="e">
        <f t="shared" ref="UBE51" si="7164">(UBC51*$C$51)+(UBC51-UBC49)</f>
        <v>#NUM!</v>
      </c>
      <c r="UBF51" s="959"/>
      <c r="UBG51" s="962" t="e">
        <f t="shared" ref="UBG51" si="7165">(UBE51*$C$51)+(UBE51-UBE49)</f>
        <v>#NUM!</v>
      </c>
      <c r="UBH51" s="959"/>
      <c r="UBI51" s="962" t="e">
        <f t="shared" ref="UBI51" si="7166">(UBG51*$C$51)+(UBG51-UBG49)</f>
        <v>#NUM!</v>
      </c>
      <c r="UBJ51" s="959"/>
      <c r="UBK51" s="962" t="e">
        <f t="shared" ref="UBK51" si="7167">(UBI51*$C$51)+(UBI51-UBI49)</f>
        <v>#NUM!</v>
      </c>
      <c r="UBL51" s="959"/>
      <c r="UBM51" s="962" t="e">
        <f t="shared" ref="UBM51" si="7168">(UBK51*$C$51)+(UBK51-UBK49)</f>
        <v>#NUM!</v>
      </c>
      <c r="UBN51" s="959"/>
      <c r="UBO51" s="962" t="e">
        <f t="shared" ref="UBO51" si="7169">(UBM51*$C$51)+(UBM51-UBM49)</f>
        <v>#NUM!</v>
      </c>
      <c r="UBP51" s="959"/>
      <c r="UBQ51" s="962" t="e">
        <f t="shared" ref="UBQ51" si="7170">(UBO51*$C$51)+(UBO51-UBO49)</f>
        <v>#NUM!</v>
      </c>
      <c r="UBR51" s="959"/>
      <c r="UBS51" s="962" t="e">
        <f t="shared" ref="UBS51" si="7171">(UBQ51*$C$51)+(UBQ51-UBQ49)</f>
        <v>#NUM!</v>
      </c>
      <c r="UBT51" s="959"/>
      <c r="UBU51" s="962" t="e">
        <f t="shared" ref="UBU51" si="7172">(UBS51*$C$51)+(UBS51-UBS49)</f>
        <v>#NUM!</v>
      </c>
      <c r="UBV51" s="959"/>
      <c r="UBW51" s="962" t="e">
        <f t="shared" ref="UBW51" si="7173">(UBU51*$C$51)+(UBU51-UBU49)</f>
        <v>#NUM!</v>
      </c>
      <c r="UBX51" s="959"/>
      <c r="UBY51" s="962" t="e">
        <f t="shared" ref="UBY51" si="7174">(UBW51*$C$51)+(UBW51-UBW49)</f>
        <v>#NUM!</v>
      </c>
      <c r="UBZ51" s="959"/>
      <c r="UCA51" s="962" t="e">
        <f t="shared" ref="UCA51" si="7175">(UBY51*$C$51)+(UBY51-UBY49)</f>
        <v>#NUM!</v>
      </c>
      <c r="UCB51" s="959"/>
      <c r="UCC51" s="962" t="e">
        <f t="shared" ref="UCC51" si="7176">(UCA51*$C$51)+(UCA51-UCA49)</f>
        <v>#NUM!</v>
      </c>
      <c r="UCD51" s="959"/>
      <c r="UCE51" s="962" t="e">
        <f t="shared" ref="UCE51" si="7177">(UCC51*$C$51)+(UCC51-UCC49)</f>
        <v>#NUM!</v>
      </c>
      <c r="UCF51" s="959"/>
      <c r="UCG51" s="962" t="e">
        <f t="shared" ref="UCG51" si="7178">(UCE51*$C$51)+(UCE51-UCE49)</f>
        <v>#NUM!</v>
      </c>
      <c r="UCH51" s="959"/>
      <c r="UCI51" s="962" t="e">
        <f t="shared" ref="UCI51" si="7179">(UCG51*$C$51)+(UCG51-UCG49)</f>
        <v>#NUM!</v>
      </c>
      <c r="UCJ51" s="959"/>
      <c r="UCK51" s="962" t="e">
        <f t="shared" ref="UCK51" si="7180">(UCI51*$C$51)+(UCI51-UCI49)</f>
        <v>#NUM!</v>
      </c>
      <c r="UCL51" s="959"/>
      <c r="UCM51" s="962" t="e">
        <f t="shared" ref="UCM51" si="7181">(UCK51*$C$51)+(UCK51-UCK49)</f>
        <v>#NUM!</v>
      </c>
      <c r="UCN51" s="959"/>
      <c r="UCO51" s="962" t="e">
        <f t="shared" ref="UCO51" si="7182">(UCM51*$C$51)+(UCM51-UCM49)</f>
        <v>#NUM!</v>
      </c>
      <c r="UCP51" s="959"/>
      <c r="UCQ51" s="962" t="e">
        <f t="shared" ref="UCQ51" si="7183">(UCO51*$C$51)+(UCO51-UCO49)</f>
        <v>#NUM!</v>
      </c>
      <c r="UCR51" s="959"/>
      <c r="UCS51" s="962" t="e">
        <f t="shared" ref="UCS51" si="7184">(UCQ51*$C$51)+(UCQ51-UCQ49)</f>
        <v>#NUM!</v>
      </c>
      <c r="UCT51" s="959"/>
      <c r="UCU51" s="962" t="e">
        <f t="shared" ref="UCU51" si="7185">(UCS51*$C$51)+(UCS51-UCS49)</f>
        <v>#NUM!</v>
      </c>
      <c r="UCV51" s="959"/>
      <c r="UCW51" s="962" t="e">
        <f t="shared" ref="UCW51" si="7186">(UCU51*$C$51)+(UCU51-UCU49)</f>
        <v>#NUM!</v>
      </c>
      <c r="UCX51" s="959"/>
      <c r="UCY51" s="962" t="e">
        <f t="shared" ref="UCY51" si="7187">(UCW51*$C$51)+(UCW51-UCW49)</f>
        <v>#NUM!</v>
      </c>
      <c r="UCZ51" s="959"/>
      <c r="UDA51" s="962" t="e">
        <f t="shared" ref="UDA51" si="7188">(UCY51*$C$51)+(UCY51-UCY49)</f>
        <v>#NUM!</v>
      </c>
      <c r="UDB51" s="959"/>
      <c r="UDC51" s="962" t="e">
        <f t="shared" ref="UDC51" si="7189">(UDA51*$C$51)+(UDA51-UDA49)</f>
        <v>#NUM!</v>
      </c>
      <c r="UDD51" s="959"/>
      <c r="UDE51" s="962" t="e">
        <f t="shared" ref="UDE51" si="7190">(UDC51*$C$51)+(UDC51-UDC49)</f>
        <v>#NUM!</v>
      </c>
      <c r="UDF51" s="959"/>
      <c r="UDG51" s="962" t="e">
        <f t="shared" ref="UDG51" si="7191">(UDE51*$C$51)+(UDE51-UDE49)</f>
        <v>#NUM!</v>
      </c>
      <c r="UDH51" s="959"/>
      <c r="UDI51" s="962" t="e">
        <f t="shared" ref="UDI51" si="7192">(UDG51*$C$51)+(UDG51-UDG49)</f>
        <v>#NUM!</v>
      </c>
      <c r="UDJ51" s="959"/>
      <c r="UDK51" s="962" t="e">
        <f t="shared" ref="UDK51" si="7193">(UDI51*$C$51)+(UDI51-UDI49)</f>
        <v>#NUM!</v>
      </c>
      <c r="UDL51" s="959"/>
      <c r="UDM51" s="962" t="e">
        <f t="shared" ref="UDM51" si="7194">(UDK51*$C$51)+(UDK51-UDK49)</f>
        <v>#NUM!</v>
      </c>
      <c r="UDN51" s="959"/>
      <c r="UDO51" s="962" t="e">
        <f t="shared" ref="UDO51" si="7195">(UDM51*$C$51)+(UDM51-UDM49)</f>
        <v>#NUM!</v>
      </c>
      <c r="UDP51" s="959"/>
      <c r="UDQ51" s="962" t="e">
        <f t="shared" ref="UDQ51" si="7196">(UDO51*$C$51)+(UDO51-UDO49)</f>
        <v>#NUM!</v>
      </c>
      <c r="UDR51" s="959"/>
      <c r="UDS51" s="962" t="e">
        <f t="shared" ref="UDS51" si="7197">(UDQ51*$C$51)+(UDQ51-UDQ49)</f>
        <v>#NUM!</v>
      </c>
      <c r="UDT51" s="959"/>
      <c r="UDU51" s="962" t="e">
        <f t="shared" ref="UDU51" si="7198">(UDS51*$C$51)+(UDS51-UDS49)</f>
        <v>#NUM!</v>
      </c>
      <c r="UDV51" s="959"/>
      <c r="UDW51" s="962" t="e">
        <f t="shared" ref="UDW51" si="7199">(UDU51*$C$51)+(UDU51-UDU49)</f>
        <v>#NUM!</v>
      </c>
      <c r="UDX51" s="959"/>
      <c r="UDY51" s="962" t="e">
        <f t="shared" ref="UDY51" si="7200">(UDW51*$C$51)+(UDW51-UDW49)</f>
        <v>#NUM!</v>
      </c>
      <c r="UDZ51" s="959"/>
      <c r="UEA51" s="962" t="e">
        <f t="shared" ref="UEA51" si="7201">(UDY51*$C$51)+(UDY51-UDY49)</f>
        <v>#NUM!</v>
      </c>
      <c r="UEB51" s="959"/>
      <c r="UEC51" s="962" t="e">
        <f t="shared" ref="UEC51" si="7202">(UEA51*$C$51)+(UEA51-UEA49)</f>
        <v>#NUM!</v>
      </c>
      <c r="UED51" s="959"/>
      <c r="UEE51" s="962" t="e">
        <f t="shared" ref="UEE51" si="7203">(UEC51*$C$51)+(UEC51-UEC49)</f>
        <v>#NUM!</v>
      </c>
      <c r="UEF51" s="959"/>
      <c r="UEG51" s="962" t="e">
        <f t="shared" ref="UEG51" si="7204">(UEE51*$C$51)+(UEE51-UEE49)</f>
        <v>#NUM!</v>
      </c>
      <c r="UEH51" s="959"/>
      <c r="UEI51" s="962" t="e">
        <f t="shared" ref="UEI51" si="7205">(UEG51*$C$51)+(UEG51-UEG49)</f>
        <v>#NUM!</v>
      </c>
      <c r="UEJ51" s="959"/>
      <c r="UEK51" s="962" t="e">
        <f t="shared" ref="UEK51" si="7206">(UEI51*$C$51)+(UEI51-UEI49)</f>
        <v>#NUM!</v>
      </c>
      <c r="UEL51" s="959"/>
      <c r="UEM51" s="962" t="e">
        <f t="shared" ref="UEM51" si="7207">(UEK51*$C$51)+(UEK51-UEK49)</f>
        <v>#NUM!</v>
      </c>
      <c r="UEN51" s="959"/>
      <c r="UEO51" s="962" t="e">
        <f t="shared" ref="UEO51" si="7208">(UEM51*$C$51)+(UEM51-UEM49)</f>
        <v>#NUM!</v>
      </c>
      <c r="UEP51" s="959"/>
      <c r="UEQ51" s="962" t="e">
        <f t="shared" ref="UEQ51" si="7209">(UEO51*$C$51)+(UEO51-UEO49)</f>
        <v>#NUM!</v>
      </c>
      <c r="UER51" s="959"/>
      <c r="UES51" s="962" t="e">
        <f t="shared" ref="UES51" si="7210">(UEQ51*$C$51)+(UEQ51-UEQ49)</f>
        <v>#NUM!</v>
      </c>
      <c r="UET51" s="959"/>
      <c r="UEU51" s="962" t="e">
        <f t="shared" ref="UEU51" si="7211">(UES51*$C$51)+(UES51-UES49)</f>
        <v>#NUM!</v>
      </c>
      <c r="UEV51" s="959"/>
      <c r="UEW51" s="962" t="e">
        <f t="shared" ref="UEW51" si="7212">(UEU51*$C$51)+(UEU51-UEU49)</f>
        <v>#NUM!</v>
      </c>
      <c r="UEX51" s="959"/>
      <c r="UEY51" s="962" t="e">
        <f t="shared" ref="UEY51" si="7213">(UEW51*$C$51)+(UEW51-UEW49)</f>
        <v>#NUM!</v>
      </c>
      <c r="UEZ51" s="959"/>
      <c r="UFA51" s="962" t="e">
        <f t="shared" ref="UFA51" si="7214">(UEY51*$C$51)+(UEY51-UEY49)</f>
        <v>#NUM!</v>
      </c>
      <c r="UFB51" s="959"/>
      <c r="UFC51" s="962" t="e">
        <f t="shared" ref="UFC51" si="7215">(UFA51*$C$51)+(UFA51-UFA49)</f>
        <v>#NUM!</v>
      </c>
      <c r="UFD51" s="959"/>
      <c r="UFE51" s="962" t="e">
        <f t="shared" ref="UFE51" si="7216">(UFC51*$C$51)+(UFC51-UFC49)</f>
        <v>#NUM!</v>
      </c>
      <c r="UFF51" s="959"/>
      <c r="UFG51" s="962" t="e">
        <f t="shared" ref="UFG51" si="7217">(UFE51*$C$51)+(UFE51-UFE49)</f>
        <v>#NUM!</v>
      </c>
      <c r="UFH51" s="959"/>
      <c r="UFI51" s="962" t="e">
        <f t="shared" ref="UFI51" si="7218">(UFG51*$C$51)+(UFG51-UFG49)</f>
        <v>#NUM!</v>
      </c>
      <c r="UFJ51" s="959"/>
      <c r="UFK51" s="962" t="e">
        <f t="shared" ref="UFK51" si="7219">(UFI51*$C$51)+(UFI51-UFI49)</f>
        <v>#NUM!</v>
      </c>
      <c r="UFL51" s="959"/>
      <c r="UFM51" s="962" t="e">
        <f t="shared" ref="UFM51" si="7220">(UFK51*$C$51)+(UFK51-UFK49)</f>
        <v>#NUM!</v>
      </c>
      <c r="UFN51" s="959"/>
      <c r="UFO51" s="962" t="e">
        <f t="shared" ref="UFO51" si="7221">(UFM51*$C$51)+(UFM51-UFM49)</f>
        <v>#NUM!</v>
      </c>
      <c r="UFP51" s="959"/>
      <c r="UFQ51" s="962" t="e">
        <f t="shared" ref="UFQ51" si="7222">(UFO51*$C$51)+(UFO51-UFO49)</f>
        <v>#NUM!</v>
      </c>
      <c r="UFR51" s="959"/>
      <c r="UFS51" s="962" t="e">
        <f t="shared" ref="UFS51" si="7223">(UFQ51*$C$51)+(UFQ51-UFQ49)</f>
        <v>#NUM!</v>
      </c>
      <c r="UFT51" s="959"/>
      <c r="UFU51" s="962" t="e">
        <f t="shared" ref="UFU51" si="7224">(UFS51*$C$51)+(UFS51-UFS49)</f>
        <v>#NUM!</v>
      </c>
      <c r="UFV51" s="959"/>
      <c r="UFW51" s="962" t="e">
        <f t="shared" ref="UFW51" si="7225">(UFU51*$C$51)+(UFU51-UFU49)</f>
        <v>#NUM!</v>
      </c>
      <c r="UFX51" s="959"/>
      <c r="UFY51" s="962" t="e">
        <f t="shared" ref="UFY51" si="7226">(UFW51*$C$51)+(UFW51-UFW49)</f>
        <v>#NUM!</v>
      </c>
      <c r="UFZ51" s="959"/>
      <c r="UGA51" s="962" t="e">
        <f t="shared" ref="UGA51" si="7227">(UFY51*$C$51)+(UFY51-UFY49)</f>
        <v>#NUM!</v>
      </c>
      <c r="UGB51" s="959"/>
      <c r="UGC51" s="962" t="e">
        <f t="shared" ref="UGC51" si="7228">(UGA51*$C$51)+(UGA51-UGA49)</f>
        <v>#NUM!</v>
      </c>
      <c r="UGD51" s="959"/>
      <c r="UGE51" s="962" t="e">
        <f t="shared" ref="UGE51" si="7229">(UGC51*$C$51)+(UGC51-UGC49)</f>
        <v>#NUM!</v>
      </c>
      <c r="UGF51" s="959"/>
      <c r="UGG51" s="962" t="e">
        <f t="shared" ref="UGG51" si="7230">(UGE51*$C$51)+(UGE51-UGE49)</f>
        <v>#NUM!</v>
      </c>
      <c r="UGH51" s="959"/>
      <c r="UGI51" s="962" t="e">
        <f t="shared" ref="UGI51" si="7231">(UGG51*$C$51)+(UGG51-UGG49)</f>
        <v>#NUM!</v>
      </c>
      <c r="UGJ51" s="959"/>
      <c r="UGK51" s="962" t="e">
        <f t="shared" ref="UGK51" si="7232">(UGI51*$C$51)+(UGI51-UGI49)</f>
        <v>#NUM!</v>
      </c>
      <c r="UGL51" s="959"/>
      <c r="UGM51" s="962" t="e">
        <f t="shared" ref="UGM51" si="7233">(UGK51*$C$51)+(UGK51-UGK49)</f>
        <v>#NUM!</v>
      </c>
      <c r="UGN51" s="959"/>
      <c r="UGO51" s="962" t="e">
        <f t="shared" ref="UGO51" si="7234">(UGM51*$C$51)+(UGM51-UGM49)</f>
        <v>#NUM!</v>
      </c>
      <c r="UGP51" s="959"/>
      <c r="UGQ51" s="962" t="e">
        <f t="shared" ref="UGQ51" si="7235">(UGO51*$C$51)+(UGO51-UGO49)</f>
        <v>#NUM!</v>
      </c>
      <c r="UGR51" s="959"/>
      <c r="UGS51" s="962" t="e">
        <f t="shared" ref="UGS51" si="7236">(UGQ51*$C$51)+(UGQ51-UGQ49)</f>
        <v>#NUM!</v>
      </c>
      <c r="UGT51" s="959"/>
      <c r="UGU51" s="962" t="e">
        <f t="shared" ref="UGU51" si="7237">(UGS51*$C$51)+(UGS51-UGS49)</f>
        <v>#NUM!</v>
      </c>
      <c r="UGV51" s="959"/>
      <c r="UGW51" s="962" t="e">
        <f t="shared" ref="UGW51" si="7238">(UGU51*$C$51)+(UGU51-UGU49)</f>
        <v>#NUM!</v>
      </c>
      <c r="UGX51" s="959"/>
      <c r="UGY51" s="962" t="e">
        <f t="shared" ref="UGY51" si="7239">(UGW51*$C$51)+(UGW51-UGW49)</f>
        <v>#NUM!</v>
      </c>
      <c r="UGZ51" s="959"/>
      <c r="UHA51" s="962" t="e">
        <f t="shared" ref="UHA51" si="7240">(UGY51*$C$51)+(UGY51-UGY49)</f>
        <v>#NUM!</v>
      </c>
      <c r="UHB51" s="959"/>
      <c r="UHC51" s="962" t="e">
        <f t="shared" ref="UHC51" si="7241">(UHA51*$C$51)+(UHA51-UHA49)</f>
        <v>#NUM!</v>
      </c>
      <c r="UHD51" s="959"/>
      <c r="UHE51" s="962" t="e">
        <f t="shared" ref="UHE51" si="7242">(UHC51*$C$51)+(UHC51-UHC49)</f>
        <v>#NUM!</v>
      </c>
      <c r="UHF51" s="959"/>
      <c r="UHG51" s="962" t="e">
        <f t="shared" ref="UHG51" si="7243">(UHE51*$C$51)+(UHE51-UHE49)</f>
        <v>#NUM!</v>
      </c>
      <c r="UHH51" s="959"/>
      <c r="UHI51" s="962" t="e">
        <f t="shared" ref="UHI51" si="7244">(UHG51*$C$51)+(UHG51-UHG49)</f>
        <v>#NUM!</v>
      </c>
      <c r="UHJ51" s="959"/>
      <c r="UHK51" s="962" t="e">
        <f t="shared" ref="UHK51" si="7245">(UHI51*$C$51)+(UHI51-UHI49)</f>
        <v>#NUM!</v>
      </c>
      <c r="UHL51" s="959"/>
      <c r="UHM51" s="962" t="e">
        <f t="shared" ref="UHM51" si="7246">(UHK51*$C$51)+(UHK51-UHK49)</f>
        <v>#NUM!</v>
      </c>
      <c r="UHN51" s="959"/>
      <c r="UHO51" s="962" t="e">
        <f t="shared" ref="UHO51" si="7247">(UHM51*$C$51)+(UHM51-UHM49)</f>
        <v>#NUM!</v>
      </c>
      <c r="UHP51" s="959"/>
      <c r="UHQ51" s="962" t="e">
        <f t="shared" ref="UHQ51" si="7248">(UHO51*$C$51)+(UHO51-UHO49)</f>
        <v>#NUM!</v>
      </c>
      <c r="UHR51" s="959"/>
      <c r="UHS51" s="962" t="e">
        <f t="shared" ref="UHS51" si="7249">(UHQ51*$C$51)+(UHQ51-UHQ49)</f>
        <v>#NUM!</v>
      </c>
      <c r="UHT51" s="959"/>
      <c r="UHU51" s="962" t="e">
        <f t="shared" ref="UHU51" si="7250">(UHS51*$C$51)+(UHS51-UHS49)</f>
        <v>#NUM!</v>
      </c>
      <c r="UHV51" s="959"/>
      <c r="UHW51" s="962" t="e">
        <f t="shared" ref="UHW51" si="7251">(UHU51*$C$51)+(UHU51-UHU49)</f>
        <v>#NUM!</v>
      </c>
      <c r="UHX51" s="959"/>
      <c r="UHY51" s="962" t="e">
        <f t="shared" ref="UHY51" si="7252">(UHW51*$C$51)+(UHW51-UHW49)</f>
        <v>#NUM!</v>
      </c>
      <c r="UHZ51" s="959"/>
      <c r="UIA51" s="962" t="e">
        <f t="shared" ref="UIA51" si="7253">(UHY51*$C$51)+(UHY51-UHY49)</f>
        <v>#NUM!</v>
      </c>
      <c r="UIB51" s="959"/>
      <c r="UIC51" s="962" t="e">
        <f t="shared" ref="UIC51" si="7254">(UIA51*$C$51)+(UIA51-UIA49)</f>
        <v>#NUM!</v>
      </c>
      <c r="UID51" s="959"/>
      <c r="UIE51" s="962" t="e">
        <f t="shared" ref="UIE51" si="7255">(UIC51*$C$51)+(UIC51-UIC49)</f>
        <v>#NUM!</v>
      </c>
      <c r="UIF51" s="959"/>
      <c r="UIG51" s="962" t="e">
        <f t="shared" ref="UIG51" si="7256">(UIE51*$C$51)+(UIE51-UIE49)</f>
        <v>#NUM!</v>
      </c>
      <c r="UIH51" s="959"/>
      <c r="UII51" s="962" t="e">
        <f t="shared" ref="UII51" si="7257">(UIG51*$C$51)+(UIG51-UIG49)</f>
        <v>#NUM!</v>
      </c>
      <c r="UIJ51" s="959"/>
      <c r="UIK51" s="962" t="e">
        <f t="shared" ref="UIK51" si="7258">(UII51*$C$51)+(UII51-UII49)</f>
        <v>#NUM!</v>
      </c>
      <c r="UIL51" s="959"/>
      <c r="UIM51" s="962" t="e">
        <f t="shared" ref="UIM51" si="7259">(UIK51*$C$51)+(UIK51-UIK49)</f>
        <v>#NUM!</v>
      </c>
      <c r="UIN51" s="959"/>
      <c r="UIO51" s="962" t="e">
        <f t="shared" ref="UIO51" si="7260">(UIM51*$C$51)+(UIM51-UIM49)</f>
        <v>#NUM!</v>
      </c>
      <c r="UIP51" s="959"/>
      <c r="UIQ51" s="962" t="e">
        <f t="shared" ref="UIQ51" si="7261">(UIO51*$C$51)+(UIO51-UIO49)</f>
        <v>#NUM!</v>
      </c>
      <c r="UIR51" s="959"/>
      <c r="UIS51" s="962" t="e">
        <f t="shared" ref="UIS51" si="7262">(UIQ51*$C$51)+(UIQ51-UIQ49)</f>
        <v>#NUM!</v>
      </c>
      <c r="UIT51" s="959"/>
      <c r="UIU51" s="962" t="e">
        <f t="shared" ref="UIU51" si="7263">(UIS51*$C$51)+(UIS51-UIS49)</f>
        <v>#NUM!</v>
      </c>
      <c r="UIV51" s="959"/>
      <c r="UIW51" s="962" t="e">
        <f t="shared" ref="UIW51" si="7264">(UIU51*$C$51)+(UIU51-UIU49)</f>
        <v>#NUM!</v>
      </c>
      <c r="UIX51" s="959"/>
      <c r="UIY51" s="962" t="e">
        <f t="shared" ref="UIY51" si="7265">(UIW51*$C$51)+(UIW51-UIW49)</f>
        <v>#NUM!</v>
      </c>
      <c r="UIZ51" s="959"/>
      <c r="UJA51" s="962" t="e">
        <f t="shared" ref="UJA51" si="7266">(UIY51*$C$51)+(UIY51-UIY49)</f>
        <v>#NUM!</v>
      </c>
      <c r="UJB51" s="959"/>
      <c r="UJC51" s="962" t="e">
        <f t="shared" ref="UJC51" si="7267">(UJA51*$C$51)+(UJA51-UJA49)</f>
        <v>#NUM!</v>
      </c>
      <c r="UJD51" s="959"/>
      <c r="UJE51" s="962" t="e">
        <f t="shared" ref="UJE51" si="7268">(UJC51*$C$51)+(UJC51-UJC49)</f>
        <v>#NUM!</v>
      </c>
      <c r="UJF51" s="959"/>
      <c r="UJG51" s="962" t="e">
        <f t="shared" ref="UJG51" si="7269">(UJE51*$C$51)+(UJE51-UJE49)</f>
        <v>#NUM!</v>
      </c>
      <c r="UJH51" s="959"/>
      <c r="UJI51" s="962" t="e">
        <f t="shared" ref="UJI51" si="7270">(UJG51*$C$51)+(UJG51-UJG49)</f>
        <v>#NUM!</v>
      </c>
      <c r="UJJ51" s="959"/>
      <c r="UJK51" s="962" t="e">
        <f t="shared" ref="UJK51" si="7271">(UJI51*$C$51)+(UJI51-UJI49)</f>
        <v>#NUM!</v>
      </c>
      <c r="UJL51" s="959"/>
      <c r="UJM51" s="962" t="e">
        <f t="shared" ref="UJM51" si="7272">(UJK51*$C$51)+(UJK51-UJK49)</f>
        <v>#NUM!</v>
      </c>
      <c r="UJN51" s="959"/>
      <c r="UJO51" s="962" t="e">
        <f t="shared" ref="UJO51" si="7273">(UJM51*$C$51)+(UJM51-UJM49)</f>
        <v>#NUM!</v>
      </c>
      <c r="UJP51" s="959"/>
      <c r="UJQ51" s="962" t="e">
        <f t="shared" ref="UJQ51" si="7274">(UJO51*$C$51)+(UJO51-UJO49)</f>
        <v>#NUM!</v>
      </c>
      <c r="UJR51" s="959"/>
      <c r="UJS51" s="962" t="e">
        <f t="shared" ref="UJS51" si="7275">(UJQ51*$C$51)+(UJQ51-UJQ49)</f>
        <v>#NUM!</v>
      </c>
      <c r="UJT51" s="959"/>
      <c r="UJU51" s="962" t="e">
        <f t="shared" ref="UJU51" si="7276">(UJS51*$C$51)+(UJS51-UJS49)</f>
        <v>#NUM!</v>
      </c>
      <c r="UJV51" s="959"/>
      <c r="UJW51" s="962" t="e">
        <f t="shared" ref="UJW51" si="7277">(UJU51*$C$51)+(UJU51-UJU49)</f>
        <v>#NUM!</v>
      </c>
      <c r="UJX51" s="959"/>
      <c r="UJY51" s="962" t="e">
        <f t="shared" ref="UJY51" si="7278">(UJW51*$C$51)+(UJW51-UJW49)</f>
        <v>#NUM!</v>
      </c>
      <c r="UJZ51" s="959"/>
      <c r="UKA51" s="962" t="e">
        <f t="shared" ref="UKA51" si="7279">(UJY51*$C$51)+(UJY51-UJY49)</f>
        <v>#NUM!</v>
      </c>
      <c r="UKB51" s="959"/>
      <c r="UKC51" s="962" t="e">
        <f t="shared" ref="UKC51" si="7280">(UKA51*$C$51)+(UKA51-UKA49)</f>
        <v>#NUM!</v>
      </c>
      <c r="UKD51" s="959"/>
      <c r="UKE51" s="962" t="e">
        <f t="shared" ref="UKE51" si="7281">(UKC51*$C$51)+(UKC51-UKC49)</f>
        <v>#NUM!</v>
      </c>
      <c r="UKF51" s="959"/>
      <c r="UKG51" s="962" t="e">
        <f t="shared" ref="UKG51" si="7282">(UKE51*$C$51)+(UKE51-UKE49)</f>
        <v>#NUM!</v>
      </c>
      <c r="UKH51" s="959"/>
      <c r="UKI51" s="962" t="e">
        <f t="shared" ref="UKI51" si="7283">(UKG51*$C$51)+(UKG51-UKG49)</f>
        <v>#NUM!</v>
      </c>
      <c r="UKJ51" s="959"/>
      <c r="UKK51" s="962" t="e">
        <f t="shared" ref="UKK51" si="7284">(UKI51*$C$51)+(UKI51-UKI49)</f>
        <v>#NUM!</v>
      </c>
      <c r="UKL51" s="959"/>
      <c r="UKM51" s="962" t="e">
        <f t="shared" ref="UKM51" si="7285">(UKK51*$C$51)+(UKK51-UKK49)</f>
        <v>#NUM!</v>
      </c>
      <c r="UKN51" s="959"/>
      <c r="UKO51" s="962" t="e">
        <f t="shared" ref="UKO51" si="7286">(UKM51*$C$51)+(UKM51-UKM49)</f>
        <v>#NUM!</v>
      </c>
      <c r="UKP51" s="959"/>
      <c r="UKQ51" s="962" t="e">
        <f t="shared" ref="UKQ51" si="7287">(UKO51*$C$51)+(UKO51-UKO49)</f>
        <v>#NUM!</v>
      </c>
      <c r="UKR51" s="959"/>
      <c r="UKS51" s="962" t="e">
        <f t="shared" ref="UKS51" si="7288">(UKQ51*$C$51)+(UKQ51-UKQ49)</f>
        <v>#NUM!</v>
      </c>
      <c r="UKT51" s="959"/>
      <c r="UKU51" s="962" t="e">
        <f t="shared" ref="UKU51" si="7289">(UKS51*$C$51)+(UKS51-UKS49)</f>
        <v>#NUM!</v>
      </c>
      <c r="UKV51" s="959"/>
      <c r="UKW51" s="962" t="e">
        <f t="shared" ref="UKW51" si="7290">(UKU51*$C$51)+(UKU51-UKU49)</f>
        <v>#NUM!</v>
      </c>
      <c r="UKX51" s="959"/>
      <c r="UKY51" s="962" t="e">
        <f t="shared" ref="UKY51" si="7291">(UKW51*$C$51)+(UKW51-UKW49)</f>
        <v>#NUM!</v>
      </c>
      <c r="UKZ51" s="959"/>
      <c r="ULA51" s="962" t="e">
        <f t="shared" ref="ULA51" si="7292">(UKY51*$C$51)+(UKY51-UKY49)</f>
        <v>#NUM!</v>
      </c>
      <c r="ULB51" s="959"/>
      <c r="ULC51" s="962" t="e">
        <f t="shared" ref="ULC51" si="7293">(ULA51*$C$51)+(ULA51-ULA49)</f>
        <v>#NUM!</v>
      </c>
      <c r="ULD51" s="959"/>
      <c r="ULE51" s="962" t="e">
        <f t="shared" ref="ULE51" si="7294">(ULC51*$C$51)+(ULC51-ULC49)</f>
        <v>#NUM!</v>
      </c>
      <c r="ULF51" s="959"/>
      <c r="ULG51" s="962" t="e">
        <f t="shared" ref="ULG51" si="7295">(ULE51*$C$51)+(ULE51-ULE49)</f>
        <v>#NUM!</v>
      </c>
      <c r="ULH51" s="959"/>
      <c r="ULI51" s="962" t="e">
        <f t="shared" ref="ULI51" si="7296">(ULG51*$C$51)+(ULG51-ULG49)</f>
        <v>#NUM!</v>
      </c>
      <c r="ULJ51" s="959"/>
      <c r="ULK51" s="962" t="e">
        <f t="shared" ref="ULK51" si="7297">(ULI51*$C$51)+(ULI51-ULI49)</f>
        <v>#NUM!</v>
      </c>
      <c r="ULL51" s="959"/>
      <c r="ULM51" s="962" t="e">
        <f t="shared" ref="ULM51" si="7298">(ULK51*$C$51)+(ULK51-ULK49)</f>
        <v>#NUM!</v>
      </c>
      <c r="ULN51" s="959"/>
      <c r="ULO51" s="962" t="e">
        <f t="shared" ref="ULO51" si="7299">(ULM51*$C$51)+(ULM51-ULM49)</f>
        <v>#NUM!</v>
      </c>
      <c r="ULP51" s="959"/>
      <c r="ULQ51" s="962" t="e">
        <f t="shared" ref="ULQ51" si="7300">(ULO51*$C$51)+(ULO51-ULO49)</f>
        <v>#NUM!</v>
      </c>
      <c r="ULR51" s="959"/>
      <c r="ULS51" s="962" t="e">
        <f t="shared" ref="ULS51" si="7301">(ULQ51*$C$51)+(ULQ51-ULQ49)</f>
        <v>#NUM!</v>
      </c>
      <c r="ULT51" s="959"/>
      <c r="ULU51" s="962" t="e">
        <f t="shared" ref="ULU51" si="7302">(ULS51*$C$51)+(ULS51-ULS49)</f>
        <v>#NUM!</v>
      </c>
      <c r="ULV51" s="959"/>
      <c r="ULW51" s="962" t="e">
        <f t="shared" ref="ULW51" si="7303">(ULU51*$C$51)+(ULU51-ULU49)</f>
        <v>#NUM!</v>
      </c>
      <c r="ULX51" s="959"/>
      <c r="ULY51" s="962" t="e">
        <f t="shared" ref="ULY51" si="7304">(ULW51*$C$51)+(ULW51-ULW49)</f>
        <v>#NUM!</v>
      </c>
      <c r="ULZ51" s="959"/>
      <c r="UMA51" s="962" t="e">
        <f t="shared" ref="UMA51" si="7305">(ULY51*$C$51)+(ULY51-ULY49)</f>
        <v>#NUM!</v>
      </c>
      <c r="UMB51" s="959"/>
      <c r="UMC51" s="962" t="e">
        <f t="shared" ref="UMC51" si="7306">(UMA51*$C$51)+(UMA51-UMA49)</f>
        <v>#NUM!</v>
      </c>
      <c r="UMD51" s="959"/>
      <c r="UME51" s="962" t="e">
        <f t="shared" ref="UME51" si="7307">(UMC51*$C$51)+(UMC51-UMC49)</f>
        <v>#NUM!</v>
      </c>
      <c r="UMF51" s="959"/>
      <c r="UMG51" s="962" t="e">
        <f t="shared" ref="UMG51" si="7308">(UME51*$C$51)+(UME51-UME49)</f>
        <v>#NUM!</v>
      </c>
      <c r="UMH51" s="959"/>
      <c r="UMI51" s="962" t="e">
        <f t="shared" ref="UMI51" si="7309">(UMG51*$C$51)+(UMG51-UMG49)</f>
        <v>#NUM!</v>
      </c>
      <c r="UMJ51" s="959"/>
      <c r="UMK51" s="962" t="e">
        <f t="shared" ref="UMK51" si="7310">(UMI51*$C$51)+(UMI51-UMI49)</f>
        <v>#NUM!</v>
      </c>
      <c r="UML51" s="959"/>
      <c r="UMM51" s="962" t="e">
        <f t="shared" ref="UMM51" si="7311">(UMK51*$C$51)+(UMK51-UMK49)</f>
        <v>#NUM!</v>
      </c>
      <c r="UMN51" s="959"/>
      <c r="UMO51" s="962" t="e">
        <f t="shared" ref="UMO51" si="7312">(UMM51*$C$51)+(UMM51-UMM49)</f>
        <v>#NUM!</v>
      </c>
      <c r="UMP51" s="959"/>
      <c r="UMQ51" s="962" t="e">
        <f t="shared" ref="UMQ51" si="7313">(UMO51*$C$51)+(UMO51-UMO49)</f>
        <v>#NUM!</v>
      </c>
      <c r="UMR51" s="959"/>
      <c r="UMS51" s="962" t="e">
        <f t="shared" ref="UMS51" si="7314">(UMQ51*$C$51)+(UMQ51-UMQ49)</f>
        <v>#NUM!</v>
      </c>
      <c r="UMT51" s="959"/>
      <c r="UMU51" s="962" t="e">
        <f t="shared" ref="UMU51" si="7315">(UMS51*$C$51)+(UMS51-UMS49)</f>
        <v>#NUM!</v>
      </c>
      <c r="UMV51" s="959"/>
      <c r="UMW51" s="962" t="e">
        <f t="shared" ref="UMW51" si="7316">(UMU51*$C$51)+(UMU51-UMU49)</f>
        <v>#NUM!</v>
      </c>
      <c r="UMX51" s="959"/>
      <c r="UMY51" s="962" t="e">
        <f t="shared" ref="UMY51" si="7317">(UMW51*$C$51)+(UMW51-UMW49)</f>
        <v>#NUM!</v>
      </c>
      <c r="UMZ51" s="959"/>
      <c r="UNA51" s="962" t="e">
        <f t="shared" ref="UNA51" si="7318">(UMY51*$C$51)+(UMY51-UMY49)</f>
        <v>#NUM!</v>
      </c>
      <c r="UNB51" s="959"/>
      <c r="UNC51" s="962" t="e">
        <f t="shared" ref="UNC51" si="7319">(UNA51*$C$51)+(UNA51-UNA49)</f>
        <v>#NUM!</v>
      </c>
      <c r="UND51" s="959"/>
      <c r="UNE51" s="962" t="e">
        <f t="shared" ref="UNE51" si="7320">(UNC51*$C$51)+(UNC51-UNC49)</f>
        <v>#NUM!</v>
      </c>
      <c r="UNF51" s="959"/>
      <c r="UNG51" s="962" t="e">
        <f t="shared" ref="UNG51" si="7321">(UNE51*$C$51)+(UNE51-UNE49)</f>
        <v>#NUM!</v>
      </c>
      <c r="UNH51" s="959"/>
      <c r="UNI51" s="962" t="e">
        <f t="shared" ref="UNI51" si="7322">(UNG51*$C$51)+(UNG51-UNG49)</f>
        <v>#NUM!</v>
      </c>
      <c r="UNJ51" s="959"/>
      <c r="UNK51" s="962" t="e">
        <f t="shared" ref="UNK51" si="7323">(UNI51*$C$51)+(UNI51-UNI49)</f>
        <v>#NUM!</v>
      </c>
      <c r="UNL51" s="959"/>
      <c r="UNM51" s="962" t="e">
        <f t="shared" ref="UNM51" si="7324">(UNK51*$C$51)+(UNK51-UNK49)</f>
        <v>#NUM!</v>
      </c>
      <c r="UNN51" s="959"/>
      <c r="UNO51" s="962" t="e">
        <f t="shared" ref="UNO51" si="7325">(UNM51*$C$51)+(UNM51-UNM49)</f>
        <v>#NUM!</v>
      </c>
      <c r="UNP51" s="959"/>
      <c r="UNQ51" s="962" t="e">
        <f t="shared" ref="UNQ51" si="7326">(UNO51*$C$51)+(UNO51-UNO49)</f>
        <v>#NUM!</v>
      </c>
      <c r="UNR51" s="959"/>
      <c r="UNS51" s="962" t="e">
        <f t="shared" ref="UNS51" si="7327">(UNQ51*$C$51)+(UNQ51-UNQ49)</f>
        <v>#NUM!</v>
      </c>
      <c r="UNT51" s="959"/>
      <c r="UNU51" s="962" t="e">
        <f t="shared" ref="UNU51" si="7328">(UNS51*$C$51)+(UNS51-UNS49)</f>
        <v>#NUM!</v>
      </c>
      <c r="UNV51" s="959"/>
      <c r="UNW51" s="962" t="e">
        <f t="shared" ref="UNW51" si="7329">(UNU51*$C$51)+(UNU51-UNU49)</f>
        <v>#NUM!</v>
      </c>
      <c r="UNX51" s="959"/>
      <c r="UNY51" s="962" t="e">
        <f t="shared" ref="UNY51" si="7330">(UNW51*$C$51)+(UNW51-UNW49)</f>
        <v>#NUM!</v>
      </c>
      <c r="UNZ51" s="959"/>
      <c r="UOA51" s="962" t="e">
        <f t="shared" ref="UOA51" si="7331">(UNY51*$C$51)+(UNY51-UNY49)</f>
        <v>#NUM!</v>
      </c>
      <c r="UOB51" s="959"/>
      <c r="UOC51" s="962" t="e">
        <f t="shared" ref="UOC51" si="7332">(UOA51*$C$51)+(UOA51-UOA49)</f>
        <v>#NUM!</v>
      </c>
      <c r="UOD51" s="959"/>
      <c r="UOE51" s="962" t="e">
        <f t="shared" ref="UOE51" si="7333">(UOC51*$C$51)+(UOC51-UOC49)</f>
        <v>#NUM!</v>
      </c>
      <c r="UOF51" s="959"/>
      <c r="UOG51" s="962" t="e">
        <f t="shared" ref="UOG51" si="7334">(UOE51*$C$51)+(UOE51-UOE49)</f>
        <v>#NUM!</v>
      </c>
      <c r="UOH51" s="959"/>
      <c r="UOI51" s="962" t="e">
        <f t="shared" ref="UOI51" si="7335">(UOG51*$C$51)+(UOG51-UOG49)</f>
        <v>#NUM!</v>
      </c>
      <c r="UOJ51" s="959"/>
      <c r="UOK51" s="962" t="e">
        <f t="shared" ref="UOK51" si="7336">(UOI51*$C$51)+(UOI51-UOI49)</f>
        <v>#NUM!</v>
      </c>
      <c r="UOL51" s="959"/>
      <c r="UOM51" s="962" t="e">
        <f t="shared" ref="UOM51" si="7337">(UOK51*$C$51)+(UOK51-UOK49)</f>
        <v>#NUM!</v>
      </c>
      <c r="UON51" s="959"/>
      <c r="UOO51" s="962" t="e">
        <f t="shared" ref="UOO51" si="7338">(UOM51*$C$51)+(UOM51-UOM49)</f>
        <v>#NUM!</v>
      </c>
      <c r="UOP51" s="959"/>
      <c r="UOQ51" s="962" t="e">
        <f t="shared" ref="UOQ51" si="7339">(UOO51*$C$51)+(UOO51-UOO49)</f>
        <v>#NUM!</v>
      </c>
      <c r="UOR51" s="959"/>
      <c r="UOS51" s="962" t="e">
        <f t="shared" ref="UOS51" si="7340">(UOQ51*$C$51)+(UOQ51-UOQ49)</f>
        <v>#NUM!</v>
      </c>
      <c r="UOT51" s="959"/>
      <c r="UOU51" s="962" t="e">
        <f t="shared" ref="UOU51" si="7341">(UOS51*$C$51)+(UOS51-UOS49)</f>
        <v>#NUM!</v>
      </c>
      <c r="UOV51" s="959"/>
      <c r="UOW51" s="962" t="e">
        <f t="shared" ref="UOW51" si="7342">(UOU51*$C$51)+(UOU51-UOU49)</f>
        <v>#NUM!</v>
      </c>
      <c r="UOX51" s="959"/>
      <c r="UOY51" s="962" t="e">
        <f t="shared" ref="UOY51" si="7343">(UOW51*$C$51)+(UOW51-UOW49)</f>
        <v>#NUM!</v>
      </c>
      <c r="UOZ51" s="959"/>
      <c r="UPA51" s="962" t="e">
        <f t="shared" ref="UPA51" si="7344">(UOY51*$C$51)+(UOY51-UOY49)</f>
        <v>#NUM!</v>
      </c>
      <c r="UPB51" s="959"/>
      <c r="UPC51" s="962" t="e">
        <f t="shared" ref="UPC51" si="7345">(UPA51*$C$51)+(UPA51-UPA49)</f>
        <v>#NUM!</v>
      </c>
      <c r="UPD51" s="959"/>
      <c r="UPE51" s="962" t="e">
        <f t="shared" ref="UPE51" si="7346">(UPC51*$C$51)+(UPC51-UPC49)</f>
        <v>#NUM!</v>
      </c>
      <c r="UPF51" s="959"/>
      <c r="UPG51" s="962" t="e">
        <f t="shared" ref="UPG51" si="7347">(UPE51*$C$51)+(UPE51-UPE49)</f>
        <v>#NUM!</v>
      </c>
      <c r="UPH51" s="959"/>
      <c r="UPI51" s="962" t="e">
        <f t="shared" ref="UPI51" si="7348">(UPG51*$C$51)+(UPG51-UPG49)</f>
        <v>#NUM!</v>
      </c>
      <c r="UPJ51" s="959"/>
      <c r="UPK51" s="962" t="e">
        <f t="shared" ref="UPK51" si="7349">(UPI51*$C$51)+(UPI51-UPI49)</f>
        <v>#NUM!</v>
      </c>
      <c r="UPL51" s="959"/>
      <c r="UPM51" s="962" t="e">
        <f t="shared" ref="UPM51" si="7350">(UPK51*$C$51)+(UPK51-UPK49)</f>
        <v>#NUM!</v>
      </c>
      <c r="UPN51" s="959"/>
      <c r="UPO51" s="962" t="e">
        <f t="shared" ref="UPO51" si="7351">(UPM51*$C$51)+(UPM51-UPM49)</f>
        <v>#NUM!</v>
      </c>
      <c r="UPP51" s="959"/>
      <c r="UPQ51" s="962" t="e">
        <f t="shared" ref="UPQ51" si="7352">(UPO51*$C$51)+(UPO51-UPO49)</f>
        <v>#NUM!</v>
      </c>
      <c r="UPR51" s="959"/>
      <c r="UPS51" s="962" t="e">
        <f t="shared" ref="UPS51" si="7353">(UPQ51*$C$51)+(UPQ51-UPQ49)</f>
        <v>#NUM!</v>
      </c>
      <c r="UPT51" s="959"/>
      <c r="UPU51" s="962" t="e">
        <f t="shared" ref="UPU51" si="7354">(UPS51*$C$51)+(UPS51-UPS49)</f>
        <v>#NUM!</v>
      </c>
      <c r="UPV51" s="959"/>
      <c r="UPW51" s="962" t="e">
        <f t="shared" ref="UPW51" si="7355">(UPU51*$C$51)+(UPU51-UPU49)</f>
        <v>#NUM!</v>
      </c>
      <c r="UPX51" s="959"/>
      <c r="UPY51" s="962" t="e">
        <f t="shared" ref="UPY51" si="7356">(UPW51*$C$51)+(UPW51-UPW49)</f>
        <v>#NUM!</v>
      </c>
      <c r="UPZ51" s="959"/>
      <c r="UQA51" s="962" t="e">
        <f t="shared" ref="UQA51" si="7357">(UPY51*$C$51)+(UPY51-UPY49)</f>
        <v>#NUM!</v>
      </c>
      <c r="UQB51" s="959"/>
      <c r="UQC51" s="962" t="e">
        <f t="shared" ref="UQC51" si="7358">(UQA51*$C$51)+(UQA51-UQA49)</f>
        <v>#NUM!</v>
      </c>
      <c r="UQD51" s="959"/>
      <c r="UQE51" s="962" t="e">
        <f t="shared" ref="UQE51" si="7359">(UQC51*$C$51)+(UQC51-UQC49)</f>
        <v>#NUM!</v>
      </c>
      <c r="UQF51" s="959"/>
      <c r="UQG51" s="962" t="e">
        <f t="shared" ref="UQG51" si="7360">(UQE51*$C$51)+(UQE51-UQE49)</f>
        <v>#NUM!</v>
      </c>
      <c r="UQH51" s="959"/>
      <c r="UQI51" s="962" t="e">
        <f t="shared" ref="UQI51" si="7361">(UQG51*$C$51)+(UQG51-UQG49)</f>
        <v>#NUM!</v>
      </c>
      <c r="UQJ51" s="959"/>
      <c r="UQK51" s="962" t="e">
        <f t="shared" ref="UQK51" si="7362">(UQI51*$C$51)+(UQI51-UQI49)</f>
        <v>#NUM!</v>
      </c>
      <c r="UQL51" s="959"/>
      <c r="UQM51" s="962" t="e">
        <f t="shared" ref="UQM51" si="7363">(UQK51*$C$51)+(UQK51-UQK49)</f>
        <v>#NUM!</v>
      </c>
      <c r="UQN51" s="959"/>
      <c r="UQO51" s="962" t="e">
        <f t="shared" ref="UQO51" si="7364">(UQM51*$C$51)+(UQM51-UQM49)</f>
        <v>#NUM!</v>
      </c>
      <c r="UQP51" s="959"/>
      <c r="UQQ51" s="962" t="e">
        <f t="shared" ref="UQQ51" si="7365">(UQO51*$C$51)+(UQO51-UQO49)</f>
        <v>#NUM!</v>
      </c>
      <c r="UQR51" s="959"/>
      <c r="UQS51" s="962" t="e">
        <f t="shared" ref="UQS51" si="7366">(UQQ51*$C$51)+(UQQ51-UQQ49)</f>
        <v>#NUM!</v>
      </c>
      <c r="UQT51" s="959"/>
      <c r="UQU51" s="962" t="e">
        <f t="shared" ref="UQU51" si="7367">(UQS51*$C$51)+(UQS51-UQS49)</f>
        <v>#NUM!</v>
      </c>
      <c r="UQV51" s="959"/>
      <c r="UQW51" s="962" t="e">
        <f t="shared" ref="UQW51" si="7368">(UQU51*$C$51)+(UQU51-UQU49)</f>
        <v>#NUM!</v>
      </c>
      <c r="UQX51" s="959"/>
      <c r="UQY51" s="962" t="e">
        <f t="shared" ref="UQY51" si="7369">(UQW51*$C$51)+(UQW51-UQW49)</f>
        <v>#NUM!</v>
      </c>
      <c r="UQZ51" s="959"/>
      <c r="URA51" s="962" t="e">
        <f t="shared" ref="URA51" si="7370">(UQY51*$C$51)+(UQY51-UQY49)</f>
        <v>#NUM!</v>
      </c>
      <c r="URB51" s="959"/>
      <c r="URC51" s="962" t="e">
        <f t="shared" ref="URC51" si="7371">(URA51*$C$51)+(URA51-URA49)</f>
        <v>#NUM!</v>
      </c>
      <c r="URD51" s="959"/>
      <c r="URE51" s="962" t="e">
        <f t="shared" ref="URE51" si="7372">(URC51*$C$51)+(URC51-URC49)</f>
        <v>#NUM!</v>
      </c>
      <c r="URF51" s="959"/>
      <c r="URG51" s="962" t="e">
        <f t="shared" ref="URG51" si="7373">(URE51*$C$51)+(URE51-URE49)</f>
        <v>#NUM!</v>
      </c>
      <c r="URH51" s="959"/>
      <c r="URI51" s="962" t="e">
        <f t="shared" ref="URI51" si="7374">(URG51*$C$51)+(URG51-URG49)</f>
        <v>#NUM!</v>
      </c>
      <c r="URJ51" s="959"/>
      <c r="URK51" s="962" t="e">
        <f t="shared" ref="URK51" si="7375">(URI51*$C$51)+(URI51-URI49)</f>
        <v>#NUM!</v>
      </c>
      <c r="URL51" s="959"/>
      <c r="URM51" s="962" t="e">
        <f t="shared" ref="URM51" si="7376">(URK51*$C$51)+(URK51-URK49)</f>
        <v>#NUM!</v>
      </c>
      <c r="URN51" s="959"/>
      <c r="URO51" s="962" t="e">
        <f t="shared" ref="URO51" si="7377">(URM51*$C$51)+(URM51-URM49)</f>
        <v>#NUM!</v>
      </c>
      <c r="URP51" s="959"/>
      <c r="URQ51" s="962" t="e">
        <f t="shared" ref="URQ51" si="7378">(URO51*$C$51)+(URO51-URO49)</f>
        <v>#NUM!</v>
      </c>
      <c r="URR51" s="959"/>
      <c r="URS51" s="962" t="e">
        <f t="shared" ref="URS51" si="7379">(URQ51*$C$51)+(URQ51-URQ49)</f>
        <v>#NUM!</v>
      </c>
      <c r="URT51" s="959"/>
      <c r="URU51" s="962" t="e">
        <f t="shared" ref="URU51" si="7380">(URS51*$C$51)+(URS51-URS49)</f>
        <v>#NUM!</v>
      </c>
      <c r="URV51" s="959"/>
      <c r="URW51" s="962" t="e">
        <f t="shared" ref="URW51" si="7381">(URU51*$C$51)+(URU51-URU49)</f>
        <v>#NUM!</v>
      </c>
      <c r="URX51" s="959"/>
      <c r="URY51" s="962" t="e">
        <f t="shared" ref="URY51" si="7382">(URW51*$C$51)+(URW51-URW49)</f>
        <v>#NUM!</v>
      </c>
      <c r="URZ51" s="959"/>
      <c r="USA51" s="962" t="e">
        <f t="shared" ref="USA51" si="7383">(URY51*$C$51)+(URY51-URY49)</f>
        <v>#NUM!</v>
      </c>
      <c r="USB51" s="959"/>
      <c r="USC51" s="962" t="e">
        <f t="shared" ref="USC51" si="7384">(USA51*$C$51)+(USA51-USA49)</f>
        <v>#NUM!</v>
      </c>
      <c r="USD51" s="959"/>
      <c r="USE51" s="962" t="e">
        <f t="shared" ref="USE51" si="7385">(USC51*$C$51)+(USC51-USC49)</f>
        <v>#NUM!</v>
      </c>
      <c r="USF51" s="959"/>
      <c r="USG51" s="962" t="e">
        <f t="shared" ref="USG51" si="7386">(USE51*$C$51)+(USE51-USE49)</f>
        <v>#NUM!</v>
      </c>
      <c r="USH51" s="959"/>
      <c r="USI51" s="962" t="e">
        <f t="shared" ref="USI51" si="7387">(USG51*$C$51)+(USG51-USG49)</f>
        <v>#NUM!</v>
      </c>
      <c r="USJ51" s="959"/>
      <c r="USK51" s="962" t="e">
        <f t="shared" ref="USK51" si="7388">(USI51*$C$51)+(USI51-USI49)</f>
        <v>#NUM!</v>
      </c>
      <c r="USL51" s="959"/>
      <c r="USM51" s="962" t="e">
        <f t="shared" ref="USM51" si="7389">(USK51*$C$51)+(USK51-USK49)</f>
        <v>#NUM!</v>
      </c>
      <c r="USN51" s="959"/>
      <c r="USO51" s="962" t="e">
        <f t="shared" ref="USO51" si="7390">(USM51*$C$51)+(USM51-USM49)</f>
        <v>#NUM!</v>
      </c>
      <c r="USP51" s="959"/>
      <c r="USQ51" s="962" t="e">
        <f t="shared" ref="USQ51" si="7391">(USO51*$C$51)+(USO51-USO49)</f>
        <v>#NUM!</v>
      </c>
      <c r="USR51" s="959"/>
      <c r="USS51" s="962" t="e">
        <f t="shared" ref="USS51" si="7392">(USQ51*$C$51)+(USQ51-USQ49)</f>
        <v>#NUM!</v>
      </c>
      <c r="UST51" s="959"/>
      <c r="USU51" s="962" t="e">
        <f t="shared" ref="USU51" si="7393">(USS51*$C$51)+(USS51-USS49)</f>
        <v>#NUM!</v>
      </c>
      <c r="USV51" s="959"/>
      <c r="USW51" s="962" t="e">
        <f t="shared" ref="USW51" si="7394">(USU51*$C$51)+(USU51-USU49)</f>
        <v>#NUM!</v>
      </c>
      <c r="USX51" s="959"/>
      <c r="USY51" s="962" t="e">
        <f t="shared" ref="USY51" si="7395">(USW51*$C$51)+(USW51-USW49)</f>
        <v>#NUM!</v>
      </c>
      <c r="USZ51" s="959"/>
      <c r="UTA51" s="962" t="e">
        <f t="shared" ref="UTA51" si="7396">(USY51*$C$51)+(USY51-USY49)</f>
        <v>#NUM!</v>
      </c>
      <c r="UTB51" s="959"/>
      <c r="UTC51" s="962" t="e">
        <f t="shared" ref="UTC51" si="7397">(UTA51*$C$51)+(UTA51-UTA49)</f>
        <v>#NUM!</v>
      </c>
      <c r="UTD51" s="959"/>
      <c r="UTE51" s="962" t="e">
        <f t="shared" ref="UTE51" si="7398">(UTC51*$C$51)+(UTC51-UTC49)</f>
        <v>#NUM!</v>
      </c>
      <c r="UTF51" s="959"/>
      <c r="UTG51" s="962" t="e">
        <f t="shared" ref="UTG51" si="7399">(UTE51*$C$51)+(UTE51-UTE49)</f>
        <v>#NUM!</v>
      </c>
      <c r="UTH51" s="959"/>
      <c r="UTI51" s="962" t="e">
        <f t="shared" ref="UTI51" si="7400">(UTG51*$C$51)+(UTG51-UTG49)</f>
        <v>#NUM!</v>
      </c>
      <c r="UTJ51" s="959"/>
      <c r="UTK51" s="962" t="e">
        <f t="shared" ref="UTK51" si="7401">(UTI51*$C$51)+(UTI51-UTI49)</f>
        <v>#NUM!</v>
      </c>
      <c r="UTL51" s="959"/>
      <c r="UTM51" s="962" t="e">
        <f t="shared" ref="UTM51" si="7402">(UTK51*$C$51)+(UTK51-UTK49)</f>
        <v>#NUM!</v>
      </c>
      <c r="UTN51" s="959"/>
      <c r="UTO51" s="962" t="e">
        <f t="shared" ref="UTO51" si="7403">(UTM51*$C$51)+(UTM51-UTM49)</f>
        <v>#NUM!</v>
      </c>
      <c r="UTP51" s="959"/>
      <c r="UTQ51" s="962" t="e">
        <f t="shared" ref="UTQ51" si="7404">(UTO51*$C$51)+(UTO51-UTO49)</f>
        <v>#NUM!</v>
      </c>
      <c r="UTR51" s="959"/>
      <c r="UTS51" s="962" t="e">
        <f t="shared" ref="UTS51" si="7405">(UTQ51*$C$51)+(UTQ51-UTQ49)</f>
        <v>#NUM!</v>
      </c>
      <c r="UTT51" s="959"/>
      <c r="UTU51" s="962" t="e">
        <f t="shared" ref="UTU51" si="7406">(UTS51*$C$51)+(UTS51-UTS49)</f>
        <v>#NUM!</v>
      </c>
      <c r="UTV51" s="959"/>
      <c r="UTW51" s="962" t="e">
        <f t="shared" ref="UTW51" si="7407">(UTU51*$C$51)+(UTU51-UTU49)</f>
        <v>#NUM!</v>
      </c>
      <c r="UTX51" s="959"/>
      <c r="UTY51" s="962" t="e">
        <f t="shared" ref="UTY51" si="7408">(UTW51*$C$51)+(UTW51-UTW49)</f>
        <v>#NUM!</v>
      </c>
      <c r="UTZ51" s="959"/>
      <c r="UUA51" s="962" t="e">
        <f t="shared" ref="UUA51" si="7409">(UTY51*$C$51)+(UTY51-UTY49)</f>
        <v>#NUM!</v>
      </c>
      <c r="UUB51" s="959"/>
      <c r="UUC51" s="962" t="e">
        <f t="shared" ref="UUC51" si="7410">(UUA51*$C$51)+(UUA51-UUA49)</f>
        <v>#NUM!</v>
      </c>
      <c r="UUD51" s="959"/>
      <c r="UUE51" s="962" t="e">
        <f t="shared" ref="UUE51" si="7411">(UUC51*$C$51)+(UUC51-UUC49)</f>
        <v>#NUM!</v>
      </c>
      <c r="UUF51" s="959"/>
      <c r="UUG51" s="962" t="e">
        <f t="shared" ref="UUG51" si="7412">(UUE51*$C$51)+(UUE51-UUE49)</f>
        <v>#NUM!</v>
      </c>
      <c r="UUH51" s="959"/>
      <c r="UUI51" s="962" t="e">
        <f t="shared" ref="UUI51" si="7413">(UUG51*$C$51)+(UUG51-UUG49)</f>
        <v>#NUM!</v>
      </c>
      <c r="UUJ51" s="959"/>
      <c r="UUK51" s="962" t="e">
        <f t="shared" ref="UUK51" si="7414">(UUI51*$C$51)+(UUI51-UUI49)</f>
        <v>#NUM!</v>
      </c>
      <c r="UUL51" s="959"/>
      <c r="UUM51" s="962" t="e">
        <f t="shared" ref="UUM51" si="7415">(UUK51*$C$51)+(UUK51-UUK49)</f>
        <v>#NUM!</v>
      </c>
      <c r="UUN51" s="959"/>
      <c r="UUO51" s="962" t="e">
        <f t="shared" ref="UUO51" si="7416">(UUM51*$C$51)+(UUM51-UUM49)</f>
        <v>#NUM!</v>
      </c>
      <c r="UUP51" s="959"/>
      <c r="UUQ51" s="962" t="e">
        <f t="shared" ref="UUQ51" si="7417">(UUO51*$C$51)+(UUO51-UUO49)</f>
        <v>#NUM!</v>
      </c>
      <c r="UUR51" s="959"/>
      <c r="UUS51" s="962" t="e">
        <f t="shared" ref="UUS51" si="7418">(UUQ51*$C$51)+(UUQ51-UUQ49)</f>
        <v>#NUM!</v>
      </c>
      <c r="UUT51" s="959"/>
      <c r="UUU51" s="962" t="e">
        <f t="shared" ref="UUU51" si="7419">(UUS51*$C$51)+(UUS51-UUS49)</f>
        <v>#NUM!</v>
      </c>
      <c r="UUV51" s="959"/>
      <c r="UUW51" s="962" t="e">
        <f t="shared" ref="UUW51" si="7420">(UUU51*$C$51)+(UUU51-UUU49)</f>
        <v>#NUM!</v>
      </c>
      <c r="UUX51" s="959"/>
      <c r="UUY51" s="962" t="e">
        <f t="shared" ref="UUY51" si="7421">(UUW51*$C$51)+(UUW51-UUW49)</f>
        <v>#NUM!</v>
      </c>
      <c r="UUZ51" s="959"/>
      <c r="UVA51" s="962" t="e">
        <f t="shared" ref="UVA51" si="7422">(UUY51*$C$51)+(UUY51-UUY49)</f>
        <v>#NUM!</v>
      </c>
      <c r="UVB51" s="959"/>
      <c r="UVC51" s="962" t="e">
        <f t="shared" ref="UVC51" si="7423">(UVA51*$C$51)+(UVA51-UVA49)</f>
        <v>#NUM!</v>
      </c>
      <c r="UVD51" s="959"/>
      <c r="UVE51" s="962" t="e">
        <f t="shared" ref="UVE51" si="7424">(UVC51*$C$51)+(UVC51-UVC49)</f>
        <v>#NUM!</v>
      </c>
      <c r="UVF51" s="959"/>
      <c r="UVG51" s="962" t="e">
        <f t="shared" ref="UVG51" si="7425">(UVE51*$C$51)+(UVE51-UVE49)</f>
        <v>#NUM!</v>
      </c>
      <c r="UVH51" s="959"/>
      <c r="UVI51" s="962" t="e">
        <f t="shared" ref="UVI51" si="7426">(UVG51*$C$51)+(UVG51-UVG49)</f>
        <v>#NUM!</v>
      </c>
      <c r="UVJ51" s="959"/>
      <c r="UVK51" s="962" t="e">
        <f t="shared" ref="UVK51" si="7427">(UVI51*$C$51)+(UVI51-UVI49)</f>
        <v>#NUM!</v>
      </c>
      <c r="UVL51" s="959"/>
      <c r="UVM51" s="962" t="e">
        <f t="shared" ref="UVM51" si="7428">(UVK51*$C$51)+(UVK51-UVK49)</f>
        <v>#NUM!</v>
      </c>
      <c r="UVN51" s="959"/>
      <c r="UVO51" s="962" t="e">
        <f t="shared" ref="UVO51" si="7429">(UVM51*$C$51)+(UVM51-UVM49)</f>
        <v>#NUM!</v>
      </c>
      <c r="UVP51" s="959"/>
      <c r="UVQ51" s="962" t="e">
        <f t="shared" ref="UVQ51" si="7430">(UVO51*$C$51)+(UVO51-UVO49)</f>
        <v>#NUM!</v>
      </c>
      <c r="UVR51" s="959"/>
      <c r="UVS51" s="962" t="e">
        <f t="shared" ref="UVS51" si="7431">(UVQ51*$C$51)+(UVQ51-UVQ49)</f>
        <v>#NUM!</v>
      </c>
      <c r="UVT51" s="959"/>
      <c r="UVU51" s="962" t="e">
        <f t="shared" ref="UVU51" si="7432">(UVS51*$C$51)+(UVS51-UVS49)</f>
        <v>#NUM!</v>
      </c>
      <c r="UVV51" s="959"/>
      <c r="UVW51" s="962" t="e">
        <f t="shared" ref="UVW51" si="7433">(UVU51*$C$51)+(UVU51-UVU49)</f>
        <v>#NUM!</v>
      </c>
      <c r="UVX51" s="959"/>
      <c r="UVY51" s="962" t="e">
        <f t="shared" ref="UVY51" si="7434">(UVW51*$C$51)+(UVW51-UVW49)</f>
        <v>#NUM!</v>
      </c>
      <c r="UVZ51" s="959"/>
      <c r="UWA51" s="962" t="e">
        <f t="shared" ref="UWA51" si="7435">(UVY51*$C$51)+(UVY51-UVY49)</f>
        <v>#NUM!</v>
      </c>
      <c r="UWB51" s="959"/>
      <c r="UWC51" s="962" t="e">
        <f t="shared" ref="UWC51" si="7436">(UWA51*$C$51)+(UWA51-UWA49)</f>
        <v>#NUM!</v>
      </c>
      <c r="UWD51" s="959"/>
      <c r="UWE51" s="962" t="e">
        <f t="shared" ref="UWE51" si="7437">(UWC51*$C$51)+(UWC51-UWC49)</f>
        <v>#NUM!</v>
      </c>
      <c r="UWF51" s="959"/>
      <c r="UWG51" s="962" t="e">
        <f t="shared" ref="UWG51" si="7438">(UWE51*$C$51)+(UWE51-UWE49)</f>
        <v>#NUM!</v>
      </c>
      <c r="UWH51" s="959"/>
      <c r="UWI51" s="962" t="e">
        <f t="shared" ref="UWI51" si="7439">(UWG51*$C$51)+(UWG51-UWG49)</f>
        <v>#NUM!</v>
      </c>
      <c r="UWJ51" s="959"/>
      <c r="UWK51" s="962" t="e">
        <f t="shared" ref="UWK51" si="7440">(UWI51*$C$51)+(UWI51-UWI49)</f>
        <v>#NUM!</v>
      </c>
      <c r="UWL51" s="959"/>
      <c r="UWM51" s="962" t="e">
        <f t="shared" ref="UWM51" si="7441">(UWK51*$C$51)+(UWK51-UWK49)</f>
        <v>#NUM!</v>
      </c>
      <c r="UWN51" s="959"/>
      <c r="UWO51" s="962" t="e">
        <f t="shared" ref="UWO51" si="7442">(UWM51*$C$51)+(UWM51-UWM49)</f>
        <v>#NUM!</v>
      </c>
      <c r="UWP51" s="959"/>
      <c r="UWQ51" s="962" t="e">
        <f t="shared" ref="UWQ51" si="7443">(UWO51*$C$51)+(UWO51-UWO49)</f>
        <v>#NUM!</v>
      </c>
      <c r="UWR51" s="959"/>
      <c r="UWS51" s="962" t="e">
        <f t="shared" ref="UWS51" si="7444">(UWQ51*$C$51)+(UWQ51-UWQ49)</f>
        <v>#NUM!</v>
      </c>
      <c r="UWT51" s="959"/>
      <c r="UWU51" s="962" t="e">
        <f t="shared" ref="UWU51" si="7445">(UWS51*$C$51)+(UWS51-UWS49)</f>
        <v>#NUM!</v>
      </c>
      <c r="UWV51" s="959"/>
      <c r="UWW51" s="962" t="e">
        <f t="shared" ref="UWW51" si="7446">(UWU51*$C$51)+(UWU51-UWU49)</f>
        <v>#NUM!</v>
      </c>
      <c r="UWX51" s="959"/>
      <c r="UWY51" s="962" t="e">
        <f t="shared" ref="UWY51" si="7447">(UWW51*$C$51)+(UWW51-UWW49)</f>
        <v>#NUM!</v>
      </c>
      <c r="UWZ51" s="959"/>
      <c r="UXA51" s="962" t="e">
        <f t="shared" ref="UXA51" si="7448">(UWY51*$C$51)+(UWY51-UWY49)</f>
        <v>#NUM!</v>
      </c>
      <c r="UXB51" s="959"/>
      <c r="UXC51" s="962" t="e">
        <f t="shared" ref="UXC51" si="7449">(UXA51*$C$51)+(UXA51-UXA49)</f>
        <v>#NUM!</v>
      </c>
      <c r="UXD51" s="959"/>
      <c r="UXE51" s="962" t="e">
        <f t="shared" ref="UXE51" si="7450">(UXC51*$C$51)+(UXC51-UXC49)</f>
        <v>#NUM!</v>
      </c>
      <c r="UXF51" s="959"/>
      <c r="UXG51" s="962" t="e">
        <f t="shared" ref="UXG51" si="7451">(UXE51*$C$51)+(UXE51-UXE49)</f>
        <v>#NUM!</v>
      </c>
      <c r="UXH51" s="959"/>
      <c r="UXI51" s="962" t="e">
        <f t="shared" ref="UXI51" si="7452">(UXG51*$C$51)+(UXG51-UXG49)</f>
        <v>#NUM!</v>
      </c>
      <c r="UXJ51" s="959"/>
      <c r="UXK51" s="962" t="e">
        <f t="shared" ref="UXK51" si="7453">(UXI51*$C$51)+(UXI51-UXI49)</f>
        <v>#NUM!</v>
      </c>
      <c r="UXL51" s="959"/>
      <c r="UXM51" s="962" t="e">
        <f t="shared" ref="UXM51" si="7454">(UXK51*$C$51)+(UXK51-UXK49)</f>
        <v>#NUM!</v>
      </c>
      <c r="UXN51" s="959"/>
      <c r="UXO51" s="962" t="e">
        <f t="shared" ref="UXO51" si="7455">(UXM51*$C$51)+(UXM51-UXM49)</f>
        <v>#NUM!</v>
      </c>
      <c r="UXP51" s="959"/>
      <c r="UXQ51" s="962" t="e">
        <f t="shared" ref="UXQ51" si="7456">(UXO51*$C$51)+(UXO51-UXO49)</f>
        <v>#NUM!</v>
      </c>
      <c r="UXR51" s="959"/>
      <c r="UXS51" s="962" t="e">
        <f t="shared" ref="UXS51" si="7457">(UXQ51*$C$51)+(UXQ51-UXQ49)</f>
        <v>#NUM!</v>
      </c>
      <c r="UXT51" s="959"/>
      <c r="UXU51" s="962" t="e">
        <f t="shared" ref="UXU51" si="7458">(UXS51*$C$51)+(UXS51-UXS49)</f>
        <v>#NUM!</v>
      </c>
      <c r="UXV51" s="959"/>
      <c r="UXW51" s="962" t="e">
        <f t="shared" ref="UXW51" si="7459">(UXU51*$C$51)+(UXU51-UXU49)</f>
        <v>#NUM!</v>
      </c>
      <c r="UXX51" s="959"/>
      <c r="UXY51" s="962" t="e">
        <f t="shared" ref="UXY51" si="7460">(UXW51*$C$51)+(UXW51-UXW49)</f>
        <v>#NUM!</v>
      </c>
      <c r="UXZ51" s="959"/>
      <c r="UYA51" s="962" t="e">
        <f t="shared" ref="UYA51" si="7461">(UXY51*$C$51)+(UXY51-UXY49)</f>
        <v>#NUM!</v>
      </c>
      <c r="UYB51" s="959"/>
      <c r="UYC51" s="962" t="e">
        <f t="shared" ref="UYC51" si="7462">(UYA51*$C$51)+(UYA51-UYA49)</f>
        <v>#NUM!</v>
      </c>
      <c r="UYD51" s="959"/>
      <c r="UYE51" s="962" t="e">
        <f t="shared" ref="UYE51" si="7463">(UYC51*$C$51)+(UYC51-UYC49)</f>
        <v>#NUM!</v>
      </c>
      <c r="UYF51" s="959"/>
      <c r="UYG51" s="962" t="e">
        <f t="shared" ref="UYG51" si="7464">(UYE51*$C$51)+(UYE51-UYE49)</f>
        <v>#NUM!</v>
      </c>
      <c r="UYH51" s="959"/>
      <c r="UYI51" s="962" t="e">
        <f t="shared" ref="UYI51" si="7465">(UYG51*$C$51)+(UYG51-UYG49)</f>
        <v>#NUM!</v>
      </c>
      <c r="UYJ51" s="959"/>
      <c r="UYK51" s="962" t="e">
        <f t="shared" ref="UYK51" si="7466">(UYI51*$C$51)+(UYI51-UYI49)</f>
        <v>#NUM!</v>
      </c>
      <c r="UYL51" s="959"/>
      <c r="UYM51" s="962" t="e">
        <f t="shared" ref="UYM51" si="7467">(UYK51*$C$51)+(UYK51-UYK49)</f>
        <v>#NUM!</v>
      </c>
      <c r="UYN51" s="959"/>
      <c r="UYO51" s="962" t="e">
        <f t="shared" ref="UYO51" si="7468">(UYM51*$C$51)+(UYM51-UYM49)</f>
        <v>#NUM!</v>
      </c>
      <c r="UYP51" s="959"/>
      <c r="UYQ51" s="962" t="e">
        <f t="shared" ref="UYQ51" si="7469">(UYO51*$C$51)+(UYO51-UYO49)</f>
        <v>#NUM!</v>
      </c>
      <c r="UYR51" s="959"/>
      <c r="UYS51" s="962" t="e">
        <f t="shared" ref="UYS51" si="7470">(UYQ51*$C$51)+(UYQ51-UYQ49)</f>
        <v>#NUM!</v>
      </c>
      <c r="UYT51" s="959"/>
      <c r="UYU51" s="962" t="e">
        <f t="shared" ref="UYU51" si="7471">(UYS51*$C$51)+(UYS51-UYS49)</f>
        <v>#NUM!</v>
      </c>
      <c r="UYV51" s="959"/>
      <c r="UYW51" s="962" t="e">
        <f t="shared" ref="UYW51" si="7472">(UYU51*$C$51)+(UYU51-UYU49)</f>
        <v>#NUM!</v>
      </c>
      <c r="UYX51" s="959"/>
      <c r="UYY51" s="962" t="e">
        <f t="shared" ref="UYY51" si="7473">(UYW51*$C$51)+(UYW51-UYW49)</f>
        <v>#NUM!</v>
      </c>
      <c r="UYZ51" s="959"/>
      <c r="UZA51" s="962" t="e">
        <f t="shared" ref="UZA51" si="7474">(UYY51*$C$51)+(UYY51-UYY49)</f>
        <v>#NUM!</v>
      </c>
      <c r="UZB51" s="959"/>
      <c r="UZC51" s="962" t="e">
        <f t="shared" ref="UZC51" si="7475">(UZA51*$C$51)+(UZA51-UZA49)</f>
        <v>#NUM!</v>
      </c>
      <c r="UZD51" s="959"/>
      <c r="UZE51" s="962" t="e">
        <f t="shared" ref="UZE51" si="7476">(UZC51*$C$51)+(UZC51-UZC49)</f>
        <v>#NUM!</v>
      </c>
      <c r="UZF51" s="959"/>
      <c r="UZG51" s="962" t="e">
        <f t="shared" ref="UZG51" si="7477">(UZE51*$C$51)+(UZE51-UZE49)</f>
        <v>#NUM!</v>
      </c>
      <c r="UZH51" s="959"/>
      <c r="UZI51" s="962" t="e">
        <f t="shared" ref="UZI51" si="7478">(UZG51*$C$51)+(UZG51-UZG49)</f>
        <v>#NUM!</v>
      </c>
      <c r="UZJ51" s="959"/>
      <c r="UZK51" s="962" t="e">
        <f t="shared" ref="UZK51" si="7479">(UZI51*$C$51)+(UZI51-UZI49)</f>
        <v>#NUM!</v>
      </c>
      <c r="UZL51" s="959"/>
      <c r="UZM51" s="962" t="e">
        <f t="shared" ref="UZM51" si="7480">(UZK51*$C$51)+(UZK51-UZK49)</f>
        <v>#NUM!</v>
      </c>
      <c r="UZN51" s="959"/>
      <c r="UZO51" s="962" t="e">
        <f t="shared" ref="UZO51" si="7481">(UZM51*$C$51)+(UZM51-UZM49)</f>
        <v>#NUM!</v>
      </c>
      <c r="UZP51" s="959"/>
      <c r="UZQ51" s="962" t="e">
        <f t="shared" ref="UZQ51" si="7482">(UZO51*$C$51)+(UZO51-UZO49)</f>
        <v>#NUM!</v>
      </c>
      <c r="UZR51" s="959"/>
      <c r="UZS51" s="962" t="e">
        <f t="shared" ref="UZS51" si="7483">(UZQ51*$C$51)+(UZQ51-UZQ49)</f>
        <v>#NUM!</v>
      </c>
      <c r="UZT51" s="959"/>
      <c r="UZU51" s="962" t="e">
        <f t="shared" ref="UZU51" si="7484">(UZS51*$C$51)+(UZS51-UZS49)</f>
        <v>#NUM!</v>
      </c>
      <c r="UZV51" s="959"/>
      <c r="UZW51" s="962" t="e">
        <f t="shared" ref="UZW51" si="7485">(UZU51*$C$51)+(UZU51-UZU49)</f>
        <v>#NUM!</v>
      </c>
      <c r="UZX51" s="959"/>
      <c r="UZY51" s="962" t="e">
        <f t="shared" ref="UZY51" si="7486">(UZW51*$C$51)+(UZW51-UZW49)</f>
        <v>#NUM!</v>
      </c>
      <c r="UZZ51" s="959"/>
      <c r="VAA51" s="962" t="e">
        <f t="shared" ref="VAA51" si="7487">(UZY51*$C$51)+(UZY51-UZY49)</f>
        <v>#NUM!</v>
      </c>
      <c r="VAB51" s="959"/>
      <c r="VAC51" s="962" t="e">
        <f t="shared" ref="VAC51" si="7488">(VAA51*$C$51)+(VAA51-VAA49)</f>
        <v>#NUM!</v>
      </c>
      <c r="VAD51" s="959"/>
      <c r="VAE51" s="962" t="e">
        <f t="shared" ref="VAE51" si="7489">(VAC51*$C$51)+(VAC51-VAC49)</f>
        <v>#NUM!</v>
      </c>
      <c r="VAF51" s="959"/>
      <c r="VAG51" s="962" t="e">
        <f t="shared" ref="VAG51" si="7490">(VAE51*$C$51)+(VAE51-VAE49)</f>
        <v>#NUM!</v>
      </c>
      <c r="VAH51" s="959"/>
      <c r="VAI51" s="962" t="e">
        <f t="shared" ref="VAI51" si="7491">(VAG51*$C$51)+(VAG51-VAG49)</f>
        <v>#NUM!</v>
      </c>
      <c r="VAJ51" s="959"/>
      <c r="VAK51" s="962" t="e">
        <f t="shared" ref="VAK51" si="7492">(VAI51*$C$51)+(VAI51-VAI49)</f>
        <v>#NUM!</v>
      </c>
      <c r="VAL51" s="959"/>
      <c r="VAM51" s="962" t="e">
        <f t="shared" ref="VAM51" si="7493">(VAK51*$C$51)+(VAK51-VAK49)</f>
        <v>#NUM!</v>
      </c>
      <c r="VAN51" s="959"/>
      <c r="VAO51" s="962" t="e">
        <f t="shared" ref="VAO51" si="7494">(VAM51*$C$51)+(VAM51-VAM49)</f>
        <v>#NUM!</v>
      </c>
      <c r="VAP51" s="959"/>
      <c r="VAQ51" s="962" t="e">
        <f t="shared" ref="VAQ51" si="7495">(VAO51*$C$51)+(VAO51-VAO49)</f>
        <v>#NUM!</v>
      </c>
      <c r="VAR51" s="959"/>
      <c r="VAS51" s="962" t="e">
        <f t="shared" ref="VAS51" si="7496">(VAQ51*$C$51)+(VAQ51-VAQ49)</f>
        <v>#NUM!</v>
      </c>
      <c r="VAT51" s="959"/>
      <c r="VAU51" s="962" t="e">
        <f t="shared" ref="VAU51" si="7497">(VAS51*$C$51)+(VAS51-VAS49)</f>
        <v>#NUM!</v>
      </c>
      <c r="VAV51" s="959"/>
      <c r="VAW51" s="962" t="e">
        <f t="shared" ref="VAW51" si="7498">(VAU51*$C$51)+(VAU51-VAU49)</f>
        <v>#NUM!</v>
      </c>
      <c r="VAX51" s="959"/>
      <c r="VAY51" s="962" t="e">
        <f t="shared" ref="VAY51" si="7499">(VAW51*$C$51)+(VAW51-VAW49)</f>
        <v>#NUM!</v>
      </c>
      <c r="VAZ51" s="959"/>
      <c r="VBA51" s="962" t="e">
        <f t="shared" ref="VBA51" si="7500">(VAY51*$C$51)+(VAY51-VAY49)</f>
        <v>#NUM!</v>
      </c>
      <c r="VBB51" s="959"/>
      <c r="VBC51" s="962" t="e">
        <f t="shared" ref="VBC51" si="7501">(VBA51*$C$51)+(VBA51-VBA49)</f>
        <v>#NUM!</v>
      </c>
      <c r="VBD51" s="959"/>
      <c r="VBE51" s="962" t="e">
        <f t="shared" ref="VBE51" si="7502">(VBC51*$C$51)+(VBC51-VBC49)</f>
        <v>#NUM!</v>
      </c>
      <c r="VBF51" s="959"/>
      <c r="VBG51" s="962" t="e">
        <f t="shared" ref="VBG51" si="7503">(VBE51*$C$51)+(VBE51-VBE49)</f>
        <v>#NUM!</v>
      </c>
      <c r="VBH51" s="959"/>
      <c r="VBI51" s="962" t="e">
        <f t="shared" ref="VBI51" si="7504">(VBG51*$C$51)+(VBG51-VBG49)</f>
        <v>#NUM!</v>
      </c>
      <c r="VBJ51" s="959"/>
      <c r="VBK51" s="962" t="e">
        <f t="shared" ref="VBK51" si="7505">(VBI51*$C$51)+(VBI51-VBI49)</f>
        <v>#NUM!</v>
      </c>
      <c r="VBL51" s="959"/>
      <c r="VBM51" s="962" t="e">
        <f t="shared" ref="VBM51" si="7506">(VBK51*$C$51)+(VBK51-VBK49)</f>
        <v>#NUM!</v>
      </c>
      <c r="VBN51" s="959"/>
      <c r="VBO51" s="962" t="e">
        <f t="shared" ref="VBO51" si="7507">(VBM51*$C$51)+(VBM51-VBM49)</f>
        <v>#NUM!</v>
      </c>
      <c r="VBP51" s="959"/>
      <c r="VBQ51" s="962" t="e">
        <f t="shared" ref="VBQ51" si="7508">(VBO51*$C$51)+(VBO51-VBO49)</f>
        <v>#NUM!</v>
      </c>
      <c r="VBR51" s="959"/>
      <c r="VBS51" s="962" t="e">
        <f t="shared" ref="VBS51" si="7509">(VBQ51*$C$51)+(VBQ51-VBQ49)</f>
        <v>#NUM!</v>
      </c>
      <c r="VBT51" s="959"/>
      <c r="VBU51" s="962" t="e">
        <f t="shared" ref="VBU51" si="7510">(VBS51*$C$51)+(VBS51-VBS49)</f>
        <v>#NUM!</v>
      </c>
      <c r="VBV51" s="959"/>
      <c r="VBW51" s="962" t="e">
        <f t="shared" ref="VBW51" si="7511">(VBU51*$C$51)+(VBU51-VBU49)</f>
        <v>#NUM!</v>
      </c>
      <c r="VBX51" s="959"/>
      <c r="VBY51" s="962" t="e">
        <f t="shared" ref="VBY51" si="7512">(VBW51*$C$51)+(VBW51-VBW49)</f>
        <v>#NUM!</v>
      </c>
      <c r="VBZ51" s="959"/>
      <c r="VCA51" s="962" t="e">
        <f t="shared" ref="VCA51" si="7513">(VBY51*$C$51)+(VBY51-VBY49)</f>
        <v>#NUM!</v>
      </c>
      <c r="VCB51" s="959"/>
      <c r="VCC51" s="962" t="e">
        <f t="shared" ref="VCC51" si="7514">(VCA51*$C$51)+(VCA51-VCA49)</f>
        <v>#NUM!</v>
      </c>
      <c r="VCD51" s="959"/>
      <c r="VCE51" s="962" t="e">
        <f t="shared" ref="VCE51" si="7515">(VCC51*$C$51)+(VCC51-VCC49)</f>
        <v>#NUM!</v>
      </c>
      <c r="VCF51" s="959"/>
      <c r="VCG51" s="962" t="e">
        <f t="shared" ref="VCG51" si="7516">(VCE51*$C$51)+(VCE51-VCE49)</f>
        <v>#NUM!</v>
      </c>
      <c r="VCH51" s="959"/>
      <c r="VCI51" s="962" t="e">
        <f t="shared" ref="VCI51" si="7517">(VCG51*$C$51)+(VCG51-VCG49)</f>
        <v>#NUM!</v>
      </c>
      <c r="VCJ51" s="959"/>
      <c r="VCK51" s="962" t="e">
        <f t="shared" ref="VCK51" si="7518">(VCI51*$C$51)+(VCI51-VCI49)</f>
        <v>#NUM!</v>
      </c>
      <c r="VCL51" s="959"/>
      <c r="VCM51" s="962" t="e">
        <f t="shared" ref="VCM51" si="7519">(VCK51*$C$51)+(VCK51-VCK49)</f>
        <v>#NUM!</v>
      </c>
      <c r="VCN51" s="959"/>
      <c r="VCO51" s="962" t="e">
        <f t="shared" ref="VCO51" si="7520">(VCM51*$C$51)+(VCM51-VCM49)</f>
        <v>#NUM!</v>
      </c>
      <c r="VCP51" s="959"/>
      <c r="VCQ51" s="962" t="e">
        <f t="shared" ref="VCQ51" si="7521">(VCO51*$C$51)+(VCO51-VCO49)</f>
        <v>#NUM!</v>
      </c>
      <c r="VCR51" s="959"/>
      <c r="VCS51" s="962" t="e">
        <f t="shared" ref="VCS51" si="7522">(VCQ51*$C$51)+(VCQ51-VCQ49)</f>
        <v>#NUM!</v>
      </c>
      <c r="VCT51" s="959"/>
      <c r="VCU51" s="962" t="e">
        <f t="shared" ref="VCU51" si="7523">(VCS51*$C$51)+(VCS51-VCS49)</f>
        <v>#NUM!</v>
      </c>
      <c r="VCV51" s="959"/>
      <c r="VCW51" s="962" t="e">
        <f t="shared" ref="VCW51" si="7524">(VCU51*$C$51)+(VCU51-VCU49)</f>
        <v>#NUM!</v>
      </c>
      <c r="VCX51" s="959"/>
      <c r="VCY51" s="962" t="e">
        <f t="shared" ref="VCY51" si="7525">(VCW51*$C$51)+(VCW51-VCW49)</f>
        <v>#NUM!</v>
      </c>
      <c r="VCZ51" s="959"/>
      <c r="VDA51" s="962" t="e">
        <f t="shared" ref="VDA51" si="7526">(VCY51*$C$51)+(VCY51-VCY49)</f>
        <v>#NUM!</v>
      </c>
      <c r="VDB51" s="959"/>
      <c r="VDC51" s="962" t="e">
        <f t="shared" ref="VDC51" si="7527">(VDA51*$C$51)+(VDA51-VDA49)</f>
        <v>#NUM!</v>
      </c>
      <c r="VDD51" s="959"/>
      <c r="VDE51" s="962" t="e">
        <f t="shared" ref="VDE51" si="7528">(VDC51*$C$51)+(VDC51-VDC49)</f>
        <v>#NUM!</v>
      </c>
      <c r="VDF51" s="959"/>
      <c r="VDG51" s="962" t="e">
        <f t="shared" ref="VDG51" si="7529">(VDE51*$C$51)+(VDE51-VDE49)</f>
        <v>#NUM!</v>
      </c>
      <c r="VDH51" s="959"/>
      <c r="VDI51" s="962" t="e">
        <f t="shared" ref="VDI51" si="7530">(VDG51*$C$51)+(VDG51-VDG49)</f>
        <v>#NUM!</v>
      </c>
      <c r="VDJ51" s="959"/>
      <c r="VDK51" s="962" t="e">
        <f t="shared" ref="VDK51" si="7531">(VDI51*$C$51)+(VDI51-VDI49)</f>
        <v>#NUM!</v>
      </c>
      <c r="VDL51" s="959"/>
      <c r="VDM51" s="962" t="e">
        <f t="shared" ref="VDM51" si="7532">(VDK51*$C$51)+(VDK51-VDK49)</f>
        <v>#NUM!</v>
      </c>
      <c r="VDN51" s="959"/>
      <c r="VDO51" s="962" t="e">
        <f t="shared" ref="VDO51" si="7533">(VDM51*$C$51)+(VDM51-VDM49)</f>
        <v>#NUM!</v>
      </c>
      <c r="VDP51" s="959"/>
      <c r="VDQ51" s="962" t="e">
        <f t="shared" ref="VDQ51" si="7534">(VDO51*$C$51)+(VDO51-VDO49)</f>
        <v>#NUM!</v>
      </c>
      <c r="VDR51" s="959"/>
      <c r="VDS51" s="962" t="e">
        <f t="shared" ref="VDS51" si="7535">(VDQ51*$C$51)+(VDQ51-VDQ49)</f>
        <v>#NUM!</v>
      </c>
      <c r="VDT51" s="959"/>
      <c r="VDU51" s="962" t="e">
        <f t="shared" ref="VDU51" si="7536">(VDS51*$C$51)+(VDS51-VDS49)</f>
        <v>#NUM!</v>
      </c>
      <c r="VDV51" s="959"/>
      <c r="VDW51" s="962" t="e">
        <f t="shared" ref="VDW51" si="7537">(VDU51*$C$51)+(VDU51-VDU49)</f>
        <v>#NUM!</v>
      </c>
      <c r="VDX51" s="959"/>
      <c r="VDY51" s="962" t="e">
        <f t="shared" ref="VDY51" si="7538">(VDW51*$C$51)+(VDW51-VDW49)</f>
        <v>#NUM!</v>
      </c>
      <c r="VDZ51" s="959"/>
      <c r="VEA51" s="962" t="e">
        <f t="shared" ref="VEA51" si="7539">(VDY51*$C$51)+(VDY51-VDY49)</f>
        <v>#NUM!</v>
      </c>
      <c r="VEB51" s="959"/>
      <c r="VEC51" s="962" t="e">
        <f t="shared" ref="VEC51" si="7540">(VEA51*$C$51)+(VEA51-VEA49)</f>
        <v>#NUM!</v>
      </c>
      <c r="VED51" s="959"/>
      <c r="VEE51" s="962" t="e">
        <f t="shared" ref="VEE51" si="7541">(VEC51*$C$51)+(VEC51-VEC49)</f>
        <v>#NUM!</v>
      </c>
      <c r="VEF51" s="959"/>
      <c r="VEG51" s="962" t="e">
        <f t="shared" ref="VEG51" si="7542">(VEE51*$C$51)+(VEE51-VEE49)</f>
        <v>#NUM!</v>
      </c>
      <c r="VEH51" s="959"/>
      <c r="VEI51" s="962" t="e">
        <f t="shared" ref="VEI51" si="7543">(VEG51*$C$51)+(VEG51-VEG49)</f>
        <v>#NUM!</v>
      </c>
      <c r="VEJ51" s="959"/>
      <c r="VEK51" s="962" t="e">
        <f t="shared" ref="VEK51" si="7544">(VEI51*$C$51)+(VEI51-VEI49)</f>
        <v>#NUM!</v>
      </c>
      <c r="VEL51" s="959"/>
      <c r="VEM51" s="962" t="e">
        <f t="shared" ref="VEM51" si="7545">(VEK51*$C$51)+(VEK51-VEK49)</f>
        <v>#NUM!</v>
      </c>
      <c r="VEN51" s="959"/>
      <c r="VEO51" s="962" t="e">
        <f t="shared" ref="VEO51" si="7546">(VEM51*$C$51)+(VEM51-VEM49)</f>
        <v>#NUM!</v>
      </c>
      <c r="VEP51" s="959"/>
      <c r="VEQ51" s="962" t="e">
        <f t="shared" ref="VEQ51" si="7547">(VEO51*$C$51)+(VEO51-VEO49)</f>
        <v>#NUM!</v>
      </c>
      <c r="VER51" s="959"/>
      <c r="VES51" s="962" t="e">
        <f t="shared" ref="VES51" si="7548">(VEQ51*$C$51)+(VEQ51-VEQ49)</f>
        <v>#NUM!</v>
      </c>
      <c r="VET51" s="959"/>
      <c r="VEU51" s="962" t="e">
        <f t="shared" ref="VEU51" si="7549">(VES51*$C$51)+(VES51-VES49)</f>
        <v>#NUM!</v>
      </c>
      <c r="VEV51" s="959"/>
      <c r="VEW51" s="962" t="e">
        <f t="shared" ref="VEW51" si="7550">(VEU51*$C$51)+(VEU51-VEU49)</f>
        <v>#NUM!</v>
      </c>
      <c r="VEX51" s="959"/>
      <c r="VEY51" s="962" t="e">
        <f t="shared" ref="VEY51" si="7551">(VEW51*$C$51)+(VEW51-VEW49)</f>
        <v>#NUM!</v>
      </c>
      <c r="VEZ51" s="959"/>
      <c r="VFA51" s="962" t="e">
        <f t="shared" ref="VFA51" si="7552">(VEY51*$C$51)+(VEY51-VEY49)</f>
        <v>#NUM!</v>
      </c>
      <c r="VFB51" s="959"/>
      <c r="VFC51" s="962" t="e">
        <f t="shared" ref="VFC51" si="7553">(VFA51*$C$51)+(VFA51-VFA49)</f>
        <v>#NUM!</v>
      </c>
      <c r="VFD51" s="959"/>
      <c r="VFE51" s="962" t="e">
        <f t="shared" ref="VFE51" si="7554">(VFC51*$C$51)+(VFC51-VFC49)</f>
        <v>#NUM!</v>
      </c>
      <c r="VFF51" s="959"/>
      <c r="VFG51" s="962" t="e">
        <f t="shared" ref="VFG51" si="7555">(VFE51*$C$51)+(VFE51-VFE49)</f>
        <v>#NUM!</v>
      </c>
      <c r="VFH51" s="959"/>
      <c r="VFI51" s="962" t="e">
        <f t="shared" ref="VFI51" si="7556">(VFG51*$C$51)+(VFG51-VFG49)</f>
        <v>#NUM!</v>
      </c>
      <c r="VFJ51" s="959"/>
      <c r="VFK51" s="962" t="e">
        <f t="shared" ref="VFK51" si="7557">(VFI51*$C$51)+(VFI51-VFI49)</f>
        <v>#NUM!</v>
      </c>
      <c r="VFL51" s="959"/>
      <c r="VFM51" s="962" t="e">
        <f t="shared" ref="VFM51" si="7558">(VFK51*$C$51)+(VFK51-VFK49)</f>
        <v>#NUM!</v>
      </c>
      <c r="VFN51" s="959"/>
      <c r="VFO51" s="962" t="e">
        <f t="shared" ref="VFO51" si="7559">(VFM51*$C$51)+(VFM51-VFM49)</f>
        <v>#NUM!</v>
      </c>
      <c r="VFP51" s="959"/>
      <c r="VFQ51" s="962" t="e">
        <f t="shared" ref="VFQ51" si="7560">(VFO51*$C$51)+(VFO51-VFO49)</f>
        <v>#NUM!</v>
      </c>
      <c r="VFR51" s="959"/>
      <c r="VFS51" s="962" t="e">
        <f t="shared" ref="VFS51" si="7561">(VFQ51*$C$51)+(VFQ51-VFQ49)</f>
        <v>#NUM!</v>
      </c>
      <c r="VFT51" s="959"/>
      <c r="VFU51" s="962" t="e">
        <f t="shared" ref="VFU51" si="7562">(VFS51*$C$51)+(VFS51-VFS49)</f>
        <v>#NUM!</v>
      </c>
      <c r="VFV51" s="959"/>
      <c r="VFW51" s="962" t="e">
        <f t="shared" ref="VFW51" si="7563">(VFU51*$C$51)+(VFU51-VFU49)</f>
        <v>#NUM!</v>
      </c>
      <c r="VFX51" s="959"/>
      <c r="VFY51" s="962" t="e">
        <f t="shared" ref="VFY51" si="7564">(VFW51*$C$51)+(VFW51-VFW49)</f>
        <v>#NUM!</v>
      </c>
      <c r="VFZ51" s="959"/>
      <c r="VGA51" s="962" t="e">
        <f t="shared" ref="VGA51" si="7565">(VFY51*$C$51)+(VFY51-VFY49)</f>
        <v>#NUM!</v>
      </c>
      <c r="VGB51" s="959"/>
      <c r="VGC51" s="962" t="e">
        <f t="shared" ref="VGC51" si="7566">(VGA51*$C$51)+(VGA51-VGA49)</f>
        <v>#NUM!</v>
      </c>
      <c r="VGD51" s="959"/>
      <c r="VGE51" s="962" t="e">
        <f t="shared" ref="VGE51" si="7567">(VGC51*$C$51)+(VGC51-VGC49)</f>
        <v>#NUM!</v>
      </c>
      <c r="VGF51" s="959"/>
      <c r="VGG51" s="962" t="e">
        <f t="shared" ref="VGG51" si="7568">(VGE51*$C$51)+(VGE51-VGE49)</f>
        <v>#NUM!</v>
      </c>
      <c r="VGH51" s="959"/>
      <c r="VGI51" s="962" t="e">
        <f t="shared" ref="VGI51" si="7569">(VGG51*$C$51)+(VGG51-VGG49)</f>
        <v>#NUM!</v>
      </c>
      <c r="VGJ51" s="959"/>
      <c r="VGK51" s="962" t="e">
        <f t="shared" ref="VGK51" si="7570">(VGI51*$C$51)+(VGI51-VGI49)</f>
        <v>#NUM!</v>
      </c>
      <c r="VGL51" s="959"/>
      <c r="VGM51" s="962" t="e">
        <f t="shared" ref="VGM51" si="7571">(VGK51*$C$51)+(VGK51-VGK49)</f>
        <v>#NUM!</v>
      </c>
      <c r="VGN51" s="959"/>
      <c r="VGO51" s="962" t="e">
        <f t="shared" ref="VGO51" si="7572">(VGM51*$C$51)+(VGM51-VGM49)</f>
        <v>#NUM!</v>
      </c>
      <c r="VGP51" s="959"/>
      <c r="VGQ51" s="962" t="e">
        <f t="shared" ref="VGQ51" si="7573">(VGO51*$C$51)+(VGO51-VGO49)</f>
        <v>#NUM!</v>
      </c>
      <c r="VGR51" s="959"/>
      <c r="VGS51" s="962" t="e">
        <f t="shared" ref="VGS51" si="7574">(VGQ51*$C$51)+(VGQ51-VGQ49)</f>
        <v>#NUM!</v>
      </c>
      <c r="VGT51" s="959"/>
      <c r="VGU51" s="962" t="e">
        <f t="shared" ref="VGU51" si="7575">(VGS51*$C$51)+(VGS51-VGS49)</f>
        <v>#NUM!</v>
      </c>
      <c r="VGV51" s="959"/>
      <c r="VGW51" s="962" t="e">
        <f t="shared" ref="VGW51" si="7576">(VGU51*$C$51)+(VGU51-VGU49)</f>
        <v>#NUM!</v>
      </c>
      <c r="VGX51" s="959"/>
      <c r="VGY51" s="962" t="e">
        <f t="shared" ref="VGY51" si="7577">(VGW51*$C$51)+(VGW51-VGW49)</f>
        <v>#NUM!</v>
      </c>
      <c r="VGZ51" s="959"/>
      <c r="VHA51" s="962" t="e">
        <f t="shared" ref="VHA51" si="7578">(VGY51*$C$51)+(VGY51-VGY49)</f>
        <v>#NUM!</v>
      </c>
      <c r="VHB51" s="959"/>
      <c r="VHC51" s="962" t="e">
        <f t="shared" ref="VHC51" si="7579">(VHA51*$C$51)+(VHA51-VHA49)</f>
        <v>#NUM!</v>
      </c>
      <c r="VHD51" s="959"/>
      <c r="VHE51" s="962" t="e">
        <f t="shared" ref="VHE51" si="7580">(VHC51*$C$51)+(VHC51-VHC49)</f>
        <v>#NUM!</v>
      </c>
      <c r="VHF51" s="959"/>
      <c r="VHG51" s="962" t="e">
        <f t="shared" ref="VHG51" si="7581">(VHE51*$C$51)+(VHE51-VHE49)</f>
        <v>#NUM!</v>
      </c>
      <c r="VHH51" s="959"/>
      <c r="VHI51" s="962" t="e">
        <f t="shared" ref="VHI51" si="7582">(VHG51*$C$51)+(VHG51-VHG49)</f>
        <v>#NUM!</v>
      </c>
      <c r="VHJ51" s="959"/>
      <c r="VHK51" s="962" t="e">
        <f t="shared" ref="VHK51" si="7583">(VHI51*$C$51)+(VHI51-VHI49)</f>
        <v>#NUM!</v>
      </c>
      <c r="VHL51" s="959"/>
      <c r="VHM51" s="962" t="e">
        <f t="shared" ref="VHM51" si="7584">(VHK51*$C$51)+(VHK51-VHK49)</f>
        <v>#NUM!</v>
      </c>
      <c r="VHN51" s="959"/>
      <c r="VHO51" s="962" t="e">
        <f t="shared" ref="VHO51" si="7585">(VHM51*$C$51)+(VHM51-VHM49)</f>
        <v>#NUM!</v>
      </c>
      <c r="VHP51" s="959"/>
      <c r="VHQ51" s="962" t="e">
        <f t="shared" ref="VHQ51" si="7586">(VHO51*$C$51)+(VHO51-VHO49)</f>
        <v>#NUM!</v>
      </c>
      <c r="VHR51" s="959"/>
      <c r="VHS51" s="962" t="e">
        <f t="shared" ref="VHS51" si="7587">(VHQ51*$C$51)+(VHQ51-VHQ49)</f>
        <v>#NUM!</v>
      </c>
      <c r="VHT51" s="959"/>
      <c r="VHU51" s="962" t="e">
        <f t="shared" ref="VHU51" si="7588">(VHS51*$C$51)+(VHS51-VHS49)</f>
        <v>#NUM!</v>
      </c>
      <c r="VHV51" s="959"/>
      <c r="VHW51" s="962" t="e">
        <f t="shared" ref="VHW51" si="7589">(VHU51*$C$51)+(VHU51-VHU49)</f>
        <v>#NUM!</v>
      </c>
      <c r="VHX51" s="959"/>
      <c r="VHY51" s="962" t="e">
        <f t="shared" ref="VHY51" si="7590">(VHW51*$C$51)+(VHW51-VHW49)</f>
        <v>#NUM!</v>
      </c>
      <c r="VHZ51" s="959"/>
      <c r="VIA51" s="962" t="e">
        <f t="shared" ref="VIA51" si="7591">(VHY51*$C$51)+(VHY51-VHY49)</f>
        <v>#NUM!</v>
      </c>
      <c r="VIB51" s="959"/>
      <c r="VIC51" s="962" t="e">
        <f t="shared" ref="VIC51" si="7592">(VIA51*$C$51)+(VIA51-VIA49)</f>
        <v>#NUM!</v>
      </c>
      <c r="VID51" s="959"/>
      <c r="VIE51" s="962" t="e">
        <f t="shared" ref="VIE51" si="7593">(VIC51*$C$51)+(VIC51-VIC49)</f>
        <v>#NUM!</v>
      </c>
      <c r="VIF51" s="959"/>
      <c r="VIG51" s="962" t="e">
        <f t="shared" ref="VIG51" si="7594">(VIE51*$C$51)+(VIE51-VIE49)</f>
        <v>#NUM!</v>
      </c>
      <c r="VIH51" s="959"/>
      <c r="VII51" s="962" t="e">
        <f t="shared" ref="VII51" si="7595">(VIG51*$C$51)+(VIG51-VIG49)</f>
        <v>#NUM!</v>
      </c>
      <c r="VIJ51" s="959"/>
      <c r="VIK51" s="962" t="e">
        <f t="shared" ref="VIK51" si="7596">(VII51*$C$51)+(VII51-VII49)</f>
        <v>#NUM!</v>
      </c>
      <c r="VIL51" s="959"/>
      <c r="VIM51" s="962" t="e">
        <f t="shared" ref="VIM51" si="7597">(VIK51*$C$51)+(VIK51-VIK49)</f>
        <v>#NUM!</v>
      </c>
      <c r="VIN51" s="959"/>
      <c r="VIO51" s="962" t="e">
        <f t="shared" ref="VIO51" si="7598">(VIM51*$C$51)+(VIM51-VIM49)</f>
        <v>#NUM!</v>
      </c>
      <c r="VIP51" s="959"/>
      <c r="VIQ51" s="962" t="e">
        <f t="shared" ref="VIQ51" si="7599">(VIO51*$C$51)+(VIO51-VIO49)</f>
        <v>#NUM!</v>
      </c>
      <c r="VIR51" s="959"/>
      <c r="VIS51" s="962" t="e">
        <f t="shared" ref="VIS51" si="7600">(VIQ51*$C$51)+(VIQ51-VIQ49)</f>
        <v>#NUM!</v>
      </c>
      <c r="VIT51" s="959"/>
      <c r="VIU51" s="962" t="e">
        <f t="shared" ref="VIU51" si="7601">(VIS51*$C$51)+(VIS51-VIS49)</f>
        <v>#NUM!</v>
      </c>
      <c r="VIV51" s="959"/>
      <c r="VIW51" s="962" t="e">
        <f t="shared" ref="VIW51" si="7602">(VIU51*$C$51)+(VIU51-VIU49)</f>
        <v>#NUM!</v>
      </c>
      <c r="VIX51" s="959"/>
      <c r="VIY51" s="962" t="e">
        <f t="shared" ref="VIY51" si="7603">(VIW51*$C$51)+(VIW51-VIW49)</f>
        <v>#NUM!</v>
      </c>
      <c r="VIZ51" s="959"/>
      <c r="VJA51" s="962" t="e">
        <f t="shared" ref="VJA51" si="7604">(VIY51*$C$51)+(VIY51-VIY49)</f>
        <v>#NUM!</v>
      </c>
      <c r="VJB51" s="959"/>
      <c r="VJC51" s="962" t="e">
        <f t="shared" ref="VJC51" si="7605">(VJA51*$C$51)+(VJA51-VJA49)</f>
        <v>#NUM!</v>
      </c>
      <c r="VJD51" s="959"/>
      <c r="VJE51" s="962" t="e">
        <f t="shared" ref="VJE51" si="7606">(VJC51*$C$51)+(VJC51-VJC49)</f>
        <v>#NUM!</v>
      </c>
      <c r="VJF51" s="959"/>
      <c r="VJG51" s="962" t="e">
        <f t="shared" ref="VJG51" si="7607">(VJE51*$C$51)+(VJE51-VJE49)</f>
        <v>#NUM!</v>
      </c>
      <c r="VJH51" s="959"/>
      <c r="VJI51" s="962" t="e">
        <f t="shared" ref="VJI51" si="7608">(VJG51*$C$51)+(VJG51-VJG49)</f>
        <v>#NUM!</v>
      </c>
      <c r="VJJ51" s="959"/>
      <c r="VJK51" s="962" t="e">
        <f t="shared" ref="VJK51" si="7609">(VJI51*$C$51)+(VJI51-VJI49)</f>
        <v>#NUM!</v>
      </c>
      <c r="VJL51" s="959"/>
      <c r="VJM51" s="962" t="e">
        <f t="shared" ref="VJM51" si="7610">(VJK51*$C$51)+(VJK51-VJK49)</f>
        <v>#NUM!</v>
      </c>
      <c r="VJN51" s="959"/>
      <c r="VJO51" s="962" t="e">
        <f t="shared" ref="VJO51" si="7611">(VJM51*$C$51)+(VJM51-VJM49)</f>
        <v>#NUM!</v>
      </c>
      <c r="VJP51" s="959"/>
      <c r="VJQ51" s="962" t="e">
        <f t="shared" ref="VJQ51" si="7612">(VJO51*$C$51)+(VJO51-VJO49)</f>
        <v>#NUM!</v>
      </c>
      <c r="VJR51" s="959"/>
      <c r="VJS51" s="962" t="e">
        <f t="shared" ref="VJS51" si="7613">(VJQ51*$C$51)+(VJQ51-VJQ49)</f>
        <v>#NUM!</v>
      </c>
      <c r="VJT51" s="959"/>
      <c r="VJU51" s="962" t="e">
        <f t="shared" ref="VJU51" si="7614">(VJS51*$C$51)+(VJS51-VJS49)</f>
        <v>#NUM!</v>
      </c>
      <c r="VJV51" s="959"/>
      <c r="VJW51" s="962" t="e">
        <f t="shared" ref="VJW51" si="7615">(VJU51*$C$51)+(VJU51-VJU49)</f>
        <v>#NUM!</v>
      </c>
      <c r="VJX51" s="959"/>
      <c r="VJY51" s="962" t="e">
        <f t="shared" ref="VJY51" si="7616">(VJW51*$C$51)+(VJW51-VJW49)</f>
        <v>#NUM!</v>
      </c>
      <c r="VJZ51" s="959"/>
      <c r="VKA51" s="962" t="e">
        <f t="shared" ref="VKA51" si="7617">(VJY51*$C$51)+(VJY51-VJY49)</f>
        <v>#NUM!</v>
      </c>
      <c r="VKB51" s="959"/>
      <c r="VKC51" s="962" t="e">
        <f t="shared" ref="VKC51" si="7618">(VKA51*$C$51)+(VKA51-VKA49)</f>
        <v>#NUM!</v>
      </c>
      <c r="VKD51" s="959"/>
      <c r="VKE51" s="962" t="e">
        <f t="shared" ref="VKE51" si="7619">(VKC51*$C$51)+(VKC51-VKC49)</f>
        <v>#NUM!</v>
      </c>
      <c r="VKF51" s="959"/>
      <c r="VKG51" s="962" t="e">
        <f t="shared" ref="VKG51" si="7620">(VKE51*$C$51)+(VKE51-VKE49)</f>
        <v>#NUM!</v>
      </c>
      <c r="VKH51" s="959"/>
      <c r="VKI51" s="962" t="e">
        <f t="shared" ref="VKI51" si="7621">(VKG51*$C$51)+(VKG51-VKG49)</f>
        <v>#NUM!</v>
      </c>
      <c r="VKJ51" s="959"/>
      <c r="VKK51" s="962" t="e">
        <f t="shared" ref="VKK51" si="7622">(VKI51*$C$51)+(VKI51-VKI49)</f>
        <v>#NUM!</v>
      </c>
      <c r="VKL51" s="959"/>
      <c r="VKM51" s="962" t="e">
        <f t="shared" ref="VKM51" si="7623">(VKK51*$C$51)+(VKK51-VKK49)</f>
        <v>#NUM!</v>
      </c>
      <c r="VKN51" s="959"/>
      <c r="VKO51" s="962" t="e">
        <f t="shared" ref="VKO51" si="7624">(VKM51*$C$51)+(VKM51-VKM49)</f>
        <v>#NUM!</v>
      </c>
      <c r="VKP51" s="959"/>
      <c r="VKQ51" s="962" t="e">
        <f t="shared" ref="VKQ51" si="7625">(VKO51*$C$51)+(VKO51-VKO49)</f>
        <v>#NUM!</v>
      </c>
      <c r="VKR51" s="959"/>
      <c r="VKS51" s="962" t="e">
        <f t="shared" ref="VKS51" si="7626">(VKQ51*$C$51)+(VKQ51-VKQ49)</f>
        <v>#NUM!</v>
      </c>
      <c r="VKT51" s="959"/>
      <c r="VKU51" s="962" t="e">
        <f t="shared" ref="VKU51" si="7627">(VKS51*$C$51)+(VKS51-VKS49)</f>
        <v>#NUM!</v>
      </c>
      <c r="VKV51" s="959"/>
      <c r="VKW51" s="962" t="e">
        <f t="shared" ref="VKW51" si="7628">(VKU51*$C$51)+(VKU51-VKU49)</f>
        <v>#NUM!</v>
      </c>
      <c r="VKX51" s="959"/>
      <c r="VKY51" s="962" t="e">
        <f t="shared" ref="VKY51" si="7629">(VKW51*$C$51)+(VKW51-VKW49)</f>
        <v>#NUM!</v>
      </c>
      <c r="VKZ51" s="959"/>
      <c r="VLA51" s="962" t="e">
        <f t="shared" ref="VLA51" si="7630">(VKY51*$C$51)+(VKY51-VKY49)</f>
        <v>#NUM!</v>
      </c>
      <c r="VLB51" s="959"/>
      <c r="VLC51" s="962" t="e">
        <f t="shared" ref="VLC51" si="7631">(VLA51*$C$51)+(VLA51-VLA49)</f>
        <v>#NUM!</v>
      </c>
      <c r="VLD51" s="959"/>
      <c r="VLE51" s="962" t="e">
        <f t="shared" ref="VLE51" si="7632">(VLC51*$C$51)+(VLC51-VLC49)</f>
        <v>#NUM!</v>
      </c>
      <c r="VLF51" s="959"/>
      <c r="VLG51" s="962" t="e">
        <f t="shared" ref="VLG51" si="7633">(VLE51*$C$51)+(VLE51-VLE49)</f>
        <v>#NUM!</v>
      </c>
      <c r="VLH51" s="959"/>
      <c r="VLI51" s="962" t="e">
        <f t="shared" ref="VLI51" si="7634">(VLG51*$C$51)+(VLG51-VLG49)</f>
        <v>#NUM!</v>
      </c>
      <c r="VLJ51" s="959"/>
      <c r="VLK51" s="962" t="e">
        <f t="shared" ref="VLK51" si="7635">(VLI51*$C$51)+(VLI51-VLI49)</f>
        <v>#NUM!</v>
      </c>
      <c r="VLL51" s="959"/>
      <c r="VLM51" s="962" t="e">
        <f t="shared" ref="VLM51" si="7636">(VLK51*$C$51)+(VLK51-VLK49)</f>
        <v>#NUM!</v>
      </c>
      <c r="VLN51" s="959"/>
      <c r="VLO51" s="962" t="e">
        <f t="shared" ref="VLO51" si="7637">(VLM51*$C$51)+(VLM51-VLM49)</f>
        <v>#NUM!</v>
      </c>
      <c r="VLP51" s="959"/>
      <c r="VLQ51" s="962" t="e">
        <f t="shared" ref="VLQ51" si="7638">(VLO51*$C$51)+(VLO51-VLO49)</f>
        <v>#NUM!</v>
      </c>
      <c r="VLR51" s="959"/>
      <c r="VLS51" s="962" t="e">
        <f t="shared" ref="VLS51" si="7639">(VLQ51*$C$51)+(VLQ51-VLQ49)</f>
        <v>#NUM!</v>
      </c>
      <c r="VLT51" s="959"/>
      <c r="VLU51" s="962" t="e">
        <f t="shared" ref="VLU51" si="7640">(VLS51*$C$51)+(VLS51-VLS49)</f>
        <v>#NUM!</v>
      </c>
      <c r="VLV51" s="959"/>
      <c r="VLW51" s="962" t="e">
        <f t="shared" ref="VLW51" si="7641">(VLU51*$C$51)+(VLU51-VLU49)</f>
        <v>#NUM!</v>
      </c>
      <c r="VLX51" s="959"/>
      <c r="VLY51" s="962" t="e">
        <f t="shared" ref="VLY51" si="7642">(VLW51*$C$51)+(VLW51-VLW49)</f>
        <v>#NUM!</v>
      </c>
      <c r="VLZ51" s="959"/>
      <c r="VMA51" s="962" t="e">
        <f t="shared" ref="VMA51" si="7643">(VLY51*$C$51)+(VLY51-VLY49)</f>
        <v>#NUM!</v>
      </c>
      <c r="VMB51" s="959"/>
      <c r="VMC51" s="962" t="e">
        <f t="shared" ref="VMC51" si="7644">(VMA51*$C$51)+(VMA51-VMA49)</f>
        <v>#NUM!</v>
      </c>
      <c r="VMD51" s="959"/>
      <c r="VME51" s="962" t="e">
        <f t="shared" ref="VME51" si="7645">(VMC51*$C$51)+(VMC51-VMC49)</f>
        <v>#NUM!</v>
      </c>
      <c r="VMF51" s="959"/>
      <c r="VMG51" s="962" t="e">
        <f t="shared" ref="VMG51" si="7646">(VME51*$C$51)+(VME51-VME49)</f>
        <v>#NUM!</v>
      </c>
      <c r="VMH51" s="959"/>
      <c r="VMI51" s="962" t="e">
        <f t="shared" ref="VMI51" si="7647">(VMG51*$C$51)+(VMG51-VMG49)</f>
        <v>#NUM!</v>
      </c>
      <c r="VMJ51" s="959"/>
      <c r="VMK51" s="962" t="e">
        <f t="shared" ref="VMK51" si="7648">(VMI51*$C$51)+(VMI51-VMI49)</f>
        <v>#NUM!</v>
      </c>
      <c r="VML51" s="959"/>
      <c r="VMM51" s="962" t="e">
        <f t="shared" ref="VMM51" si="7649">(VMK51*$C$51)+(VMK51-VMK49)</f>
        <v>#NUM!</v>
      </c>
      <c r="VMN51" s="959"/>
      <c r="VMO51" s="962" t="e">
        <f t="shared" ref="VMO51" si="7650">(VMM51*$C$51)+(VMM51-VMM49)</f>
        <v>#NUM!</v>
      </c>
      <c r="VMP51" s="959"/>
      <c r="VMQ51" s="962" t="e">
        <f t="shared" ref="VMQ51" si="7651">(VMO51*$C$51)+(VMO51-VMO49)</f>
        <v>#NUM!</v>
      </c>
      <c r="VMR51" s="959"/>
      <c r="VMS51" s="962" t="e">
        <f t="shared" ref="VMS51" si="7652">(VMQ51*$C$51)+(VMQ51-VMQ49)</f>
        <v>#NUM!</v>
      </c>
      <c r="VMT51" s="959"/>
      <c r="VMU51" s="962" t="e">
        <f t="shared" ref="VMU51" si="7653">(VMS51*$C$51)+(VMS51-VMS49)</f>
        <v>#NUM!</v>
      </c>
      <c r="VMV51" s="959"/>
      <c r="VMW51" s="962" t="e">
        <f t="shared" ref="VMW51" si="7654">(VMU51*$C$51)+(VMU51-VMU49)</f>
        <v>#NUM!</v>
      </c>
      <c r="VMX51" s="959"/>
      <c r="VMY51" s="962" t="e">
        <f t="shared" ref="VMY51" si="7655">(VMW51*$C$51)+(VMW51-VMW49)</f>
        <v>#NUM!</v>
      </c>
      <c r="VMZ51" s="959"/>
      <c r="VNA51" s="962" t="e">
        <f t="shared" ref="VNA51" si="7656">(VMY51*$C$51)+(VMY51-VMY49)</f>
        <v>#NUM!</v>
      </c>
      <c r="VNB51" s="959"/>
      <c r="VNC51" s="962" t="e">
        <f t="shared" ref="VNC51" si="7657">(VNA51*$C$51)+(VNA51-VNA49)</f>
        <v>#NUM!</v>
      </c>
      <c r="VND51" s="959"/>
      <c r="VNE51" s="962" t="e">
        <f t="shared" ref="VNE51" si="7658">(VNC51*$C$51)+(VNC51-VNC49)</f>
        <v>#NUM!</v>
      </c>
      <c r="VNF51" s="959"/>
      <c r="VNG51" s="962" t="e">
        <f t="shared" ref="VNG51" si="7659">(VNE51*$C$51)+(VNE51-VNE49)</f>
        <v>#NUM!</v>
      </c>
      <c r="VNH51" s="959"/>
      <c r="VNI51" s="962" t="e">
        <f t="shared" ref="VNI51" si="7660">(VNG51*$C$51)+(VNG51-VNG49)</f>
        <v>#NUM!</v>
      </c>
      <c r="VNJ51" s="959"/>
      <c r="VNK51" s="962" t="e">
        <f t="shared" ref="VNK51" si="7661">(VNI51*$C$51)+(VNI51-VNI49)</f>
        <v>#NUM!</v>
      </c>
      <c r="VNL51" s="959"/>
      <c r="VNM51" s="962" t="e">
        <f t="shared" ref="VNM51" si="7662">(VNK51*$C$51)+(VNK51-VNK49)</f>
        <v>#NUM!</v>
      </c>
      <c r="VNN51" s="959"/>
      <c r="VNO51" s="962" t="e">
        <f t="shared" ref="VNO51" si="7663">(VNM51*$C$51)+(VNM51-VNM49)</f>
        <v>#NUM!</v>
      </c>
      <c r="VNP51" s="959"/>
      <c r="VNQ51" s="962" t="e">
        <f t="shared" ref="VNQ51" si="7664">(VNO51*$C$51)+(VNO51-VNO49)</f>
        <v>#NUM!</v>
      </c>
      <c r="VNR51" s="959"/>
      <c r="VNS51" s="962" t="e">
        <f t="shared" ref="VNS51" si="7665">(VNQ51*$C$51)+(VNQ51-VNQ49)</f>
        <v>#NUM!</v>
      </c>
      <c r="VNT51" s="959"/>
      <c r="VNU51" s="962" t="e">
        <f t="shared" ref="VNU51" si="7666">(VNS51*$C$51)+(VNS51-VNS49)</f>
        <v>#NUM!</v>
      </c>
      <c r="VNV51" s="959"/>
      <c r="VNW51" s="962" t="e">
        <f t="shared" ref="VNW51" si="7667">(VNU51*$C$51)+(VNU51-VNU49)</f>
        <v>#NUM!</v>
      </c>
      <c r="VNX51" s="959"/>
      <c r="VNY51" s="962" t="e">
        <f t="shared" ref="VNY51" si="7668">(VNW51*$C$51)+(VNW51-VNW49)</f>
        <v>#NUM!</v>
      </c>
      <c r="VNZ51" s="959"/>
      <c r="VOA51" s="962" t="e">
        <f t="shared" ref="VOA51" si="7669">(VNY51*$C$51)+(VNY51-VNY49)</f>
        <v>#NUM!</v>
      </c>
      <c r="VOB51" s="959"/>
      <c r="VOC51" s="962" t="e">
        <f t="shared" ref="VOC51" si="7670">(VOA51*$C$51)+(VOA51-VOA49)</f>
        <v>#NUM!</v>
      </c>
      <c r="VOD51" s="959"/>
      <c r="VOE51" s="962" t="e">
        <f t="shared" ref="VOE51" si="7671">(VOC51*$C$51)+(VOC51-VOC49)</f>
        <v>#NUM!</v>
      </c>
      <c r="VOF51" s="959"/>
      <c r="VOG51" s="962" t="e">
        <f t="shared" ref="VOG51" si="7672">(VOE51*$C$51)+(VOE51-VOE49)</f>
        <v>#NUM!</v>
      </c>
      <c r="VOH51" s="959"/>
      <c r="VOI51" s="962" t="e">
        <f t="shared" ref="VOI51" si="7673">(VOG51*$C$51)+(VOG51-VOG49)</f>
        <v>#NUM!</v>
      </c>
      <c r="VOJ51" s="959"/>
      <c r="VOK51" s="962" t="e">
        <f t="shared" ref="VOK51" si="7674">(VOI51*$C$51)+(VOI51-VOI49)</f>
        <v>#NUM!</v>
      </c>
      <c r="VOL51" s="959"/>
      <c r="VOM51" s="962" t="e">
        <f t="shared" ref="VOM51" si="7675">(VOK51*$C$51)+(VOK51-VOK49)</f>
        <v>#NUM!</v>
      </c>
      <c r="VON51" s="959"/>
      <c r="VOO51" s="962" t="e">
        <f t="shared" ref="VOO51" si="7676">(VOM51*$C$51)+(VOM51-VOM49)</f>
        <v>#NUM!</v>
      </c>
      <c r="VOP51" s="959"/>
      <c r="VOQ51" s="962" t="e">
        <f t="shared" ref="VOQ51" si="7677">(VOO51*$C$51)+(VOO51-VOO49)</f>
        <v>#NUM!</v>
      </c>
      <c r="VOR51" s="959"/>
      <c r="VOS51" s="962" t="e">
        <f t="shared" ref="VOS51" si="7678">(VOQ51*$C$51)+(VOQ51-VOQ49)</f>
        <v>#NUM!</v>
      </c>
      <c r="VOT51" s="959"/>
      <c r="VOU51" s="962" t="e">
        <f t="shared" ref="VOU51" si="7679">(VOS51*$C$51)+(VOS51-VOS49)</f>
        <v>#NUM!</v>
      </c>
      <c r="VOV51" s="959"/>
      <c r="VOW51" s="962" t="e">
        <f t="shared" ref="VOW51" si="7680">(VOU51*$C$51)+(VOU51-VOU49)</f>
        <v>#NUM!</v>
      </c>
      <c r="VOX51" s="959"/>
      <c r="VOY51" s="962" t="e">
        <f t="shared" ref="VOY51" si="7681">(VOW51*$C$51)+(VOW51-VOW49)</f>
        <v>#NUM!</v>
      </c>
      <c r="VOZ51" s="959"/>
      <c r="VPA51" s="962" t="e">
        <f t="shared" ref="VPA51" si="7682">(VOY51*$C$51)+(VOY51-VOY49)</f>
        <v>#NUM!</v>
      </c>
      <c r="VPB51" s="959"/>
      <c r="VPC51" s="962" t="e">
        <f t="shared" ref="VPC51" si="7683">(VPA51*$C$51)+(VPA51-VPA49)</f>
        <v>#NUM!</v>
      </c>
      <c r="VPD51" s="959"/>
      <c r="VPE51" s="962" t="e">
        <f t="shared" ref="VPE51" si="7684">(VPC51*$C$51)+(VPC51-VPC49)</f>
        <v>#NUM!</v>
      </c>
      <c r="VPF51" s="959"/>
      <c r="VPG51" s="962" t="e">
        <f t="shared" ref="VPG51" si="7685">(VPE51*$C$51)+(VPE51-VPE49)</f>
        <v>#NUM!</v>
      </c>
      <c r="VPH51" s="959"/>
      <c r="VPI51" s="962" t="e">
        <f t="shared" ref="VPI51" si="7686">(VPG51*$C$51)+(VPG51-VPG49)</f>
        <v>#NUM!</v>
      </c>
      <c r="VPJ51" s="959"/>
      <c r="VPK51" s="962" t="e">
        <f t="shared" ref="VPK51" si="7687">(VPI51*$C$51)+(VPI51-VPI49)</f>
        <v>#NUM!</v>
      </c>
      <c r="VPL51" s="959"/>
      <c r="VPM51" s="962" t="e">
        <f t="shared" ref="VPM51" si="7688">(VPK51*$C$51)+(VPK51-VPK49)</f>
        <v>#NUM!</v>
      </c>
      <c r="VPN51" s="959"/>
      <c r="VPO51" s="962" t="e">
        <f t="shared" ref="VPO51" si="7689">(VPM51*$C$51)+(VPM51-VPM49)</f>
        <v>#NUM!</v>
      </c>
      <c r="VPP51" s="959"/>
      <c r="VPQ51" s="962" t="e">
        <f t="shared" ref="VPQ51" si="7690">(VPO51*$C$51)+(VPO51-VPO49)</f>
        <v>#NUM!</v>
      </c>
      <c r="VPR51" s="959"/>
      <c r="VPS51" s="962" t="e">
        <f t="shared" ref="VPS51" si="7691">(VPQ51*$C$51)+(VPQ51-VPQ49)</f>
        <v>#NUM!</v>
      </c>
      <c r="VPT51" s="959"/>
      <c r="VPU51" s="962" t="e">
        <f t="shared" ref="VPU51" si="7692">(VPS51*$C$51)+(VPS51-VPS49)</f>
        <v>#NUM!</v>
      </c>
      <c r="VPV51" s="959"/>
      <c r="VPW51" s="962" t="e">
        <f t="shared" ref="VPW51" si="7693">(VPU51*$C$51)+(VPU51-VPU49)</f>
        <v>#NUM!</v>
      </c>
      <c r="VPX51" s="959"/>
      <c r="VPY51" s="962" t="e">
        <f t="shared" ref="VPY51" si="7694">(VPW51*$C$51)+(VPW51-VPW49)</f>
        <v>#NUM!</v>
      </c>
      <c r="VPZ51" s="959"/>
      <c r="VQA51" s="962" t="e">
        <f t="shared" ref="VQA51" si="7695">(VPY51*$C$51)+(VPY51-VPY49)</f>
        <v>#NUM!</v>
      </c>
      <c r="VQB51" s="959"/>
      <c r="VQC51" s="962" t="e">
        <f t="shared" ref="VQC51" si="7696">(VQA51*$C$51)+(VQA51-VQA49)</f>
        <v>#NUM!</v>
      </c>
      <c r="VQD51" s="959"/>
      <c r="VQE51" s="962" t="e">
        <f t="shared" ref="VQE51" si="7697">(VQC51*$C$51)+(VQC51-VQC49)</f>
        <v>#NUM!</v>
      </c>
      <c r="VQF51" s="959"/>
      <c r="VQG51" s="962" t="e">
        <f t="shared" ref="VQG51" si="7698">(VQE51*$C$51)+(VQE51-VQE49)</f>
        <v>#NUM!</v>
      </c>
      <c r="VQH51" s="959"/>
      <c r="VQI51" s="962" t="e">
        <f t="shared" ref="VQI51" si="7699">(VQG51*$C$51)+(VQG51-VQG49)</f>
        <v>#NUM!</v>
      </c>
      <c r="VQJ51" s="959"/>
      <c r="VQK51" s="962" t="e">
        <f t="shared" ref="VQK51" si="7700">(VQI51*$C$51)+(VQI51-VQI49)</f>
        <v>#NUM!</v>
      </c>
      <c r="VQL51" s="959"/>
      <c r="VQM51" s="962" t="e">
        <f t="shared" ref="VQM51" si="7701">(VQK51*$C$51)+(VQK51-VQK49)</f>
        <v>#NUM!</v>
      </c>
      <c r="VQN51" s="959"/>
      <c r="VQO51" s="962" t="e">
        <f t="shared" ref="VQO51" si="7702">(VQM51*$C$51)+(VQM51-VQM49)</f>
        <v>#NUM!</v>
      </c>
      <c r="VQP51" s="959"/>
      <c r="VQQ51" s="962" t="e">
        <f t="shared" ref="VQQ51" si="7703">(VQO51*$C$51)+(VQO51-VQO49)</f>
        <v>#NUM!</v>
      </c>
      <c r="VQR51" s="959"/>
      <c r="VQS51" s="962" t="e">
        <f t="shared" ref="VQS51" si="7704">(VQQ51*$C$51)+(VQQ51-VQQ49)</f>
        <v>#NUM!</v>
      </c>
      <c r="VQT51" s="959"/>
      <c r="VQU51" s="962" t="e">
        <f t="shared" ref="VQU51" si="7705">(VQS51*$C$51)+(VQS51-VQS49)</f>
        <v>#NUM!</v>
      </c>
      <c r="VQV51" s="959"/>
      <c r="VQW51" s="962" t="e">
        <f t="shared" ref="VQW51" si="7706">(VQU51*$C$51)+(VQU51-VQU49)</f>
        <v>#NUM!</v>
      </c>
      <c r="VQX51" s="959"/>
      <c r="VQY51" s="962" t="e">
        <f t="shared" ref="VQY51" si="7707">(VQW51*$C$51)+(VQW51-VQW49)</f>
        <v>#NUM!</v>
      </c>
      <c r="VQZ51" s="959"/>
      <c r="VRA51" s="962" t="e">
        <f t="shared" ref="VRA51" si="7708">(VQY51*$C$51)+(VQY51-VQY49)</f>
        <v>#NUM!</v>
      </c>
      <c r="VRB51" s="959"/>
      <c r="VRC51" s="962" t="e">
        <f t="shared" ref="VRC51" si="7709">(VRA51*$C$51)+(VRA51-VRA49)</f>
        <v>#NUM!</v>
      </c>
      <c r="VRD51" s="959"/>
      <c r="VRE51" s="962" t="e">
        <f t="shared" ref="VRE51" si="7710">(VRC51*$C$51)+(VRC51-VRC49)</f>
        <v>#NUM!</v>
      </c>
      <c r="VRF51" s="959"/>
      <c r="VRG51" s="962" t="e">
        <f t="shared" ref="VRG51" si="7711">(VRE51*$C$51)+(VRE51-VRE49)</f>
        <v>#NUM!</v>
      </c>
      <c r="VRH51" s="959"/>
      <c r="VRI51" s="962" t="e">
        <f t="shared" ref="VRI51" si="7712">(VRG51*$C$51)+(VRG51-VRG49)</f>
        <v>#NUM!</v>
      </c>
      <c r="VRJ51" s="959"/>
      <c r="VRK51" s="962" t="e">
        <f t="shared" ref="VRK51" si="7713">(VRI51*$C$51)+(VRI51-VRI49)</f>
        <v>#NUM!</v>
      </c>
      <c r="VRL51" s="959"/>
      <c r="VRM51" s="962" t="e">
        <f t="shared" ref="VRM51" si="7714">(VRK51*$C$51)+(VRK51-VRK49)</f>
        <v>#NUM!</v>
      </c>
      <c r="VRN51" s="959"/>
      <c r="VRO51" s="962" t="e">
        <f t="shared" ref="VRO51" si="7715">(VRM51*$C$51)+(VRM51-VRM49)</f>
        <v>#NUM!</v>
      </c>
      <c r="VRP51" s="959"/>
      <c r="VRQ51" s="962" t="e">
        <f t="shared" ref="VRQ51" si="7716">(VRO51*$C$51)+(VRO51-VRO49)</f>
        <v>#NUM!</v>
      </c>
      <c r="VRR51" s="959"/>
      <c r="VRS51" s="962" t="e">
        <f t="shared" ref="VRS51" si="7717">(VRQ51*$C$51)+(VRQ51-VRQ49)</f>
        <v>#NUM!</v>
      </c>
      <c r="VRT51" s="959"/>
      <c r="VRU51" s="962" t="e">
        <f t="shared" ref="VRU51" si="7718">(VRS51*$C$51)+(VRS51-VRS49)</f>
        <v>#NUM!</v>
      </c>
      <c r="VRV51" s="959"/>
      <c r="VRW51" s="962" t="e">
        <f t="shared" ref="VRW51" si="7719">(VRU51*$C$51)+(VRU51-VRU49)</f>
        <v>#NUM!</v>
      </c>
      <c r="VRX51" s="959"/>
      <c r="VRY51" s="962" t="e">
        <f t="shared" ref="VRY51" si="7720">(VRW51*$C$51)+(VRW51-VRW49)</f>
        <v>#NUM!</v>
      </c>
      <c r="VRZ51" s="959"/>
      <c r="VSA51" s="962" t="e">
        <f t="shared" ref="VSA51" si="7721">(VRY51*$C$51)+(VRY51-VRY49)</f>
        <v>#NUM!</v>
      </c>
      <c r="VSB51" s="959"/>
      <c r="VSC51" s="962" t="e">
        <f t="shared" ref="VSC51" si="7722">(VSA51*$C$51)+(VSA51-VSA49)</f>
        <v>#NUM!</v>
      </c>
      <c r="VSD51" s="959"/>
      <c r="VSE51" s="962" t="e">
        <f t="shared" ref="VSE51" si="7723">(VSC51*$C$51)+(VSC51-VSC49)</f>
        <v>#NUM!</v>
      </c>
      <c r="VSF51" s="959"/>
      <c r="VSG51" s="962" t="e">
        <f t="shared" ref="VSG51" si="7724">(VSE51*$C$51)+(VSE51-VSE49)</f>
        <v>#NUM!</v>
      </c>
      <c r="VSH51" s="959"/>
      <c r="VSI51" s="962" t="e">
        <f t="shared" ref="VSI51" si="7725">(VSG51*$C$51)+(VSG51-VSG49)</f>
        <v>#NUM!</v>
      </c>
      <c r="VSJ51" s="959"/>
      <c r="VSK51" s="962" t="e">
        <f t="shared" ref="VSK51" si="7726">(VSI51*$C$51)+(VSI51-VSI49)</f>
        <v>#NUM!</v>
      </c>
      <c r="VSL51" s="959"/>
      <c r="VSM51" s="962" t="e">
        <f t="shared" ref="VSM51" si="7727">(VSK51*$C$51)+(VSK51-VSK49)</f>
        <v>#NUM!</v>
      </c>
      <c r="VSN51" s="959"/>
      <c r="VSO51" s="962" t="e">
        <f t="shared" ref="VSO51" si="7728">(VSM51*$C$51)+(VSM51-VSM49)</f>
        <v>#NUM!</v>
      </c>
      <c r="VSP51" s="959"/>
      <c r="VSQ51" s="962" t="e">
        <f t="shared" ref="VSQ51" si="7729">(VSO51*$C$51)+(VSO51-VSO49)</f>
        <v>#NUM!</v>
      </c>
      <c r="VSR51" s="959"/>
      <c r="VSS51" s="962" t="e">
        <f t="shared" ref="VSS51" si="7730">(VSQ51*$C$51)+(VSQ51-VSQ49)</f>
        <v>#NUM!</v>
      </c>
      <c r="VST51" s="959"/>
      <c r="VSU51" s="962" t="e">
        <f t="shared" ref="VSU51" si="7731">(VSS51*$C$51)+(VSS51-VSS49)</f>
        <v>#NUM!</v>
      </c>
      <c r="VSV51" s="959"/>
      <c r="VSW51" s="962" t="e">
        <f t="shared" ref="VSW51" si="7732">(VSU51*$C$51)+(VSU51-VSU49)</f>
        <v>#NUM!</v>
      </c>
      <c r="VSX51" s="959"/>
      <c r="VSY51" s="962" t="e">
        <f t="shared" ref="VSY51" si="7733">(VSW51*$C$51)+(VSW51-VSW49)</f>
        <v>#NUM!</v>
      </c>
      <c r="VSZ51" s="959"/>
      <c r="VTA51" s="962" t="e">
        <f t="shared" ref="VTA51" si="7734">(VSY51*$C$51)+(VSY51-VSY49)</f>
        <v>#NUM!</v>
      </c>
      <c r="VTB51" s="959"/>
      <c r="VTC51" s="962" t="e">
        <f t="shared" ref="VTC51" si="7735">(VTA51*$C$51)+(VTA51-VTA49)</f>
        <v>#NUM!</v>
      </c>
      <c r="VTD51" s="959"/>
      <c r="VTE51" s="962" t="e">
        <f t="shared" ref="VTE51" si="7736">(VTC51*$C$51)+(VTC51-VTC49)</f>
        <v>#NUM!</v>
      </c>
      <c r="VTF51" s="959"/>
      <c r="VTG51" s="962" t="e">
        <f t="shared" ref="VTG51" si="7737">(VTE51*$C$51)+(VTE51-VTE49)</f>
        <v>#NUM!</v>
      </c>
      <c r="VTH51" s="959"/>
      <c r="VTI51" s="962" t="e">
        <f t="shared" ref="VTI51" si="7738">(VTG51*$C$51)+(VTG51-VTG49)</f>
        <v>#NUM!</v>
      </c>
      <c r="VTJ51" s="959"/>
      <c r="VTK51" s="962" t="e">
        <f t="shared" ref="VTK51" si="7739">(VTI51*$C$51)+(VTI51-VTI49)</f>
        <v>#NUM!</v>
      </c>
      <c r="VTL51" s="959"/>
      <c r="VTM51" s="962" t="e">
        <f t="shared" ref="VTM51" si="7740">(VTK51*$C$51)+(VTK51-VTK49)</f>
        <v>#NUM!</v>
      </c>
      <c r="VTN51" s="959"/>
      <c r="VTO51" s="962" t="e">
        <f t="shared" ref="VTO51" si="7741">(VTM51*$C$51)+(VTM51-VTM49)</f>
        <v>#NUM!</v>
      </c>
      <c r="VTP51" s="959"/>
      <c r="VTQ51" s="962" t="e">
        <f t="shared" ref="VTQ51" si="7742">(VTO51*$C$51)+(VTO51-VTO49)</f>
        <v>#NUM!</v>
      </c>
      <c r="VTR51" s="959"/>
      <c r="VTS51" s="962" t="e">
        <f t="shared" ref="VTS51" si="7743">(VTQ51*$C$51)+(VTQ51-VTQ49)</f>
        <v>#NUM!</v>
      </c>
      <c r="VTT51" s="959"/>
      <c r="VTU51" s="962" t="e">
        <f t="shared" ref="VTU51" si="7744">(VTS51*$C$51)+(VTS51-VTS49)</f>
        <v>#NUM!</v>
      </c>
      <c r="VTV51" s="959"/>
      <c r="VTW51" s="962" t="e">
        <f t="shared" ref="VTW51" si="7745">(VTU51*$C$51)+(VTU51-VTU49)</f>
        <v>#NUM!</v>
      </c>
      <c r="VTX51" s="959"/>
      <c r="VTY51" s="962" t="e">
        <f t="shared" ref="VTY51" si="7746">(VTW51*$C$51)+(VTW51-VTW49)</f>
        <v>#NUM!</v>
      </c>
      <c r="VTZ51" s="959"/>
      <c r="VUA51" s="962" t="e">
        <f t="shared" ref="VUA51" si="7747">(VTY51*$C$51)+(VTY51-VTY49)</f>
        <v>#NUM!</v>
      </c>
      <c r="VUB51" s="959"/>
      <c r="VUC51" s="962" t="e">
        <f t="shared" ref="VUC51" si="7748">(VUA51*$C$51)+(VUA51-VUA49)</f>
        <v>#NUM!</v>
      </c>
      <c r="VUD51" s="959"/>
      <c r="VUE51" s="962" t="e">
        <f t="shared" ref="VUE51" si="7749">(VUC51*$C$51)+(VUC51-VUC49)</f>
        <v>#NUM!</v>
      </c>
      <c r="VUF51" s="959"/>
      <c r="VUG51" s="962" t="e">
        <f t="shared" ref="VUG51" si="7750">(VUE51*$C$51)+(VUE51-VUE49)</f>
        <v>#NUM!</v>
      </c>
      <c r="VUH51" s="959"/>
      <c r="VUI51" s="962" t="e">
        <f t="shared" ref="VUI51" si="7751">(VUG51*$C$51)+(VUG51-VUG49)</f>
        <v>#NUM!</v>
      </c>
      <c r="VUJ51" s="959"/>
      <c r="VUK51" s="962" t="e">
        <f t="shared" ref="VUK51" si="7752">(VUI51*$C$51)+(VUI51-VUI49)</f>
        <v>#NUM!</v>
      </c>
      <c r="VUL51" s="959"/>
      <c r="VUM51" s="962" t="e">
        <f t="shared" ref="VUM51" si="7753">(VUK51*$C$51)+(VUK51-VUK49)</f>
        <v>#NUM!</v>
      </c>
      <c r="VUN51" s="959"/>
      <c r="VUO51" s="962" t="e">
        <f t="shared" ref="VUO51" si="7754">(VUM51*$C$51)+(VUM51-VUM49)</f>
        <v>#NUM!</v>
      </c>
      <c r="VUP51" s="959"/>
      <c r="VUQ51" s="962" t="e">
        <f t="shared" ref="VUQ51" si="7755">(VUO51*$C$51)+(VUO51-VUO49)</f>
        <v>#NUM!</v>
      </c>
      <c r="VUR51" s="959"/>
      <c r="VUS51" s="962" t="e">
        <f t="shared" ref="VUS51" si="7756">(VUQ51*$C$51)+(VUQ51-VUQ49)</f>
        <v>#NUM!</v>
      </c>
      <c r="VUT51" s="959"/>
      <c r="VUU51" s="962" t="e">
        <f t="shared" ref="VUU51" si="7757">(VUS51*$C$51)+(VUS51-VUS49)</f>
        <v>#NUM!</v>
      </c>
      <c r="VUV51" s="959"/>
      <c r="VUW51" s="962" t="e">
        <f t="shared" ref="VUW51" si="7758">(VUU51*$C$51)+(VUU51-VUU49)</f>
        <v>#NUM!</v>
      </c>
      <c r="VUX51" s="959"/>
      <c r="VUY51" s="962" t="e">
        <f t="shared" ref="VUY51" si="7759">(VUW51*$C$51)+(VUW51-VUW49)</f>
        <v>#NUM!</v>
      </c>
      <c r="VUZ51" s="959"/>
      <c r="VVA51" s="962" t="e">
        <f t="shared" ref="VVA51" si="7760">(VUY51*$C$51)+(VUY51-VUY49)</f>
        <v>#NUM!</v>
      </c>
      <c r="VVB51" s="959"/>
      <c r="VVC51" s="962" t="e">
        <f t="shared" ref="VVC51" si="7761">(VVA51*$C$51)+(VVA51-VVA49)</f>
        <v>#NUM!</v>
      </c>
      <c r="VVD51" s="959"/>
      <c r="VVE51" s="962" t="e">
        <f t="shared" ref="VVE51" si="7762">(VVC51*$C$51)+(VVC51-VVC49)</f>
        <v>#NUM!</v>
      </c>
      <c r="VVF51" s="959"/>
      <c r="VVG51" s="962" t="e">
        <f t="shared" ref="VVG51" si="7763">(VVE51*$C$51)+(VVE51-VVE49)</f>
        <v>#NUM!</v>
      </c>
      <c r="VVH51" s="959"/>
      <c r="VVI51" s="962" t="e">
        <f t="shared" ref="VVI51" si="7764">(VVG51*$C$51)+(VVG51-VVG49)</f>
        <v>#NUM!</v>
      </c>
      <c r="VVJ51" s="959"/>
      <c r="VVK51" s="962" t="e">
        <f t="shared" ref="VVK51" si="7765">(VVI51*$C$51)+(VVI51-VVI49)</f>
        <v>#NUM!</v>
      </c>
      <c r="VVL51" s="959"/>
      <c r="VVM51" s="962" t="e">
        <f t="shared" ref="VVM51" si="7766">(VVK51*$C$51)+(VVK51-VVK49)</f>
        <v>#NUM!</v>
      </c>
      <c r="VVN51" s="959"/>
      <c r="VVO51" s="962" t="e">
        <f t="shared" ref="VVO51" si="7767">(VVM51*$C$51)+(VVM51-VVM49)</f>
        <v>#NUM!</v>
      </c>
      <c r="VVP51" s="959"/>
      <c r="VVQ51" s="962" t="e">
        <f t="shared" ref="VVQ51" si="7768">(VVO51*$C$51)+(VVO51-VVO49)</f>
        <v>#NUM!</v>
      </c>
      <c r="VVR51" s="959"/>
      <c r="VVS51" s="962" t="e">
        <f t="shared" ref="VVS51" si="7769">(VVQ51*$C$51)+(VVQ51-VVQ49)</f>
        <v>#NUM!</v>
      </c>
      <c r="VVT51" s="959"/>
      <c r="VVU51" s="962" t="e">
        <f t="shared" ref="VVU51" si="7770">(VVS51*$C$51)+(VVS51-VVS49)</f>
        <v>#NUM!</v>
      </c>
      <c r="VVV51" s="959"/>
      <c r="VVW51" s="962" t="e">
        <f t="shared" ref="VVW51" si="7771">(VVU51*$C$51)+(VVU51-VVU49)</f>
        <v>#NUM!</v>
      </c>
      <c r="VVX51" s="959"/>
      <c r="VVY51" s="962" t="e">
        <f t="shared" ref="VVY51" si="7772">(VVW51*$C$51)+(VVW51-VVW49)</f>
        <v>#NUM!</v>
      </c>
      <c r="VVZ51" s="959"/>
      <c r="VWA51" s="962" t="e">
        <f t="shared" ref="VWA51" si="7773">(VVY51*$C$51)+(VVY51-VVY49)</f>
        <v>#NUM!</v>
      </c>
      <c r="VWB51" s="959"/>
      <c r="VWC51" s="962" t="e">
        <f t="shared" ref="VWC51" si="7774">(VWA51*$C$51)+(VWA51-VWA49)</f>
        <v>#NUM!</v>
      </c>
      <c r="VWD51" s="959"/>
      <c r="VWE51" s="962" t="e">
        <f t="shared" ref="VWE51" si="7775">(VWC51*$C$51)+(VWC51-VWC49)</f>
        <v>#NUM!</v>
      </c>
      <c r="VWF51" s="959"/>
      <c r="VWG51" s="962" t="e">
        <f t="shared" ref="VWG51" si="7776">(VWE51*$C$51)+(VWE51-VWE49)</f>
        <v>#NUM!</v>
      </c>
      <c r="VWH51" s="959"/>
      <c r="VWI51" s="962" t="e">
        <f t="shared" ref="VWI51" si="7777">(VWG51*$C$51)+(VWG51-VWG49)</f>
        <v>#NUM!</v>
      </c>
      <c r="VWJ51" s="959"/>
      <c r="VWK51" s="962" t="e">
        <f t="shared" ref="VWK51" si="7778">(VWI51*$C$51)+(VWI51-VWI49)</f>
        <v>#NUM!</v>
      </c>
      <c r="VWL51" s="959"/>
      <c r="VWM51" s="962" t="e">
        <f t="shared" ref="VWM51" si="7779">(VWK51*$C$51)+(VWK51-VWK49)</f>
        <v>#NUM!</v>
      </c>
      <c r="VWN51" s="959"/>
      <c r="VWO51" s="962" t="e">
        <f t="shared" ref="VWO51" si="7780">(VWM51*$C$51)+(VWM51-VWM49)</f>
        <v>#NUM!</v>
      </c>
      <c r="VWP51" s="959"/>
      <c r="VWQ51" s="962" t="e">
        <f t="shared" ref="VWQ51" si="7781">(VWO51*$C$51)+(VWO51-VWO49)</f>
        <v>#NUM!</v>
      </c>
      <c r="VWR51" s="959"/>
      <c r="VWS51" s="962" t="e">
        <f t="shared" ref="VWS51" si="7782">(VWQ51*$C$51)+(VWQ51-VWQ49)</f>
        <v>#NUM!</v>
      </c>
      <c r="VWT51" s="959"/>
      <c r="VWU51" s="962" t="e">
        <f t="shared" ref="VWU51" si="7783">(VWS51*$C$51)+(VWS51-VWS49)</f>
        <v>#NUM!</v>
      </c>
      <c r="VWV51" s="959"/>
      <c r="VWW51" s="962" t="e">
        <f t="shared" ref="VWW51" si="7784">(VWU51*$C$51)+(VWU51-VWU49)</f>
        <v>#NUM!</v>
      </c>
      <c r="VWX51" s="959"/>
      <c r="VWY51" s="962" t="e">
        <f t="shared" ref="VWY51" si="7785">(VWW51*$C$51)+(VWW51-VWW49)</f>
        <v>#NUM!</v>
      </c>
      <c r="VWZ51" s="959"/>
      <c r="VXA51" s="962" t="e">
        <f t="shared" ref="VXA51" si="7786">(VWY51*$C$51)+(VWY51-VWY49)</f>
        <v>#NUM!</v>
      </c>
      <c r="VXB51" s="959"/>
      <c r="VXC51" s="962" t="e">
        <f t="shared" ref="VXC51" si="7787">(VXA51*$C$51)+(VXA51-VXA49)</f>
        <v>#NUM!</v>
      </c>
      <c r="VXD51" s="959"/>
      <c r="VXE51" s="962" t="e">
        <f t="shared" ref="VXE51" si="7788">(VXC51*$C$51)+(VXC51-VXC49)</f>
        <v>#NUM!</v>
      </c>
      <c r="VXF51" s="959"/>
      <c r="VXG51" s="962" t="e">
        <f t="shared" ref="VXG51" si="7789">(VXE51*$C$51)+(VXE51-VXE49)</f>
        <v>#NUM!</v>
      </c>
      <c r="VXH51" s="959"/>
      <c r="VXI51" s="962" t="e">
        <f t="shared" ref="VXI51" si="7790">(VXG51*$C$51)+(VXG51-VXG49)</f>
        <v>#NUM!</v>
      </c>
      <c r="VXJ51" s="959"/>
      <c r="VXK51" s="962" t="e">
        <f t="shared" ref="VXK51" si="7791">(VXI51*$C$51)+(VXI51-VXI49)</f>
        <v>#NUM!</v>
      </c>
      <c r="VXL51" s="959"/>
      <c r="VXM51" s="962" t="e">
        <f t="shared" ref="VXM51" si="7792">(VXK51*$C$51)+(VXK51-VXK49)</f>
        <v>#NUM!</v>
      </c>
      <c r="VXN51" s="959"/>
      <c r="VXO51" s="962" t="e">
        <f t="shared" ref="VXO51" si="7793">(VXM51*$C$51)+(VXM51-VXM49)</f>
        <v>#NUM!</v>
      </c>
      <c r="VXP51" s="959"/>
      <c r="VXQ51" s="962" t="e">
        <f t="shared" ref="VXQ51" si="7794">(VXO51*$C$51)+(VXO51-VXO49)</f>
        <v>#NUM!</v>
      </c>
      <c r="VXR51" s="959"/>
      <c r="VXS51" s="962" t="e">
        <f t="shared" ref="VXS51" si="7795">(VXQ51*$C$51)+(VXQ51-VXQ49)</f>
        <v>#NUM!</v>
      </c>
      <c r="VXT51" s="959"/>
      <c r="VXU51" s="962" t="e">
        <f t="shared" ref="VXU51" si="7796">(VXS51*$C$51)+(VXS51-VXS49)</f>
        <v>#NUM!</v>
      </c>
      <c r="VXV51" s="959"/>
      <c r="VXW51" s="962" t="e">
        <f t="shared" ref="VXW51" si="7797">(VXU51*$C$51)+(VXU51-VXU49)</f>
        <v>#NUM!</v>
      </c>
      <c r="VXX51" s="959"/>
      <c r="VXY51" s="962" t="e">
        <f t="shared" ref="VXY51" si="7798">(VXW51*$C$51)+(VXW51-VXW49)</f>
        <v>#NUM!</v>
      </c>
      <c r="VXZ51" s="959"/>
      <c r="VYA51" s="962" t="e">
        <f t="shared" ref="VYA51" si="7799">(VXY51*$C$51)+(VXY51-VXY49)</f>
        <v>#NUM!</v>
      </c>
      <c r="VYB51" s="959"/>
      <c r="VYC51" s="962" t="e">
        <f t="shared" ref="VYC51" si="7800">(VYA51*$C$51)+(VYA51-VYA49)</f>
        <v>#NUM!</v>
      </c>
      <c r="VYD51" s="959"/>
      <c r="VYE51" s="962" t="e">
        <f t="shared" ref="VYE51" si="7801">(VYC51*$C$51)+(VYC51-VYC49)</f>
        <v>#NUM!</v>
      </c>
      <c r="VYF51" s="959"/>
      <c r="VYG51" s="962" t="e">
        <f t="shared" ref="VYG51" si="7802">(VYE51*$C$51)+(VYE51-VYE49)</f>
        <v>#NUM!</v>
      </c>
      <c r="VYH51" s="959"/>
      <c r="VYI51" s="962" t="e">
        <f t="shared" ref="VYI51" si="7803">(VYG51*$C$51)+(VYG51-VYG49)</f>
        <v>#NUM!</v>
      </c>
      <c r="VYJ51" s="959"/>
      <c r="VYK51" s="962" t="e">
        <f t="shared" ref="VYK51" si="7804">(VYI51*$C$51)+(VYI51-VYI49)</f>
        <v>#NUM!</v>
      </c>
      <c r="VYL51" s="959"/>
      <c r="VYM51" s="962" t="e">
        <f t="shared" ref="VYM51" si="7805">(VYK51*$C$51)+(VYK51-VYK49)</f>
        <v>#NUM!</v>
      </c>
      <c r="VYN51" s="959"/>
      <c r="VYO51" s="962" t="e">
        <f t="shared" ref="VYO51" si="7806">(VYM51*$C$51)+(VYM51-VYM49)</f>
        <v>#NUM!</v>
      </c>
      <c r="VYP51" s="959"/>
      <c r="VYQ51" s="962" t="e">
        <f t="shared" ref="VYQ51" si="7807">(VYO51*$C$51)+(VYO51-VYO49)</f>
        <v>#NUM!</v>
      </c>
      <c r="VYR51" s="959"/>
      <c r="VYS51" s="962" t="e">
        <f t="shared" ref="VYS51" si="7808">(VYQ51*$C$51)+(VYQ51-VYQ49)</f>
        <v>#NUM!</v>
      </c>
      <c r="VYT51" s="959"/>
      <c r="VYU51" s="962" t="e">
        <f t="shared" ref="VYU51" si="7809">(VYS51*$C$51)+(VYS51-VYS49)</f>
        <v>#NUM!</v>
      </c>
      <c r="VYV51" s="959"/>
      <c r="VYW51" s="962" t="e">
        <f t="shared" ref="VYW51" si="7810">(VYU51*$C$51)+(VYU51-VYU49)</f>
        <v>#NUM!</v>
      </c>
      <c r="VYX51" s="959"/>
      <c r="VYY51" s="962" t="e">
        <f t="shared" ref="VYY51" si="7811">(VYW51*$C$51)+(VYW51-VYW49)</f>
        <v>#NUM!</v>
      </c>
      <c r="VYZ51" s="959"/>
      <c r="VZA51" s="962" t="e">
        <f t="shared" ref="VZA51" si="7812">(VYY51*$C$51)+(VYY51-VYY49)</f>
        <v>#NUM!</v>
      </c>
      <c r="VZB51" s="959"/>
      <c r="VZC51" s="962" t="e">
        <f t="shared" ref="VZC51" si="7813">(VZA51*$C$51)+(VZA51-VZA49)</f>
        <v>#NUM!</v>
      </c>
      <c r="VZD51" s="959"/>
      <c r="VZE51" s="962" t="e">
        <f t="shared" ref="VZE51" si="7814">(VZC51*$C$51)+(VZC51-VZC49)</f>
        <v>#NUM!</v>
      </c>
      <c r="VZF51" s="959"/>
      <c r="VZG51" s="962" t="e">
        <f t="shared" ref="VZG51" si="7815">(VZE51*$C$51)+(VZE51-VZE49)</f>
        <v>#NUM!</v>
      </c>
      <c r="VZH51" s="959"/>
      <c r="VZI51" s="962" t="e">
        <f t="shared" ref="VZI51" si="7816">(VZG51*$C$51)+(VZG51-VZG49)</f>
        <v>#NUM!</v>
      </c>
      <c r="VZJ51" s="959"/>
      <c r="VZK51" s="962" t="e">
        <f t="shared" ref="VZK51" si="7817">(VZI51*$C$51)+(VZI51-VZI49)</f>
        <v>#NUM!</v>
      </c>
      <c r="VZL51" s="959"/>
      <c r="VZM51" s="962" t="e">
        <f t="shared" ref="VZM51" si="7818">(VZK51*$C$51)+(VZK51-VZK49)</f>
        <v>#NUM!</v>
      </c>
      <c r="VZN51" s="959"/>
      <c r="VZO51" s="962" t="e">
        <f t="shared" ref="VZO51" si="7819">(VZM51*$C$51)+(VZM51-VZM49)</f>
        <v>#NUM!</v>
      </c>
      <c r="VZP51" s="959"/>
      <c r="VZQ51" s="962" t="e">
        <f t="shared" ref="VZQ51" si="7820">(VZO51*$C$51)+(VZO51-VZO49)</f>
        <v>#NUM!</v>
      </c>
      <c r="VZR51" s="959"/>
      <c r="VZS51" s="962" t="e">
        <f t="shared" ref="VZS51" si="7821">(VZQ51*$C$51)+(VZQ51-VZQ49)</f>
        <v>#NUM!</v>
      </c>
      <c r="VZT51" s="959"/>
      <c r="VZU51" s="962" t="e">
        <f t="shared" ref="VZU51" si="7822">(VZS51*$C$51)+(VZS51-VZS49)</f>
        <v>#NUM!</v>
      </c>
      <c r="VZV51" s="959"/>
      <c r="VZW51" s="962" t="e">
        <f t="shared" ref="VZW51" si="7823">(VZU51*$C$51)+(VZU51-VZU49)</f>
        <v>#NUM!</v>
      </c>
      <c r="VZX51" s="959"/>
      <c r="VZY51" s="962" t="e">
        <f t="shared" ref="VZY51" si="7824">(VZW51*$C$51)+(VZW51-VZW49)</f>
        <v>#NUM!</v>
      </c>
      <c r="VZZ51" s="959"/>
      <c r="WAA51" s="962" t="e">
        <f t="shared" ref="WAA51" si="7825">(VZY51*$C$51)+(VZY51-VZY49)</f>
        <v>#NUM!</v>
      </c>
      <c r="WAB51" s="959"/>
      <c r="WAC51" s="962" t="e">
        <f t="shared" ref="WAC51" si="7826">(WAA51*$C$51)+(WAA51-WAA49)</f>
        <v>#NUM!</v>
      </c>
      <c r="WAD51" s="959"/>
      <c r="WAE51" s="962" t="e">
        <f t="shared" ref="WAE51" si="7827">(WAC51*$C$51)+(WAC51-WAC49)</f>
        <v>#NUM!</v>
      </c>
      <c r="WAF51" s="959"/>
      <c r="WAG51" s="962" t="e">
        <f t="shared" ref="WAG51" si="7828">(WAE51*$C$51)+(WAE51-WAE49)</f>
        <v>#NUM!</v>
      </c>
      <c r="WAH51" s="959"/>
      <c r="WAI51" s="962" t="e">
        <f t="shared" ref="WAI51" si="7829">(WAG51*$C$51)+(WAG51-WAG49)</f>
        <v>#NUM!</v>
      </c>
      <c r="WAJ51" s="959"/>
      <c r="WAK51" s="962" t="e">
        <f t="shared" ref="WAK51" si="7830">(WAI51*$C$51)+(WAI51-WAI49)</f>
        <v>#NUM!</v>
      </c>
      <c r="WAL51" s="959"/>
      <c r="WAM51" s="962" t="e">
        <f t="shared" ref="WAM51" si="7831">(WAK51*$C$51)+(WAK51-WAK49)</f>
        <v>#NUM!</v>
      </c>
      <c r="WAN51" s="959"/>
      <c r="WAO51" s="962" t="e">
        <f t="shared" ref="WAO51" si="7832">(WAM51*$C$51)+(WAM51-WAM49)</f>
        <v>#NUM!</v>
      </c>
      <c r="WAP51" s="959"/>
      <c r="WAQ51" s="962" t="e">
        <f t="shared" ref="WAQ51" si="7833">(WAO51*$C$51)+(WAO51-WAO49)</f>
        <v>#NUM!</v>
      </c>
      <c r="WAR51" s="959"/>
      <c r="WAS51" s="962" t="e">
        <f t="shared" ref="WAS51" si="7834">(WAQ51*$C$51)+(WAQ51-WAQ49)</f>
        <v>#NUM!</v>
      </c>
      <c r="WAT51" s="959"/>
      <c r="WAU51" s="962" t="e">
        <f t="shared" ref="WAU51" si="7835">(WAS51*$C$51)+(WAS51-WAS49)</f>
        <v>#NUM!</v>
      </c>
      <c r="WAV51" s="959"/>
      <c r="WAW51" s="962" t="e">
        <f t="shared" ref="WAW51" si="7836">(WAU51*$C$51)+(WAU51-WAU49)</f>
        <v>#NUM!</v>
      </c>
      <c r="WAX51" s="959"/>
      <c r="WAY51" s="962" t="e">
        <f t="shared" ref="WAY51" si="7837">(WAW51*$C$51)+(WAW51-WAW49)</f>
        <v>#NUM!</v>
      </c>
      <c r="WAZ51" s="959"/>
      <c r="WBA51" s="962" t="e">
        <f t="shared" ref="WBA51" si="7838">(WAY51*$C$51)+(WAY51-WAY49)</f>
        <v>#NUM!</v>
      </c>
      <c r="WBB51" s="959"/>
      <c r="WBC51" s="962" t="e">
        <f t="shared" ref="WBC51" si="7839">(WBA51*$C$51)+(WBA51-WBA49)</f>
        <v>#NUM!</v>
      </c>
      <c r="WBD51" s="959"/>
      <c r="WBE51" s="962" t="e">
        <f t="shared" ref="WBE51" si="7840">(WBC51*$C$51)+(WBC51-WBC49)</f>
        <v>#NUM!</v>
      </c>
      <c r="WBF51" s="959"/>
      <c r="WBG51" s="962" t="e">
        <f t="shared" ref="WBG51" si="7841">(WBE51*$C$51)+(WBE51-WBE49)</f>
        <v>#NUM!</v>
      </c>
      <c r="WBH51" s="959"/>
      <c r="WBI51" s="962" t="e">
        <f t="shared" ref="WBI51" si="7842">(WBG51*$C$51)+(WBG51-WBG49)</f>
        <v>#NUM!</v>
      </c>
      <c r="WBJ51" s="959"/>
      <c r="WBK51" s="962" t="e">
        <f t="shared" ref="WBK51" si="7843">(WBI51*$C$51)+(WBI51-WBI49)</f>
        <v>#NUM!</v>
      </c>
      <c r="WBL51" s="959"/>
      <c r="WBM51" s="962" t="e">
        <f t="shared" ref="WBM51" si="7844">(WBK51*$C$51)+(WBK51-WBK49)</f>
        <v>#NUM!</v>
      </c>
      <c r="WBN51" s="959"/>
      <c r="WBO51" s="962" t="e">
        <f t="shared" ref="WBO51" si="7845">(WBM51*$C$51)+(WBM51-WBM49)</f>
        <v>#NUM!</v>
      </c>
      <c r="WBP51" s="959"/>
      <c r="WBQ51" s="962" t="e">
        <f t="shared" ref="WBQ51" si="7846">(WBO51*$C$51)+(WBO51-WBO49)</f>
        <v>#NUM!</v>
      </c>
      <c r="WBR51" s="959"/>
      <c r="WBS51" s="962" t="e">
        <f t="shared" ref="WBS51" si="7847">(WBQ51*$C$51)+(WBQ51-WBQ49)</f>
        <v>#NUM!</v>
      </c>
      <c r="WBT51" s="959"/>
      <c r="WBU51" s="962" t="e">
        <f t="shared" ref="WBU51" si="7848">(WBS51*$C$51)+(WBS51-WBS49)</f>
        <v>#NUM!</v>
      </c>
      <c r="WBV51" s="959"/>
      <c r="WBW51" s="962" t="e">
        <f t="shared" ref="WBW51" si="7849">(WBU51*$C$51)+(WBU51-WBU49)</f>
        <v>#NUM!</v>
      </c>
      <c r="WBX51" s="959"/>
      <c r="WBY51" s="962" t="e">
        <f t="shared" ref="WBY51" si="7850">(WBW51*$C$51)+(WBW51-WBW49)</f>
        <v>#NUM!</v>
      </c>
      <c r="WBZ51" s="959"/>
      <c r="WCA51" s="962" t="e">
        <f t="shared" ref="WCA51" si="7851">(WBY51*$C$51)+(WBY51-WBY49)</f>
        <v>#NUM!</v>
      </c>
      <c r="WCB51" s="959"/>
      <c r="WCC51" s="962" t="e">
        <f t="shared" ref="WCC51" si="7852">(WCA51*$C$51)+(WCA51-WCA49)</f>
        <v>#NUM!</v>
      </c>
      <c r="WCD51" s="959"/>
      <c r="WCE51" s="962" t="e">
        <f t="shared" ref="WCE51" si="7853">(WCC51*$C$51)+(WCC51-WCC49)</f>
        <v>#NUM!</v>
      </c>
      <c r="WCF51" s="959"/>
      <c r="WCG51" s="962" t="e">
        <f t="shared" ref="WCG51" si="7854">(WCE51*$C$51)+(WCE51-WCE49)</f>
        <v>#NUM!</v>
      </c>
      <c r="WCH51" s="959"/>
      <c r="WCI51" s="962" t="e">
        <f t="shared" ref="WCI51" si="7855">(WCG51*$C$51)+(WCG51-WCG49)</f>
        <v>#NUM!</v>
      </c>
      <c r="WCJ51" s="959"/>
      <c r="WCK51" s="962" t="e">
        <f t="shared" ref="WCK51" si="7856">(WCI51*$C$51)+(WCI51-WCI49)</f>
        <v>#NUM!</v>
      </c>
      <c r="WCL51" s="959"/>
      <c r="WCM51" s="962" t="e">
        <f t="shared" ref="WCM51" si="7857">(WCK51*$C$51)+(WCK51-WCK49)</f>
        <v>#NUM!</v>
      </c>
      <c r="WCN51" s="959"/>
      <c r="WCO51" s="962" t="e">
        <f t="shared" ref="WCO51" si="7858">(WCM51*$C$51)+(WCM51-WCM49)</f>
        <v>#NUM!</v>
      </c>
      <c r="WCP51" s="959"/>
      <c r="WCQ51" s="962" t="e">
        <f t="shared" ref="WCQ51" si="7859">(WCO51*$C$51)+(WCO51-WCO49)</f>
        <v>#NUM!</v>
      </c>
      <c r="WCR51" s="959"/>
      <c r="WCS51" s="962" t="e">
        <f t="shared" ref="WCS51" si="7860">(WCQ51*$C$51)+(WCQ51-WCQ49)</f>
        <v>#NUM!</v>
      </c>
      <c r="WCT51" s="959"/>
      <c r="WCU51" s="962" t="e">
        <f t="shared" ref="WCU51" si="7861">(WCS51*$C$51)+(WCS51-WCS49)</f>
        <v>#NUM!</v>
      </c>
      <c r="WCV51" s="959"/>
      <c r="WCW51" s="962" t="e">
        <f t="shared" ref="WCW51" si="7862">(WCU51*$C$51)+(WCU51-WCU49)</f>
        <v>#NUM!</v>
      </c>
      <c r="WCX51" s="959"/>
      <c r="WCY51" s="962" t="e">
        <f t="shared" ref="WCY51" si="7863">(WCW51*$C$51)+(WCW51-WCW49)</f>
        <v>#NUM!</v>
      </c>
      <c r="WCZ51" s="959"/>
      <c r="WDA51" s="962" t="e">
        <f t="shared" ref="WDA51" si="7864">(WCY51*$C$51)+(WCY51-WCY49)</f>
        <v>#NUM!</v>
      </c>
      <c r="WDB51" s="959"/>
      <c r="WDC51" s="962" t="e">
        <f t="shared" ref="WDC51" si="7865">(WDA51*$C$51)+(WDA51-WDA49)</f>
        <v>#NUM!</v>
      </c>
      <c r="WDD51" s="959"/>
      <c r="WDE51" s="962" t="e">
        <f t="shared" ref="WDE51" si="7866">(WDC51*$C$51)+(WDC51-WDC49)</f>
        <v>#NUM!</v>
      </c>
      <c r="WDF51" s="959"/>
      <c r="WDG51" s="962" t="e">
        <f t="shared" ref="WDG51" si="7867">(WDE51*$C$51)+(WDE51-WDE49)</f>
        <v>#NUM!</v>
      </c>
      <c r="WDH51" s="959"/>
      <c r="WDI51" s="962" t="e">
        <f t="shared" ref="WDI51" si="7868">(WDG51*$C$51)+(WDG51-WDG49)</f>
        <v>#NUM!</v>
      </c>
      <c r="WDJ51" s="959"/>
      <c r="WDK51" s="962" t="e">
        <f t="shared" ref="WDK51" si="7869">(WDI51*$C$51)+(WDI51-WDI49)</f>
        <v>#NUM!</v>
      </c>
      <c r="WDL51" s="959"/>
      <c r="WDM51" s="962" t="e">
        <f t="shared" ref="WDM51" si="7870">(WDK51*$C$51)+(WDK51-WDK49)</f>
        <v>#NUM!</v>
      </c>
      <c r="WDN51" s="959"/>
      <c r="WDO51" s="962" t="e">
        <f t="shared" ref="WDO51" si="7871">(WDM51*$C$51)+(WDM51-WDM49)</f>
        <v>#NUM!</v>
      </c>
      <c r="WDP51" s="959"/>
      <c r="WDQ51" s="962" t="e">
        <f t="shared" ref="WDQ51" si="7872">(WDO51*$C$51)+(WDO51-WDO49)</f>
        <v>#NUM!</v>
      </c>
      <c r="WDR51" s="959"/>
      <c r="WDS51" s="962" t="e">
        <f t="shared" ref="WDS51" si="7873">(WDQ51*$C$51)+(WDQ51-WDQ49)</f>
        <v>#NUM!</v>
      </c>
      <c r="WDT51" s="959"/>
      <c r="WDU51" s="962" t="e">
        <f t="shared" ref="WDU51" si="7874">(WDS51*$C$51)+(WDS51-WDS49)</f>
        <v>#NUM!</v>
      </c>
      <c r="WDV51" s="959"/>
      <c r="WDW51" s="962" t="e">
        <f t="shared" ref="WDW51" si="7875">(WDU51*$C$51)+(WDU51-WDU49)</f>
        <v>#NUM!</v>
      </c>
      <c r="WDX51" s="959"/>
      <c r="WDY51" s="962" t="e">
        <f t="shared" ref="WDY51" si="7876">(WDW51*$C$51)+(WDW51-WDW49)</f>
        <v>#NUM!</v>
      </c>
      <c r="WDZ51" s="959"/>
      <c r="WEA51" s="962" t="e">
        <f t="shared" ref="WEA51" si="7877">(WDY51*$C$51)+(WDY51-WDY49)</f>
        <v>#NUM!</v>
      </c>
      <c r="WEB51" s="959"/>
      <c r="WEC51" s="962" t="e">
        <f t="shared" ref="WEC51" si="7878">(WEA51*$C$51)+(WEA51-WEA49)</f>
        <v>#NUM!</v>
      </c>
      <c r="WED51" s="959"/>
      <c r="WEE51" s="962" t="e">
        <f t="shared" ref="WEE51" si="7879">(WEC51*$C$51)+(WEC51-WEC49)</f>
        <v>#NUM!</v>
      </c>
      <c r="WEF51" s="959"/>
      <c r="WEG51" s="962" t="e">
        <f t="shared" ref="WEG51" si="7880">(WEE51*$C$51)+(WEE51-WEE49)</f>
        <v>#NUM!</v>
      </c>
      <c r="WEH51" s="959"/>
      <c r="WEI51" s="962" t="e">
        <f t="shared" ref="WEI51" si="7881">(WEG51*$C$51)+(WEG51-WEG49)</f>
        <v>#NUM!</v>
      </c>
      <c r="WEJ51" s="959"/>
      <c r="WEK51" s="962" t="e">
        <f t="shared" ref="WEK51" si="7882">(WEI51*$C$51)+(WEI51-WEI49)</f>
        <v>#NUM!</v>
      </c>
      <c r="WEL51" s="959"/>
      <c r="WEM51" s="962" t="e">
        <f t="shared" ref="WEM51" si="7883">(WEK51*$C$51)+(WEK51-WEK49)</f>
        <v>#NUM!</v>
      </c>
      <c r="WEN51" s="959"/>
      <c r="WEO51" s="962" t="e">
        <f t="shared" ref="WEO51" si="7884">(WEM51*$C$51)+(WEM51-WEM49)</f>
        <v>#NUM!</v>
      </c>
      <c r="WEP51" s="959"/>
      <c r="WEQ51" s="962" t="e">
        <f t="shared" ref="WEQ51" si="7885">(WEO51*$C$51)+(WEO51-WEO49)</f>
        <v>#NUM!</v>
      </c>
      <c r="WER51" s="959"/>
      <c r="WES51" s="962" t="e">
        <f t="shared" ref="WES51" si="7886">(WEQ51*$C$51)+(WEQ51-WEQ49)</f>
        <v>#NUM!</v>
      </c>
      <c r="WET51" s="959"/>
      <c r="WEU51" s="962" t="e">
        <f t="shared" ref="WEU51" si="7887">(WES51*$C$51)+(WES51-WES49)</f>
        <v>#NUM!</v>
      </c>
      <c r="WEV51" s="959"/>
      <c r="WEW51" s="962" t="e">
        <f t="shared" ref="WEW51" si="7888">(WEU51*$C$51)+(WEU51-WEU49)</f>
        <v>#NUM!</v>
      </c>
      <c r="WEX51" s="959"/>
      <c r="WEY51" s="962" t="e">
        <f t="shared" ref="WEY51" si="7889">(WEW51*$C$51)+(WEW51-WEW49)</f>
        <v>#NUM!</v>
      </c>
      <c r="WEZ51" s="959"/>
      <c r="WFA51" s="962" t="e">
        <f t="shared" ref="WFA51" si="7890">(WEY51*$C$51)+(WEY51-WEY49)</f>
        <v>#NUM!</v>
      </c>
      <c r="WFB51" s="959"/>
      <c r="WFC51" s="962" t="e">
        <f t="shared" ref="WFC51" si="7891">(WFA51*$C$51)+(WFA51-WFA49)</f>
        <v>#NUM!</v>
      </c>
      <c r="WFD51" s="959"/>
      <c r="WFE51" s="962" t="e">
        <f t="shared" ref="WFE51" si="7892">(WFC51*$C$51)+(WFC51-WFC49)</f>
        <v>#NUM!</v>
      </c>
      <c r="WFF51" s="959"/>
      <c r="WFG51" s="962" t="e">
        <f t="shared" ref="WFG51" si="7893">(WFE51*$C$51)+(WFE51-WFE49)</f>
        <v>#NUM!</v>
      </c>
      <c r="WFH51" s="959"/>
      <c r="WFI51" s="962" t="e">
        <f t="shared" ref="WFI51" si="7894">(WFG51*$C$51)+(WFG51-WFG49)</f>
        <v>#NUM!</v>
      </c>
      <c r="WFJ51" s="959"/>
      <c r="WFK51" s="962" t="e">
        <f t="shared" ref="WFK51" si="7895">(WFI51*$C$51)+(WFI51-WFI49)</f>
        <v>#NUM!</v>
      </c>
      <c r="WFL51" s="959"/>
      <c r="WFM51" s="962" t="e">
        <f t="shared" ref="WFM51" si="7896">(WFK51*$C$51)+(WFK51-WFK49)</f>
        <v>#NUM!</v>
      </c>
      <c r="WFN51" s="959"/>
      <c r="WFO51" s="962" t="e">
        <f t="shared" ref="WFO51" si="7897">(WFM51*$C$51)+(WFM51-WFM49)</f>
        <v>#NUM!</v>
      </c>
      <c r="WFP51" s="959"/>
      <c r="WFQ51" s="962" t="e">
        <f t="shared" ref="WFQ51" si="7898">(WFO51*$C$51)+(WFO51-WFO49)</f>
        <v>#NUM!</v>
      </c>
      <c r="WFR51" s="959"/>
      <c r="WFS51" s="962" t="e">
        <f t="shared" ref="WFS51" si="7899">(WFQ51*$C$51)+(WFQ51-WFQ49)</f>
        <v>#NUM!</v>
      </c>
      <c r="WFT51" s="959"/>
      <c r="WFU51" s="962" t="e">
        <f t="shared" ref="WFU51" si="7900">(WFS51*$C$51)+(WFS51-WFS49)</f>
        <v>#NUM!</v>
      </c>
      <c r="WFV51" s="959"/>
      <c r="WFW51" s="962" t="e">
        <f t="shared" ref="WFW51" si="7901">(WFU51*$C$51)+(WFU51-WFU49)</f>
        <v>#NUM!</v>
      </c>
      <c r="WFX51" s="959"/>
      <c r="WFY51" s="962" t="e">
        <f t="shared" ref="WFY51" si="7902">(WFW51*$C$51)+(WFW51-WFW49)</f>
        <v>#NUM!</v>
      </c>
      <c r="WFZ51" s="959"/>
      <c r="WGA51" s="962" t="e">
        <f t="shared" ref="WGA51" si="7903">(WFY51*$C$51)+(WFY51-WFY49)</f>
        <v>#NUM!</v>
      </c>
      <c r="WGB51" s="959"/>
      <c r="WGC51" s="962" t="e">
        <f t="shared" ref="WGC51" si="7904">(WGA51*$C$51)+(WGA51-WGA49)</f>
        <v>#NUM!</v>
      </c>
      <c r="WGD51" s="959"/>
      <c r="WGE51" s="962" t="e">
        <f t="shared" ref="WGE51" si="7905">(WGC51*$C$51)+(WGC51-WGC49)</f>
        <v>#NUM!</v>
      </c>
      <c r="WGF51" s="959"/>
      <c r="WGG51" s="962" t="e">
        <f t="shared" ref="WGG51" si="7906">(WGE51*$C$51)+(WGE51-WGE49)</f>
        <v>#NUM!</v>
      </c>
      <c r="WGH51" s="959"/>
      <c r="WGI51" s="962" t="e">
        <f t="shared" ref="WGI51" si="7907">(WGG51*$C$51)+(WGG51-WGG49)</f>
        <v>#NUM!</v>
      </c>
      <c r="WGJ51" s="959"/>
      <c r="WGK51" s="962" t="e">
        <f t="shared" ref="WGK51" si="7908">(WGI51*$C$51)+(WGI51-WGI49)</f>
        <v>#NUM!</v>
      </c>
      <c r="WGL51" s="959"/>
      <c r="WGM51" s="962" t="e">
        <f t="shared" ref="WGM51" si="7909">(WGK51*$C$51)+(WGK51-WGK49)</f>
        <v>#NUM!</v>
      </c>
      <c r="WGN51" s="959"/>
      <c r="WGO51" s="962" t="e">
        <f t="shared" ref="WGO51" si="7910">(WGM51*$C$51)+(WGM51-WGM49)</f>
        <v>#NUM!</v>
      </c>
      <c r="WGP51" s="959"/>
      <c r="WGQ51" s="962" t="e">
        <f t="shared" ref="WGQ51" si="7911">(WGO51*$C$51)+(WGO51-WGO49)</f>
        <v>#NUM!</v>
      </c>
      <c r="WGR51" s="959"/>
      <c r="WGS51" s="962" t="e">
        <f t="shared" ref="WGS51" si="7912">(WGQ51*$C$51)+(WGQ51-WGQ49)</f>
        <v>#NUM!</v>
      </c>
      <c r="WGT51" s="959"/>
      <c r="WGU51" s="962" t="e">
        <f t="shared" ref="WGU51" si="7913">(WGS51*$C$51)+(WGS51-WGS49)</f>
        <v>#NUM!</v>
      </c>
      <c r="WGV51" s="959"/>
      <c r="WGW51" s="962" t="e">
        <f t="shared" ref="WGW51" si="7914">(WGU51*$C$51)+(WGU51-WGU49)</f>
        <v>#NUM!</v>
      </c>
      <c r="WGX51" s="959"/>
      <c r="WGY51" s="962" t="e">
        <f t="shared" ref="WGY51" si="7915">(WGW51*$C$51)+(WGW51-WGW49)</f>
        <v>#NUM!</v>
      </c>
      <c r="WGZ51" s="959"/>
      <c r="WHA51" s="962" t="e">
        <f t="shared" ref="WHA51" si="7916">(WGY51*$C$51)+(WGY51-WGY49)</f>
        <v>#NUM!</v>
      </c>
      <c r="WHB51" s="959"/>
      <c r="WHC51" s="962" t="e">
        <f t="shared" ref="WHC51" si="7917">(WHA51*$C$51)+(WHA51-WHA49)</f>
        <v>#NUM!</v>
      </c>
      <c r="WHD51" s="959"/>
      <c r="WHE51" s="962" t="e">
        <f t="shared" ref="WHE51" si="7918">(WHC51*$C$51)+(WHC51-WHC49)</f>
        <v>#NUM!</v>
      </c>
      <c r="WHF51" s="959"/>
      <c r="WHG51" s="962" t="e">
        <f t="shared" ref="WHG51" si="7919">(WHE51*$C$51)+(WHE51-WHE49)</f>
        <v>#NUM!</v>
      </c>
      <c r="WHH51" s="959"/>
      <c r="WHI51" s="962" t="e">
        <f t="shared" ref="WHI51" si="7920">(WHG51*$C$51)+(WHG51-WHG49)</f>
        <v>#NUM!</v>
      </c>
      <c r="WHJ51" s="959"/>
      <c r="WHK51" s="962" t="e">
        <f t="shared" ref="WHK51" si="7921">(WHI51*$C$51)+(WHI51-WHI49)</f>
        <v>#NUM!</v>
      </c>
      <c r="WHL51" s="959"/>
      <c r="WHM51" s="962" t="e">
        <f t="shared" ref="WHM51" si="7922">(WHK51*$C$51)+(WHK51-WHK49)</f>
        <v>#NUM!</v>
      </c>
      <c r="WHN51" s="959"/>
      <c r="WHO51" s="962" t="e">
        <f t="shared" ref="WHO51" si="7923">(WHM51*$C$51)+(WHM51-WHM49)</f>
        <v>#NUM!</v>
      </c>
      <c r="WHP51" s="959"/>
      <c r="WHQ51" s="962" t="e">
        <f t="shared" ref="WHQ51" si="7924">(WHO51*$C$51)+(WHO51-WHO49)</f>
        <v>#NUM!</v>
      </c>
      <c r="WHR51" s="959"/>
      <c r="WHS51" s="962" t="e">
        <f t="shared" ref="WHS51" si="7925">(WHQ51*$C$51)+(WHQ51-WHQ49)</f>
        <v>#NUM!</v>
      </c>
      <c r="WHT51" s="959"/>
      <c r="WHU51" s="962" t="e">
        <f t="shared" ref="WHU51" si="7926">(WHS51*$C$51)+(WHS51-WHS49)</f>
        <v>#NUM!</v>
      </c>
      <c r="WHV51" s="959"/>
      <c r="WHW51" s="962" t="e">
        <f t="shared" ref="WHW51" si="7927">(WHU51*$C$51)+(WHU51-WHU49)</f>
        <v>#NUM!</v>
      </c>
      <c r="WHX51" s="959"/>
      <c r="WHY51" s="962" t="e">
        <f t="shared" ref="WHY51" si="7928">(WHW51*$C$51)+(WHW51-WHW49)</f>
        <v>#NUM!</v>
      </c>
      <c r="WHZ51" s="959"/>
      <c r="WIA51" s="962" t="e">
        <f t="shared" ref="WIA51" si="7929">(WHY51*$C$51)+(WHY51-WHY49)</f>
        <v>#NUM!</v>
      </c>
      <c r="WIB51" s="959"/>
      <c r="WIC51" s="962" t="e">
        <f t="shared" ref="WIC51" si="7930">(WIA51*$C$51)+(WIA51-WIA49)</f>
        <v>#NUM!</v>
      </c>
      <c r="WID51" s="959"/>
      <c r="WIE51" s="962" t="e">
        <f t="shared" ref="WIE51" si="7931">(WIC51*$C$51)+(WIC51-WIC49)</f>
        <v>#NUM!</v>
      </c>
      <c r="WIF51" s="959"/>
      <c r="WIG51" s="962" t="e">
        <f t="shared" ref="WIG51" si="7932">(WIE51*$C$51)+(WIE51-WIE49)</f>
        <v>#NUM!</v>
      </c>
      <c r="WIH51" s="959"/>
      <c r="WII51" s="962" t="e">
        <f t="shared" ref="WII51" si="7933">(WIG51*$C$51)+(WIG51-WIG49)</f>
        <v>#NUM!</v>
      </c>
      <c r="WIJ51" s="959"/>
      <c r="WIK51" s="962" t="e">
        <f t="shared" ref="WIK51" si="7934">(WII51*$C$51)+(WII51-WII49)</f>
        <v>#NUM!</v>
      </c>
      <c r="WIL51" s="959"/>
      <c r="WIM51" s="962" t="e">
        <f t="shared" ref="WIM51" si="7935">(WIK51*$C$51)+(WIK51-WIK49)</f>
        <v>#NUM!</v>
      </c>
      <c r="WIN51" s="959"/>
      <c r="WIO51" s="962" t="e">
        <f t="shared" ref="WIO51" si="7936">(WIM51*$C$51)+(WIM51-WIM49)</f>
        <v>#NUM!</v>
      </c>
      <c r="WIP51" s="959"/>
      <c r="WIQ51" s="962" t="e">
        <f t="shared" ref="WIQ51" si="7937">(WIO51*$C$51)+(WIO51-WIO49)</f>
        <v>#NUM!</v>
      </c>
      <c r="WIR51" s="959"/>
      <c r="WIS51" s="962" t="e">
        <f t="shared" ref="WIS51" si="7938">(WIQ51*$C$51)+(WIQ51-WIQ49)</f>
        <v>#NUM!</v>
      </c>
      <c r="WIT51" s="959"/>
      <c r="WIU51" s="962" t="e">
        <f t="shared" ref="WIU51" si="7939">(WIS51*$C$51)+(WIS51-WIS49)</f>
        <v>#NUM!</v>
      </c>
      <c r="WIV51" s="959"/>
      <c r="WIW51" s="962" t="e">
        <f t="shared" ref="WIW51" si="7940">(WIU51*$C$51)+(WIU51-WIU49)</f>
        <v>#NUM!</v>
      </c>
      <c r="WIX51" s="959"/>
      <c r="WIY51" s="962" t="e">
        <f t="shared" ref="WIY51" si="7941">(WIW51*$C$51)+(WIW51-WIW49)</f>
        <v>#NUM!</v>
      </c>
      <c r="WIZ51" s="959"/>
      <c r="WJA51" s="962" t="e">
        <f t="shared" ref="WJA51" si="7942">(WIY51*$C$51)+(WIY51-WIY49)</f>
        <v>#NUM!</v>
      </c>
      <c r="WJB51" s="959"/>
      <c r="WJC51" s="962" t="e">
        <f t="shared" ref="WJC51" si="7943">(WJA51*$C$51)+(WJA51-WJA49)</f>
        <v>#NUM!</v>
      </c>
      <c r="WJD51" s="959"/>
      <c r="WJE51" s="962" t="e">
        <f t="shared" ref="WJE51" si="7944">(WJC51*$C$51)+(WJC51-WJC49)</f>
        <v>#NUM!</v>
      </c>
      <c r="WJF51" s="959"/>
      <c r="WJG51" s="962" t="e">
        <f t="shared" ref="WJG51" si="7945">(WJE51*$C$51)+(WJE51-WJE49)</f>
        <v>#NUM!</v>
      </c>
      <c r="WJH51" s="959"/>
      <c r="WJI51" s="962" t="e">
        <f t="shared" ref="WJI51" si="7946">(WJG51*$C$51)+(WJG51-WJG49)</f>
        <v>#NUM!</v>
      </c>
      <c r="WJJ51" s="959"/>
      <c r="WJK51" s="962" t="e">
        <f t="shared" ref="WJK51" si="7947">(WJI51*$C$51)+(WJI51-WJI49)</f>
        <v>#NUM!</v>
      </c>
      <c r="WJL51" s="959"/>
      <c r="WJM51" s="962" t="e">
        <f t="shared" ref="WJM51" si="7948">(WJK51*$C$51)+(WJK51-WJK49)</f>
        <v>#NUM!</v>
      </c>
      <c r="WJN51" s="959"/>
      <c r="WJO51" s="962" t="e">
        <f t="shared" ref="WJO51" si="7949">(WJM51*$C$51)+(WJM51-WJM49)</f>
        <v>#NUM!</v>
      </c>
      <c r="WJP51" s="959"/>
      <c r="WJQ51" s="962" t="e">
        <f t="shared" ref="WJQ51" si="7950">(WJO51*$C$51)+(WJO51-WJO49)</f>
        <v>#NUM!</v>
      </c>
      <c r="WJR51" s="959"/>
      <c r="WJS51" s="962" t="e">
        <f t="shared" ref="WJS51" si="7951">(WJQ51*$C$51)+(WJQ51-WJQ49)</f>
        <v>#NUM!</v>
      </c>
      <c r="WJT51" s="959"/>
      <c r="WJU51" s="962" t="e">
        <f t="shared" ref="WJU51" si="7952">(WJS51*$C$51)+(WJS51-WJS49)</f>
        <v>#NUM!</v>
      </c>
      <c r="WJV51" s="959"/>
      <c r="WJW51" s="962" t="e">
        <f t="shared" ref="WJW51" si="7953">(WJU51*$C$51)+(WJU51-WJU49)</f>
        <v>#NUM!</v>
      </c>
      <c r="WJX51" s="959"/>
      <c r="WJY51" s="962" t="e">
        <f t="shared" ref="WJY51" si="7954">(WJW51*$C$51)+(WJW51-WJW49)</f>
        <v>#NUM!</v>
      </c>
      <c r="WJZ51" s="959"/>
      <c r="WKA51" s="962" t="e">
        <f t="shared" ref="WKA51" si="7955">(WJY51*$C$51)+(WJY51-WJY49)</f>
        <v>#NUM!</v>
      </c>
      <c r="WKB51" s="959"/>
      <c r="WKC51" s="962" t="e">
        <f t="shared" ref="WKC51" si="7956">(WKA51*$C$51)+(WKA51-WKA49)</f>
        <v>#NUM!</v>
      </c>
      <c r="WKD51" s="959"/>
      <c r="WKE51" s="962" t="e">
        <f t="shared" ref="WKE51" si="7957">(WKC51*$C$51)+(WKC51-WKC49)</f>
        <v>#NUM!</v>
      </c>
      <c r="WKF51" s="959"/>
      <c r="WKG51" s="962" t="e">
        <f t="shared" ref="WKG51" si="7958">(WKE51*$C$51)+(WKE51-WKE49)</f>
        <v>#NUM!</v>
      </c>
      <c r="WKH51" s="959"/>
      <c r="WKI51" s="962" t="e">
        <f t="shared" ref="WKI51" si="7959">(WKG51*$C$51)+(WKG51-WKG49)</f>
        <v>#NUM!</v>
      </c>
      <c r="WKJ51" s="959"/>
      <c r="WKK51" s="962" t="e">
        <f t="shared" ref="WKK51" si="7960">(WKI51*$C$51)+(WKI51-WKI49)</f>
        <v>#NUM!</v>
      </c>
      <c r="WKL51" s="959"/>
      <c r="WKM51" s="962" t="e">
        <f t="shared" ref="WKM51" si="7961">(WKK51*$C$51)+(WKK51-WKK49)</f>
        <v>#NUM!</v>
      </c>
      <c r="WKN51" s="959"/>
      <c r="WKO51" s="962" t="e">
        <f t="shared" ref="WKO51" si="7962">(WKM51*$C$51)+(WKM51-WKM49)</f>
        <v>#NUM!</v>
      </c>
      <c r="WKP51" s="959"/>
      <c r="WKQ51" s="962" t="e">
        <f t="shared" ref="WKQ51" si="7963">(WKO51*$C$51)+(WKO51-WKO49)</f>
        <v>#NUM!</v>
      </c>
      <c r="WKR51" s="959"/>
      <c r="WKS51" s="962" t="e">
        <f t="shared" ref="WKS51" si="7964">(WKQ51*$C$51)+(WKQ51-WKQ49)</f>
        <v>#NUM!</v>
      </c>
      <c r="WKT51" s="959"/>
      <c r="WKU51" s="962" t="e">
        <f t="shared" ref="WKU51" si="7965">(WKS51*$C$51)+(WKS51-WKS49)</f>
        <v>#NUM!</v>
      </c>
      <c r="WKV51" s="959"/>
      <c r="WKW51" s="962" t="e">
        <f t="shared" ref="WKW51" si="7966">(WKU51*$C$51)+(WKU51-WKU49)</f>
        <v>#NUM!</v>
      </c>
      <c r="WKX51" s="959"/>
      <c r="WKY51" s="962" t="e">
        <f t="shared" ref="WKY51" si="7967">(WKW51*$C$51)+(WKW51-WKW49)</f>
        <v>#NUM!</v>
      </c>
      <c r="WKZ51" s="959"/>
      <c r="WLA51" s="962" t="e">
        <f t="shared" ref="WLA51" si="7968">(WKY51*$C$51)+(WKY51-WKY49)</f>
        <v>#NUM!</v>
      </c>
      <c r="WLB51" s="959"/>
      <c r="WLC51" s="962" t="e">
        <f t="shared" ref="WLC51" si="7969">(WLA51*$C$51)+(WLA51-WLA49)</f>
        <v>#NUM!</v>
      </c>
      <c r="WLD51" s="959"/>
      <c r="WLE51" s="962" t="e">
        <f t="shared" ref="WLE51" si="7970">(WLC51*$C$51)+(WLC51-WLC49)</f>
        <v>#NUM!</v>
      </c>
      <c r="WLF51" s="959"/>
      <c r="WLG51" s="962" t="e">
        <f t="shared" ref="WLG51" si="7971">(WLE51*$C$51)+(WLE51-WLE49)</f>
        <v>#NUM!</v>
      </c>
      <c r="WLH51" s="959"/>
      <c r="WLI51" s="962" t="e">
        <f t="shared" ref="WLI51" si="7972">(WLG51*$C$51)+(WLG51-WLG49)</f>
        <v>#NUM!</v>
      </c>
      <c r="WLJ51" s="959"/>
      <c r="WLK51" s="962" t="e">
        <f t="shared" ref="WLK51" si="7973">(WLI51*$C$51)+(WLI51-WLI49)</f>
        <v>#NUM!</v>
      </c>
      <c r="WLL51" s="959"/>
      <c r="WLM51" s="962" t="e">
        <f t="shared" ref="WLM51" si="7974">(WLK51*$C$51)+(WLK51-WLK49)</f>
        <v>#NUM!</v>
      </c>
      <c r="WLN51" s="959"/>
      <c r="WLO51" s="962" t="e">
        <f t="shared" ref="WLO51" si="7975">(WLM51*$C$51)+(WLM51-WLM49)</f>
        <v>#NUM!</v>
      </c>
      <c r="WLP51" s="959"/>
      <c r="WLQ51" s="962" t="e">
        <f t="shared" ref="WLQ51" si="7976">(WLO51*$C$51)+(WLO51-WLO49)</f>
        <v>#NUM!</v>
      </c>
      <c r="WLR51" s="959"/>
      <c r="WLS51" s="962" t="e">
        <f t="shared" ref="WLS51" si="7977">(WLQ51*$C$51)+(WLQ51-WLQ49)</f>
        <v>#NUM!</v>
      </c>
      <c r="WLT51" s="959"/>
      <c r="WLU51" s="962" t="e">
        <f t="shared" ref="WLU51" si="7978">(WLS51*$C$51)+(WLS51-WLS49)</f>
        <v>#NUM!</v>
      </c>
      <c r="WLV51" s="959"/>
      <c r="WLW51" s="962" t="e">
        <f t="shared" ref="WLW51" si="7979">(WLU51*$C$51)+(WLU51-WLU49)</f>
        <v>#NUM!</v>
      </c>
      <c r="WLX51" s="959"/>
      <c r="WLY51" s="962" t="e">
        <f t="shared" ref="WLY51" si="7980">(WLW51*$C$51)+(WLW51-WLW49)</f>
        <v>#NUM!</v>
      </c>
      <c r="WLZ51" s="959"/>
      <c r="WMA51" s="962" t="e">
        <f t="shared" ref="WMA51" si="7981">(WLY51*$C$51)+(WLY51-WLY49)</f>
        <v>#NUM!</v>
      </c>
      <c r="WMB51" s="959"/>
      <c r="WMC51" s="962" t="e">
        <f t="shared" ref="WMC51" si="7982">(WMA51*$C$51)+(WMA51-WMA49)</f>
        <v>#NUM!</v>
      </c>
      <c r="WMD51" s="959"/>
      <c r="WME51" s="962" t="e">
        <f t="shared" ref="WME51" si="7983">(WMC51*$C$51)+(WMC51-WMC49)</f>
        <v>#NUM!</v>
      </c>
      <c r="WMF51" s="959"/>
      <c r="WMG51" s="962" t="e">
        <f t="shared" ref="WMG51" si="7984">(WME51*$C$51)+(WME51-WME49)</f>
        <v>#NUM!</v>
      </c>
      <c r="WMH51" s="959"/>
      <c r="WMI51" s="962" t="e">
        <f t="shared" ref="WMI51" si="7985">(WMG51*$C$51)+(WMG51-WMG49)</f>
        <v>#NUM!</v>
      </c>
      <c r="WMJ51" s="959"/>
      <c r="WMK51" s="962" t="e">
        <f t="shared" ref="WMK51" si="7986">(WMI51*$C$51)+(WMI51-WMI49)</f>
        <v>#NUM!</v>
      </c>
      <c r="WML51" s="959"/>
      <c r="WMM51" s="962" t="e">
        <f t="shared" ref="WMM51" si="7987">(WMK51*$C$51)+(WMK51-WMK49)</f>
        <v>#NUM!</v>
      </c>
      <c r="WMN51" s="959"/>
      <c r="WMO51" s="962" t="e">
        <f t="shared" ref="WMO51" si="7988">(WMM51*$C$51)+(WMM51-WMM49)</f>
        <v>#NUM!</v>
      </c>
      <c r="WMP51" s="959"/>
      <c r="WMQ51" s="962" t="e">
        <f t="shared" ref="WMQ51" si="7989">(WMO51*$C$51)+(WMO51-WMO49)</f>
        <v>#NUM!</v>
      </c>
      <c r="WMR51" s="959"/>
      <c r="WMS51" s="962" t="e">
        <f t="shared" ref="WMS51" si="7990">(WMQ51*$C$51)+(WMQ51-WMQ49)</f>
        <v>#NUM!</v>
      </c>
      <c r="WMT51" s="959"/>
      <c r="WMU51" s="962" t="e">
        <f t="shared" ref="WMU51" si="7991">(WMS51*$C$51)+(WMS51-WMS49)</f>
        <v>#NUM!</v>
      </c>
      <c r="WMV51" s="959"/>
      <c r="WMW51" s="962" t="e">
        <f t="shared" ref="WMW51" si="7992">(WMU51*$C$51)+(WMU51-WMU49)</f>
        <v>#NUM!</v>
      </c>
      <c r="WMX51" s="959"/>
      <c r="WMY51" s="962" t="e">
        <f t="shared" ref="WMY51" si="7993">(WMW51*$C$51)+(WMW51-WMW49)</f>
        <v>#NUM!</v>
      </c>
      <c r="WMZ51" s="959"/>
      <c r="WNA51" s="962" t="e">
        <f t="shared" ref="WNA51" si="7994">(WMY51*$C$51)+(WMY51-WMY49)</f>
        <v>#NUM!</v>
      </c>
      <c r="WNB51" s="959"/>
      <c r="WNC51" s="962" t="e">
        <f t="shared" ref="WNC51" si="7995">(WNA51*$C$51)+(WNA51-WNA49)</f>
        <v>#NUM!</v>
      </c>
      <c r="WND51" s="959"/>
      <c r="WNE51" s="962" t="e">
        <f t="shared" ref="WNE51" si="7996">(WNC51*$C$51)+(WNC51-WNC49)</f>
        <v>#NUM!</v>
      </c>
      <c r="WNF51" s="959"/>
      <c r="WNG51" s="962" t="e">
        <f t="shared" ref="WNG51" si="7997">(WNE51*$C$51)+(WNE51-WNE49)</f>
        <v>#NUM!</v>
      </c>
      <c r="WNH51" s="959"/>
      <c r="WNI51" s="962" t="e">
        <f t="shared" ref="WNI51" si="7998">(WNG51*$C$51)+(WNG51-WNG49)</f>
        <v>#NUM!</v>
      </c>
      <c r="WNJ51" s="959"/>
      <c r="WNK51" s="962" t="e">
        <f t="shared" ref="WNK51" si="7999">(WNI51*$C$51)+(WNI51-WNI49)</f>
        <v>#NUM!</v>
      </c>
      <c r="WNL51" s="959"/>
      <c r="WNM51" s="962" t="e">
        <f t="shared" ref="WNM51" si="8000">(WNK51*$C$51)+(WNK51-WNK49)</f>
        <v>#NUM!</v>
      </c>
      <c r="WNN51" s="959"/>
      <c r="WNO51" s="962" t="e">
        <f t="shared" ref="WNO51" si="8001">(WNM51*$C$51)+(WNM51-WNM49)</f>
        <v>#NUM!</v>
      </c>
      <c r="WNP51" s="959"/>
      <c r="WNQ51" s="962" t="e">
        <f t="shared" ref="WNQ51" si="8002">(WNO51*$C$51)+(WNO51-WNO49)</f>
        <v>#NUM!</v>
      </c>
      <c r="WNR51" s="959"/>
      <c r="WNS51" s="962" t="e">
        <f t="shared" ref="WNS51" si="8003">(WNQ51*$C$51)+(WNQ51-WNQ49)</f>
        <v>#NUM!</v>
      </c>
      <c r="WNT51" s="959"/>
      <c r="WNU51" s="962" t="e">
        <f t="shared" ref="WNU51" si="8004">(WNS51*$C$51)+(WNS51-WNS49)</f>
        <v>#NUM!</v>
      </c>
      <c r="WNV51" s="959"/>
      <c r="WNW51" s="962" t="e">
        <f t="shared" ref="WNW51" si="8005">(WNU51*$C$51)+(WNU51-WNU49)</f>
        <v>#NUM!</v>
      </c>
      <c r="WNX51" s="959"/>
      <c r="WNY51" s="962" t="e">
        <f t="shared" ref="WNY51" si="8006">(WNW51*$C$51)+(WNW51-WNW49)</f>
        <v>#NUM!</v>
      </c>
      <c r="WNZ51" s="959"/>
      <c r="WOA51" s="962" t="e">
        <f t="shared" ref="WOA51" si="8007">(WNY51*$C$51)+(WNY51-WNY49)</f>
        <v>#NUM!</v>
      </c>
      <c r="WOB51" s="959"/>
      <c r="WOC51" s="962" t="e">
        <f t="shared" ref="WOC51" si="8008">(WOA51*$C$51)+(WOA51-WOA49)</f>
        <v>#NUM!</v>
      </c>
      <c r="WOD51" s="959"/>
      <c r="WOE51" s="962" t="e">
        <f t="shared" ref="WOE51" si="8009">(WOC51*$C$51)+(WOC51-WOC49)</f>
        <v>#NUM!</v>
      </c>
      <c r="WOF51" s="959"/>
      <c r="WOG51" s="962" t="e">
        <f t="shared" ref="WOG51" si="8010">(WOE51*$C$51)+(WOE51-WOE49)</f>
        <v>#NUM!</v>
      </c>
      <c r="WOH51" s="959"/>
      <c r="WOI51" s="962" t="e">
        <f t="shared" ref="WOI51" si="8011">(WOG51*$C$51)+(WOG51-WOG49)</f>
        <v>#NUM!</v>
      </c>
      <c r="WOJ51" s="959"/>
      <c r="WOK51" s="962" t="e">
        <f t="shared" ref="WOK51" si="8012">(WOI51*$C$51)+(WOI51-WOI49)</f>
        <v>#NUM!</v>
      </c>
      <c r="WOL51" s="959"/>
      <c r="WOM51" s="962" t="e">
        <f t="shared" ref="WOM51" si="8013">(WOK51*$C$51)+(WOK51-WOK49)</f>
        <v>#NUM!</v>
      </c>
      <c r="WON51" s="959"/>
      <c r="WOO51" s="962" t="e">
        <f t="shared" ref="WOO51" si="8014">(WOM51*$C$51)+(WOM51-WOM49)</f>
        <v>#NUM!</v>
      </c>
      <c r="WOP51" s="959"/>
      <c r="WOQ51" s="962" t="e">
        <f t="shared" ref="WOQ51" si="8015">(WOO51*$C$51)+(WOO51-WOO49)</f>
        <v>#NUM!</v>
      </c>
      <c r="WOR51" s="959"/>
      <c r="WOS51" s="962" t="e">
        <f t="shared" ref="WOS51" si="8016">(WOQ51*$C$51)+(WOQ51-WOQ49)</f>
        <v>#NUM!</v>
      </c>
      <c r="WOT51" s="959"/>
      <c r="WOU51" s="962" t="e">
        <f t="shared" ref="WOU51" si="8017">(WOS51*$C$51)+(WOS51-WOS49)</f>
        <v>#NUM!</v>
      </c>
      <c r="WOV51" s="959"/>
      <c r="WOW51" s="962" t="e">
        <f t="shared" ref="WOW51" si="8018">(WOU51*$C$51)+(WOU51-WOU49)</f>
        <v>#NUM!</v>
      </c>
      <c r="WOX51" s="959"/>
      <c r="WOY51" s="962" t="e">
        <f t="shared" ref="WOY51" si="8019">(WOW51*$C$51)+(WOW51-WOW49)</f>
        <v>#NUM!</v>
      </c>
      <c r="WOZ51" s="959"/>
      <c r="WPA51" s="962" t="e">
        <f t="shared" ref="WPA51" si="8020">(WOY51*$C$51)+(WOY51-WOY49)</f>
        <v>#NUM!</v>
      </c>
      <c r="WPB51" s="959"/>
      <c r="WPC51" s="962" t="e">
        <f t="shared" ref="WPC51" si="8021">(WPA51*$C$51)+(WPA51-WPA49)</f>
        <v>#NUM!</v>
      </c>
      <c r="WPD51" s="959"/>
      <c r="WPE51" s="962" t="e">
        <f t="shared" ref="WPE51" si="8022">(WPC51*$C$51)+(WPC51-WPC49)</f>
        <v>#NUM!</v>
      </c>
      <c r="WPF51" s="959"/>
      <c r="WPG51" s="962" t="e">
        <f t="shared" ref="WPG51" si="8023">(WPE51*$C$51)+(WPE51-WPE49)</f>
        <v>#NUM!</v>
      </c>
      <c r="WPH51" s="959"/>
      <c r="WPI51" s="962" t="e">
        <f t="shared" ref="WPI51" si="8024">(WPG51*$C$51)+(WPG51-WPG49)</f>
        <v>#NUM!</v>
      </c>
      <c r="WPJ51" s="959"/>
      <c r="WPK51" s="962" t="e">
        <f t="shared" ref="WPK51" si="8025">(WPI51*$C$51)+(WPI51-WPI49)</f>
        <v>#NUM!</v>
      </c>
      <c r="WPL51" s="959"/>
      <c r="WPM51" s="962" t="e">
        <f t="shared" ref="WPM51" si="8026">(WPK51*$C$51)+(WPK51-WPK49)</f>
        <v>#NUM!</v>
      </c>
      <c r="WPN51" s="959"/>
      <c r="WPO51" s="962" t="e">
        <f t="shared" ref="WPO51" si="8027">(WPM51*$C$51)+(WPM51-WPM49)</f>
        <v>#NUM!</v>
      </c>
      <c r="WPP51" s="959"/>
      <c r="WPQ51" s="962" t="e">
        <f t="shared" ref="WPQ51" si="8028">(WPO51*$C$51)+(WPO51-WPO49)</f>
        <v>#NUM!</v>
      </c>
      <c r="WPR51" s="959"/>
      <c r="WPS51" s="962" t="e">
        <f t="shared" ref="WPS51" si="8029">(WPQ51*$C$51)+(WPQ51-WPQ49)</f>
        <v>#NUM!</v>
      </c>
      <c r="WPT51" s="959"/>
      <c r="WPU51" s="962" t="e">
        <f t="shared" ref="WPU51" si="8030">(WPS51*$C$51)+(WPS51-WPS49)</f>
        <v>#NUM!</v>
      </c>
      <c r="WPV51" s="959"/>
      <c r="WPW51" s="962" t="e">
        <f t="shared" ref="WPW51" si="8031">(WPU51*$C$51)+(WPU51-WPU49)</f>
        <v>#NUM!</v>
      </c>
      <c r="WPX51" s="959"/>
      <c r="WPY51" s="962" t="e">
        <f t="shared" ref="WPY51" si="8032">(WPW51*$C$51)+(WPW51-WPW49)</f>
        <v>#NUM!</v>
      </c>
      <c r="WPZ51" s="959"/>
      <c r="WQA51" s="962" t="e">
        <f t="shared" ref="WQA51" si="8033">(WPY51*$C$51)+(WPY51-WPY49)</f>
        <v>#NUM!</v>
      </c>
      <c r="WQB51" s="959"/>
      <c r="WQC51" s="962" t="e">
        <f t="shared" ref="WQC51" si="8034">(WQA51*$C$51)+(WQA51-WQA49)</f>
        <v>#NUM!</v>
      </c>
      <c r="WQD51" s="959"/>
      <c r="WQE51" s="962" t="e">
        <f t="shared" ref="WQE51" si="8035">(WQC51*$C$51)+(WQC51-WQC49)</f>
        <v>#NUM!</v>
      </c>
      <c r="WQF51" s="959"/>
      <c r="WQG51" s="962" t="e">
        <f t="shared" ref="WQG51" si="8036">(WQE51*$C$51)+(WQE51-WQE49)</f>
        <v>#NUM!</v>
      </c>
      <c r="WQH51" s="959"/>
      <c r="WQI51" s="962" t="e">
        <f t="shared" ref="WQI51" si="8037">(WQG51*$C$51)+(WQG51-WQG49)</f>
        <v>#NUM!</v>
      </c>
      <c r="WQJ51" s="959"/>
      <c r="WQK51" s="962" t="e">
        <f t="shared" ref="WQK51" si="8038">(WQI51*$C$51)+(WQI51-WQI49)</f>
        <v>#NUM!</v>
      </c>
      <c r="WQL51" s="959"/>
      <c r="WQM51" s="962" t="e">
        <f t="shared" ref="WQM51" si="8039">(WQK51*$C$51)+(WQK51-WQK49)</f>
        <v>#NUM!</v>
      </c>
      <c r="WQN51" s="959"/>
      <c r="WQO51" s="962" t="e">
        <f t="shared" ref="WQO51" si="8040">(WQM51*$C$51)+(WQM51-WQM49)</f>
        <v>#NUM!</v>
      </c>
      <c r="WQP51" s="959"/>
      <c r="WQQ51" s="962" t="e">
        <f t="shared" ref="WQQ51" si="8041">(WQO51*$C$51)+(WQO51-WQO49)</f>
        <v>#NUM!</v>
      </c>
      <c r="WQR51" s="959"/>
      <c r="WQS51" s="962" t="e">
        <f t="shared" ref="WQS51" si="8042">(WQQ51*$C$51)+(WQQ51-WQQ49)</f>
        <v>#NUM!</v>
      </c>
      <c r="WQT51" s="959"/>
      <c r="WQU51" s="962" t="e">
        <f t="shared" ref="WQU51" si="8043">(WQS51*$C$51)+(WQS51-WQS49)</f>
        <v>#NUM!</v>
      </c>
      <c r="WQV51" s="959"/>
      <c r="WQW51" s="962" t="e">
        <f t="shared" ref="WQW51" si="8044">(WQU51*$C$51)+(WQU51-WQU49)</f>
        <v>#NUM!</v>
      </c>
      <c r="WQX51" s="959"/>
      <c r="WQY51" s="962" t="e">
        <f t="shared" ref="WQY51" si="8045">(WQW51*$C$51)+(WQW51-WQW49)</f>
        <v>#NUM!</v>
      </c>
      <c r="WQZ51" s="959"/>
      <c r="WRA51" s="962" t="e">
        <f t="shared" ref="WRA51" si="8046">(WQY51*$C$51)+(WQY51-WQY49)</f>
        <v>#NUM!</v>
      </c>
      <c r="WRB51" s="959"/>
      <c r="WRC51" s="962" t="e">
        <f t="shared" ref="WRC51" si="8047">(WRA51*$C$51)+(WRA51-WRA49)</f>
        <v>#NUM!</v>
      </c>
      <c r="WRD51" s="959"/>
      <c r="WRE51" s="962" t="e">
        <f t="shared" ref="WRE51" si="8048">(WRC51*$C$51)+(WRC51-WRC49)</f>
        <v>#NUM!</v>
      </c>
      <c r="WRF51" s="959"/>
      <c r="WRG51" s="962" t="e">
        <f t="shared" ref="WRG51" si="8049">(WRE51*$C$51)+(WRE51-WRE49)</f>
        <v>#NUM!</v>
      </c>
      <c r="WRH51" s="959"/>
      <c r="WRI51" s="962" t="e">
        <f t="shared" ref="WRI51" si="8050">(WRG51*$C$51)+(WRG51-WRG49)</f>
        <v>#NUM!</v>
      </c>
      <c r="WRJ51" s="959"/>
      <c r="WRK51" s="962" t="e">
        <f t="shared" ref="WRK51" si="8051">(WRI51*$C$51)+(WRI51-WRI49)</f>
        <v>#NUM!</v>
      </c>
      <c r="WRL51" s="959"/>
      <c r="WRM51" s="962" t="e">
        <f t="shared" ref="WRM51" si="8052">(WRK51*$C$51)+(WRK51-WRK49)</f>
        <v>#NUM!</v>
      </c>
      <c r="WRN51" s="959"/>
      <c r="WRO51" s="962" t="e">
        <f t="shared" ref="WRO51" si="8053">(WRM51*$C$51)+(WRM51-WRM49)</f>
        <v>#NUM!</v>
      </c>
      <c r="WRP51" s="959"/>
      <c r="WRQ51" s="962" t="e">
        <f t="shared" ref="WRQ51" si="8054">(WRO51*$C$51)+(WRO51-WRO49)</f>
        <v>#NUM!</v>
      </c>
      <c r="WRR51" s="959"/>
      <c r="WRS51" s="962" t="e">
        <f t="shared" ref="WRS51" si="8055">(WRQ51*$C$51)+(WRQ51-WRQ49)</f>
        <v>#NUM!</v>
      </c>
      <c r="WRT51" s="959"/>
      <c r="WRU51" s="962" t="e">
        <f t="shared" ref="WRU51" si="8056">(WRS51*$C$51)+(WRS51-WRS49)</f>
        <v>#NUM!</v>
      </c>
      <c r="WRV51" s="959"/>
      <c r="WRW51" s="962" t="e">
        <f t="shared" ref="WRW51" si="8057">(WRU51*$C$51)+(WRU51-WRU49)</f>
        <v>#NUM!</v>
      </c>
      <c r="WRX51" s="959"/>
      <c r="WRY51" s="962" t="e">
        <f t="shared" ref="WRY51" si="8058">(WRW51*$C$51)+(WRW51-WRW49)</f>
        <v>#NUM!</v>
      </c>
      <c r="WRZ51" s="959"/>
      <c r="WSA51" s="962" t="e">
        <f t="shared" ref="WSA51" si="8059">(WRY51*$C$51)+(WRY51-WRY49)</f>
        <v>#NUM!</v>
      </c>
      <c r="WSB51" s="959"/>
      <c r="WSC51" s="962" t="e">
        <f t="shared" ref="WSC51" si="8060">(WSA51*$C$51)+(WSA51-WSA49)</f>
        <v>#NUM!</v>
      </c>
      <c r="WSD51" s="959"/>
      <c r="WSE51" s="962" t="e">
        <f t="shared" ref="WSE51" si="8061">(WSC51*$C$51)+(WSC51-WSC49)</f>
        <v>#NUM!</v>
      </c>
      <c r="WSF51" s="959"/>
      <c r="WSG51" s="962" t="e">
        <f t="shared" ref="WSG51" si="8062">(WSE51*$C$51)+(WSE51-WSE49)</f>
        <v>#NUM!</v>
      </c>
      <c r="WSH51" s="959"/>
      <c r="WSI51" s="962" t="e">
        <f t="shared" ref="WSI51" si="8063">(WSG51*$C$51)+(WSG51-WSG49)</f>
        <v>#NUM!</v>
      </c>
      <c r="WSJ51" s="959"/>
      <c r="WSK51" s="962" t="e">
        <f t="shared" ref="WSK51" si="8064">(WSI51*$C$51)+(WSI51-WSI49)</f>
        <v>#NUM!</v>
      </c>
      <c r="WSL51" s="959"/>
      <c r="WSM51" s="962" t="e">
        <f t="shared" ref="WSM51" si="8065">(WSK51*$C$51)+(WSK51-WSK49)</f>
        <v>#NUM!</v>
      </c>
      <c r="WSN51" s="959"/>
      <c r="WSO51" s="962" t="e">
        <f t="shared" ref="WSO51" si="8066">(WSM51*$C$51)+(WSM51-WSM49)</f>
        <v>#NUM!</v>
      </c>
      <c r="WSP51" s="959"/>
      <c r="WSQ51" s="962" t="e">
        <f t="shared" ref="WSQ51" si="8067">(WSO51*$C$51)+(WSO51-WSO49)</f>
        <v>#NUM!</v>
      </c>
      <c r="WSR51" s="959"/>
      <c r="WSS51" s="962" t="e">
        <f t="shared" ref="WSS51" si="8068">(WSQ51*$C$51)+(WSQ51-WSQ49)</f>
        <v>#NUM!</v>
      </c>
      <c r="WST51" s="959"/>
      <c r="WSU51" s="962" t="e">
        <f t="shared" ref="WSU51" si="8069">(WSS51*$C$51)+(WSS51-WSS49)</f>
        <v>#NUM!</v>
      </c>
      <c r="WSV51" s="959"/>
      <c r="WSW51" s="962" t="e">
        <f t="shared" ref="WSW51" si="8070">(WSU51*$C$51)+(WSU51-WSU49)</f>
        <v>#NUM!</v>
      </c>
      <c r="WSX51" s="959"/>
      <c r="WSY51" s="962" t="e">
        <f t="shared" ref="WSY51" si="8071">(WSW51*$C$51)+(WSW51-WSW49)</f>
        <v>#NUM!</v>
      </c>
      <c r="WSZ51" s="959"/>
      <c r="WTA51" s="962" t="e">
        <f t="shared" ref="WTA51" si="8072">(WSY51*$C$51)+(WSY51-WSY49)</f>
        <v>#NUM!</v>
      </c>
      <c r="WTB51" s="959"/>
      <c r="WTC51" s="962" t="e">
        <f t="shared" ref="WTC51" si="8073">(WTA51*$C$51)+(WTA51-WTA49)</f>
        <v>#NUM!</v>
      </c>
      <c r="WTD51" s="959"/>
      <c r="WTE51" s="962" t="e">
        <f t="shared" ref="WTE51" si="8074">(WTC51*$C$51)+(WTC51-WTC49)</f>
        <v>#NUM!</v>
      </c>
      <c r="WTF51" s="959"/>
      <c r="WTG51" s="962" t="e">
        <f t="shared" ref="WTG51" si="8075">(WTE51*$C$51)+(WTE51-WTE49)</f>
        <v>#NUM!</v>
      </c>
      <c r="WTH51" s="959"/>
      <c r="WTI51" s="962" t="e">
        <f t="shared" ref="WTI51" si="8076">(WTG51*$C$51)+(WTG51-WTG49)</f>
        <v>#NUM!</v>
      </c>
      <c r="WTJ51" s="959"/>
      <c r="WTK51" s="962" t="e">
        <f t="shared" ref="WTK51" si="8077">(WTI51*$C$51)+(WTI51-WTI49)</f>
        <v>#NUM!</v>
      </c>
      <c r="WTL51" s="959"/>
      <c r="WTM51" s="962" t="e">
        <f t="shared" ref="WTM51" si="8078">(WTK51*$C$51)+(WTK51-WTK49)</f>
        <v>#NUM!</v>
      </c>
      <c r="WTN51" s="959"/>
      <c r="WTO51" s="962" t="e">
        <f t="shared" ref="WTO51" si="8079">(WTM51*$C$51)+(WTM51-WTM49)</f>
        <v>#NUM!</v>
      </c>
      <c r="WTP51" s="959"/>
      <c r="WTQ51" s="962" t="e">
        <f t="shared" ref="WTQ51" si="8080">(WTO51*$C$51)+(WTO51-WTO49)</f>
        <v>#NUM!</v>
      </c>
      <c r="WTR51" s="959"/>
      <c r="WTS51" s="962" t="e">
        <f t="shared" ref="WTS51" si="8081">(WTQ51*$C$51)+(WTQ51-WTQ49)</f>
        <v>#NUM!</v>
      </c>
      <c r="WTT51" s="959"/>
      <c r="WTU51" s="962" t="e">
        <f t="shared" ref="WTU51" si="8082">(WTS51*$C$51)+(WTS51-WTS49)</f>
        <v>#NUM!</v>
      </c>
      <c r="WTV51" s="959"/>
      <c r="WTW51" s="962" t="e">
        <f t="shared" ref="WTW51" si="8083">(WTU51*$C$51)+(WTU51-WTU49)</f>
        <v>#NUM!</v>
      </c>
      <c r="WTX51" s="959"/>
      <c r="WTY51" s="962" t="e">
        <f t="shared" ref="WTY51" si="8084">(WTW51*$C$51)+(WTW51-WTW49)</f>
        <v>#NUM!</v>
      </c>
      <c r="WTZ51" s="959"/>
      <c r="WUA51" s="962" t="e">
        <f t="shared" ref="WUA51" si="8085">(WTY51*$C$51)+(WTY51-WTY49)</f>
        <v>#NUM!</v>
      </c>
      <c r="WUB51" s="959"/>
      <c r="WUC51" s="962" t="e">
        <f t="shared" ref="WUC51" si="8086">(WUA51*$C$51)+(WUA51-WUA49)</f>
        <v>#NUM!</v>
      </c>
      <c r="WUD51" s="959"/>
      <c r="WUE51" s="962" t="e">
        <f t="shared" ref="WUE51" si="8087">(WUC51*$C$51)+(WUC51-WUC49)</f>
        <v>#NUM!</v>
      </c>
      <c r="WUF51" s="959"/>
      <c r="WUG51" s="962" t="e">
        <f t="shared" ref="WUG51" si="8088">(WUE51*$C$51)+(WUE51-WUE49)</f>
        <v>#NUM!</v>
      </c>
      <c r="WUH51" s="959"/>
      <c r="WUI51" s="962" t="e">
        <f t="shared" ref="WUI51" si="8089">(WUG51*$C$51)+(WUG51-WUG49)</f>
        <v>#NUM!</v>
      </c>
      <c r="WUJ51" s="959"/>
      <c r="WUK51" s="962" t="e">
        <f t="shared" ref="WUK51" si="8090">(WUI51*$C$51)+(WUI51-WUI49)</f>
        <v>#NUM!</v>
      </c>
      <c r="WUL51" s="959"/>
      <c r="WUM51" s="962" t="e">
        <f t="shared" ref="WUM51" si="8091">(WUK51*$C$51)+(WUK51-WUK49)</f>
        <v>#NUM!</v>
      </c>
      <c r="WUN51" s="959"/>
      <c r="WUO51" s="962" t="e">
        <f t="shared" ref="WUO51" si="8092">(WUM51*$C$51)+(WUM51-WUM49)</f>
        <v>#NUM!</v>
      </c>
      <c r="WUP51" s="959"/>
      <c r="WUQ51" s="962" t="e">
        <f t="shared" ref="WUQ51" si="8093">(WUO51*$C$51)+(WUO51-WUO49)</f>
        <v>#NUM!</v>
      </c>
      <c r="WUR51" s="959"/>
      <c r="WUS51" s="962" t="e">
        <f t="shared" ref="WUS51" si="8094">(WUQ51*$C$51)+(WUQ51-WUQ49)</f>
        <v>#NUM!</v>
      </c>
      <c r="WUT51" s="959"/>
      <c r="WUU51" s="962" t="e">
        <f t="shared" ref="WUU51" si="8095">(WUS51*$C$51)+(WUS51-WUS49)</f>
        <v>#NUM!</v>
      </c>
      <c r="WUV51" s="959"/>
      <c r="WUW51" s="962" t="e">
        <f t="shared" ref="WUW51" si="8096">(WUU51*$C$51)+(WUU51-WUU49)</f>
        <v>#NUM!</v>
      </c>
      <c r="WUX51" s="959"/>
      <c r="WUY51" s="962" t="e">
        <f t="shared" ref="WUY51" si="8097">(WUW51*$C$51)+(WUW51-WUW49)</f>
        <v>#NUM!</v>
      </c>
      <c r="WUZ51" s="959"/>
      <c r="WVA51" s="962" t="e">
        <f t="shared" ref="WVA51" si="8098">(WUY51*$C$51)+(WUY51-WUY49)</f>
        <v>#NUM!</v>
      </c>
      <c r="WVB51" s="959"/>
      <c r="WVC51" s="962" t="e">
        <f t="shared" ref="WVC51" si="8099">(WVA51*$C$51)+(WVA51-WVA49)</f>
        <v>#NUM!</v>
      </c>
      <c r="WVD51" s="959"/>
      <c r="WVE51" s="962" t="e">
        <f t="shared" ref="WVE51" si="8100">(WVC51*$C$51)+(WVC51-WVC49)</f>
        <v>#NUM!</v>
      </c>
      <c r="WVF51" s="959"/>
      <c r="WVG51" s="962" t="e">
        <f t="shared" ref="WVG51" si="8101">(WVE51*$C$51)+(WVE51-WVE49)</f>
        <v>#NUM!</v>
      </c>
      <c r="WVH51" s="959"/>
      <c r="WVI51" s="962" t="e">
        <f t="shared" ref="WVI51" si="8102">(WVG51*$C$51)+(WVG51-WVG49)</f>
        <v>#NUM!</v>
      </c>
      <c r="WVJ51" s="959"/>
      <c r="WVK51" s="962" t="e">
        <f t="shared" ref="WVK51" si="8103">(WVI51*$C$51)+(WVI51-WVI49)</f>
        <v>#NUM!</v>
      </c>
      <c r="WVL51" s="959"/>
      <c r="WVM51" s="962" t="e">
        <f t="shared" ref="WVM51" si="8104">(WVK51*$C$51)+(WVK51-WVK49)</f>
        <v>#NUM!</v>
      </c>
      <c r="WVN51" s="959"/>
      <c r="WVO51" s="962" t="e">
        <f t="shared" ref="WVO51" si="8105">(WVM51*$C$51)+(WVM51-WVM49)</f>
        <v>#NUM!</v>
      </c>
      <c r="WVP51" s="959"/>
      <c r="WVQ51" s="962" t="e">
        <f t="shared" ref="WVQ51" si="8106">(WVO51*$C$51)+(WVO51-WVO49)</f>
        <v>#NUM!</v>
      </c>
      <c r="WVR51" s="959"/>
      <c r="WVS51" s="962" t="e">
        <f t="shared" ref="WVS51" si="8107">(WVQ51*$C$51)+(WVQ51-WVQ49)</f>
        <v>#NUM!</v>
      </c>
      <c r="WVT51" s="959"/>
      <c r="WVU51" s="962" t="e">
        <f t="shared" ref="WVU51" si="8108">(WVS51*$C$51)+(WVS51-WVS49)</f>
        <v>#NUM!</v>
      </c>
      <c r="WVV51" s="959"/>
      <c r="WVW51" s="962" t="e">
        <f t="shared" ref="WVW51" si="8109">(WVU51*$C$51)+(WVU51-WVU49)</f>
        <v>#NUM!</v>
      </c>
      <c r="WVX51" s="959"/>
      <c r="WVY51" s="962" t="e">
        <f t="shared" ref="WVY51" si="8110">(WVW51*$C$51)+(WVW51-WVW49)</f>
        <v>#NUM!</v>
      </c>
      <c r="WVZ51" s="959"/>
      <c r="WWA51" s="962" t="e">
        <f t="shared" ref="WWA51" si="8111">(WVY51*$C$51)+(WVY51-WVY49)</f>
        <v>#NUM!</v>
      </c>
      <c r="WWB51" s="959"/>
      <c r="WWC51" s="962" t="e">
        <f t="shared" ref="WWC51" si="8112">(WWA51*$C$51)+(WWA51-WWA49)</f>
        <v>#NUM!</v>
      </c>
      <c r="WWD51" s="959"/>
      <c r="WWE51" s="962" t="e">
        <f t="shared" ref="WWE51" si="8113">(WWC51*$C$51)+(WWC51-WWC49)</f>
        <v>#NUM!</v>
      </c>
      <c r="WWF51" s="959"/>
      <c r="WWG51" s="962" t="e">
        <f t="shared" ref="WWG51" si="8114">(WWE51*$C$51)+(WWE51-WWE49)</f>
        <v>#NUM!</v>
      </c>
      <c r="WWH51" s="959"/>
      <c r="WWI51" s="962" t="e">
        <f t="shared" ref="WWI51" si="8115">(WWG51*$C$51)+(WWG51-WWG49)</f>
        <v>#NUM!</v>
      </c>
      <c r="WWJ51" s="959"/>
      <c r="WWK51" s="962" t="e">
        <f t="shared" ref="WWK51" si="8116">(WWI51*$C$51)+(WWI51-WWI49)</f>
        <v>#NUM!</v>
      </c>
      <c r="WWL51" s="959"/>
      <c r="WWM51" s="962" t="e">
        <f t="shared" ref="WWM51" si="8117">(WWK51*$C$51)+(WWK51-WWK49)</f>
        <v>#NUM!</v>
      </c>
      <c r="WWN51" s="959"/>
      <c r="WWO51" s="962" t="e">
        <f t="shared" ref="WWO51" si="8118">(WWM51*$C$51)+(WWM51-WWM49)</f>
        <v>#NUM!</v>
      </c>
      <c r="WWP51" s="959"/>
      <c r="WWQ51" s="962" t="e">
        <f t="shared" ref="WWQ51" si="8119">(WWO51*$C$51)+(WWO51-WWO49)</f>
        <v>#NUM!</v>
      </c>
      <c r="WWR51" s="959"/>
      <c r="WWS51" s="962" t="e">
        <f t="shared" ref="WWS51" si="8120">(WWQ51*$C$51)+(WWQ51-WWQ49)</f>
        <v>#NUM!</v>
      </c>
      <c r="WWT51" s="959"/>
      <c r="WWU51" s="962" t="e">
        <f t="shared" ref="WWU51" si="8121">(WWS51*$C$51)+(WWS51-WWS49)</f>
        <v>#NUM!</v>
      </c>
      <c r="WWV51" s="959"/>
      <c r="WWW51" s="962" t="e">
        <f t="shared" ref="WWW51" si="8122">(WWU51*$C$51)+(WWU51-WWU49)</f>
        <v>#NUM!</v>
      </c>
      <c r="WWX51" s="959"/>
      <c r="WWY51" s="962" t="e">
        <f t="shared" ref="WWY51" si="8123">(WWW51*$C$51)+(WWW51-WWW49)</f>
        <v>#NUM!</v>
      </c>
      <c r="WWZ51" s="959"/>
      <c r="WXA51" s="962" t="e">
        <f t="shared" ref="WXA51" si="8124">(WWY51*$C$51)+(WWY51-WWY49)</f>
        <v>#NUM!</v>
      </c>
      <c r="WXB51" s="959"/>
      <c r="WXC51" s="962" t="e">
        <f t="shared" ref="WXC51" si="8125">(WXA51*$C$51)+(WXA51-WXA49)</f>
        <v>#NUM!</v>
      </c>
      <c r="WXD51" s="959"/>
      <c r="WXE51" s="962" t="e">
        <f t="shared" ref="WXE51" si="8126">(WXC51*$C$51)+(WXC51-WXC49)</f>
        <v>#NUM!</v>
      </c>
      <c r="WXF51" s="959"/>
      <c r="WXG51" s="962" t="e">
        <f t="shared" ref="WXG51" si="8127">(WXE51*$C$51)+(WXE51-WXE49)</f>
        <v>#NUM!</v>
      </c>
      <c r="WXH51" s="959"/>
      <c r="WXI51" s="962" t="e">
        <f t="shared" ref="WXI51" si="8128">(WXG51*$C$51)+(WXG51-WXG49)</f>
        <v>#NUM!</v>
      </c>
      <c r="WXJ51" s="959"/>
      <c r="WXK51" s="962" t="e">
        <f t="shared" ref="WXK51" si="8129">(WXI51*$C$51)+(WXI51-WXI49)</f>
        <v>#NUM!</v>
      </c>
      <c r="WXL51" s="959"/>
      <c r="WXM51" s="962" t="e">
        <f t="shared" ref="WXM51" si="8130">(WXK51*$C$51)+(WXK51-WXK49)</f>
        <v>#NUM!</v>
      </c>
      <c r="WXN51" s="959"/>
      <c r="WXO51" s="962" t="e">
        <f t="shared" ref="WXO51" si="8131">(WXM51*$C$51)+(WXM51-WXM49)</f>
        <v>#NUM!</v>
      </c>
      <c r="WXP51" s="959"/>
      <c r="WXQ51" s="962" t="e">
        <f t="shared" ref="WXQ51" si="8132">(WXO51*$C$51)+(WXO51-WXO49)</f>
        <v>#NUM!</v>
      </c>
      <c r="WXR51" s="959"/>
      <c r="WXS51" s="962" t="e">
        <f t="shared" ref="WXS51" si="8133">(WXQ51*$C$51)+(WXQ51-WXQ49)</f>
        <v>#NUM!</v>
      </c>
      <c r="WXT51" s="959"/>
      <c r="WXU51" s="962" t="e">
        <f t="shared" ref="WXU51" si="8134">(WXS51*$C$51)+(WXS51-WXS49)</f>
        <v>#NUM!</v>
      </c>
      <c r="WXV51" s="959"/>
      <c r="WXW51" s="962" t="e">
        <f t="shared" ref="WXW51" si="8135">(WXU51*$C$51)+(WXU51-WXU49)</f>
        <v>#NUM!</v>
      </c>
      <c r="WXX51" s="959"/>
      <c r="WXY51" s="962" t="e">
        <f t="shared" ref="WXY51" si="8136">(WXW51*$C$51)+(WXW51-WXW49)</f>
        <v>#NUM!</v>
      </c>
      <c r="WXZ51" s="959"/>
      <c r="WYA51" s="962" t="e">
        <f t="shared" ref="WYA51" si="8137">(WXY51*$C$51)+(WXY51-WXY49)</f>
        <v>#NUM!</v>
      </c>
      <c r="WYB51" s="959"/>
      <c r="WYC51" s="962" t="e">
        <f t="shared" ref="WYC51" si="8138">(WYA51*$C$51)+(WYA51-WYA49)</f>
        <v>#NUM!</v>
      </c>
      <c r="WYD51" s="959"/>
      <c r="WYE51" s="962" t="e">
        <f t="shared" ref="WYE51" si="8139">(WYC51*$C$51)+(WYC51-WYC49)</f>
        <v>#NUM!</v>
      </c>
      <c r="WYF51" s="959"/>
      <c r="WYG51" s="962" t="e">
        <f t="shared" ref="WYG51" si="8140">(WYE51*$C$51)+(WYE51-WYE49)</f>
        <v>#NUM!</v>
      </c>
      <c r="WYH51" s="959"/>
      <c r="WYI51" s="962" t="e">
        <f t="shared" ref="WYI51" si="8141">(WYG51*$C$51)+(WYG51-WYG49)</f>
        <v>#NUM!</v>
      </c>
      <c r="WYJ51" s="959"/>
      <c r="WYK51" s="962" t="e">
        <f t="shared" ref="WYK51" si="8142">(WYI51*$C$51)+(WYI51-WYI49)</f>
        <v>#NUM!</v>
      </c>
      <c r="WYL51" s="959"/>
      <c r="WYM51" s="962" t="e">
        <f t="shared" ref="WYM51" si="8143">(WYK51*$C$51)+(WYK51-WYK49)</f>
        <v>#NUM!</v>
      </c>
      <c r="WYN51" s="959"/>
      <c r="WYO51" s="962" t="e">
        <f t="shared" ref="WYO51" si="8144">(WYM51*$C$51)+(WYM51-WYM49)</f>
        <v>#NUM!</v>
      </c>
      <c r="WYP51" s="959"/>
      <c r="WYQ51" s="962" t="e">
        <f t="shared" ref="WYQ51" si="8145">(WYO51*$C$51)+(WYO51-WYO49)</f>
        <v>#NUM!</v>
      </c>
      <c r="WYR51" s="959"/>
      <c r="WYS51" s="962" t="e">
        <f t="shared" ref="WYS51" si="8146">(WYQ51*$C$51)+(WYQ51-WYQ49)</f>
        <v>#NUM!</v>
      </c>
      <c r="WYT51" s="959"/>
      <c r="WYU51" s="962" t="e">
        <f t="shared" ref="WYU51" si="8147">(WYS51*$C$51)+(WYS51-WYS49)</f>
        <v>#NUM!</v>
      </c>
      <c r="WYV51" s="959"/>
      <c r="WYW51" s="962" t="e">
        <f t="shared" ref="WYW51" si="8148">(WYU51*$C$51)+(WYU51-WYU49)</f>
        <v>#NUM!</v>
      </c>
      <c r="WYX51" s="959"/>
      <c r="WYY51" s="962" t="e">
        <f t="shared" ref="WYY51" si="8149">(WYW51*$C$51)+(WYW51-WYW49)</f>
        <v>#NUM!</v>
      </c>
      <c r="WYZ51" s="959"/>
      <c r="WZA51" s="962" t="e">
        <f t="shared" ref="WZA51" si="8150">(WYY51*$C$51)+(WYY51-WYY49)</f>
        <v>#NUM!</v>
      </c>
      <c r="WZB51" s="959"/>
      <c r="WZC51" s="962" t="e">
        <f t="shared" ref="WZC51" si="8151">(WZA51*$C$51)+(WZA51-WZA49)</f>
        <v>#NUM!</v>
      </c>
      <c r="WZD51" s="959"/>
      <c r="WZE51" s="962" t="e">
        <f t="shared" ref="WZE51" si="8152">(WZC51*$C$51)+(WZC51-WZC49)</f>
        <v>#NUM!</v>
      </c>
      <c r="WZF51" s="959"/>
      <c r="WZG51" s="962" t="e">
        <f t="shared" ref="WZG51" si="8153">(WZE51*$C$51)+(WZE51-WZE49)</f>
        <v>#NUM!</v>
      </c>
      <c r="WZH51" s="959"/>
      <c r="WZI51" s="962" t="e">
        <f t="shared" ref="WZI51" si="8154">(WZG51*$C$51)+(WZG51-WZG49)</f>
        <v>#NUM!</v>
      </c>
      <c r="WZJ51" s="959"/>
      <c r="WZK51" s="962" t="e">
        <f t="shared" ref="WZK51" si="8155">(WZI51*$C$51)+(WZI51-WZI49)</f>
        <v>#NUM!</v>
      </c>
      <c r="WZL51" s="959"/>
      <c r="WZM51" s="962" t="e">
        <f t="shared" ref="WZM51" si="8156">(WZK51*$C$51)+(WZK51-WZK49)</f>
        <v>#NUM!</v>
      </c>
      <c r="WZN51" s="959"/>
      <c r="WZO51" s="962" t="e">
        <f t="shared" ref="WZO51" si="8157">(WZM51*$C$51)+(WZM51-WZM49)</f>
        <v>#NUM!</v>
      </c>
      <c r="WZP51" s="959"/>
      <c r="WZQ51" s="962" t="e">
        <f t="shared" ref="WZQ51" si="8158">(WZO51*$C$51)+(WZO51-WZO49)</f>
        <v>#NUM!</v>
      </c>
      <c r="WZR51" s="959"/>
      <c r="WZS51" s="962" t="e">
        <f t="shared" ref="WZS51" si="8159">(WZQ51*$C$51)+(WZQ51-WZQ49)</f>
        <v>#NUM!</v>
      </c>
      <c r="WZT51" s="959"/>
      <c r="WZU51" s="962" t="e">
        <f t="shared" ref="WZU51" si="8160">(WZS51*$C$51)+(WZS51-WZS49)</f>
        <v>#NUM!</v>
      </c>
      <c r="WZV51" s="959"/>
      <c r="WZW51" s="962" t="e">
        <f t="shared" ref="WZW51" si="8161">(WZU51*$C$51)+(WZU51-WZU49)</f>
        <v>#NUM!</v>
      </c>
      <c r="WZX51" s="959"/>
      <c r="WZY51" s="962" t="e">
        <f t="shared" ref="WZY51" si="8162">(WZW51*$C$51)+(WZW51-WZW49)</f>
        <v>#NUM!</v>
      </c>
      <c r="WZZ51" s="959"/>
      <c r="XAA51" s="962" t="e">
        <f t="shared" ref="XAA51" si="8163">(WZY51*$C$51)+(WZY51-WZY49)</f>
        <v>#NUM!</v>
      </c>
      <c r="XAB51" s="959"/>
      <c r="XAC51" s="962" t="e">
        <f t="shared" ref="XAC51" si="8164">(XAA51*$C$51)+(XAA51-XAA49)</f>
        <v>#NUM!</v>
      </c>
      <c r="XAD51" s="959"/>
      <c r="XAE51" s="962" t="e">
        <f t="shared" ref="XAE51" si="8165">(XAC51*$C$51)+(XAC51-XAC49)</f>
        <v>#NUM!</v>
      </c>
      <c r="XAF51" s="959"/>
      <c r="XAG51" s="962" t="e">
        <f t="shared" ref="XAG51" si="8166">(XAE51*$C$51)+(XAE51-XAE49)</f>
        <v>#NUM!</v>
      </c>
      <c r="XAH51" s="959"/>
      <c r="XAI51" s="962" t="e">
        <f t="shared" ref="XAI51" si="8167">(XAG51*$C$51)+(XAG51-XAG49)</f>
        <v>#NUM!</v>
      </c>
      <c r="XAJ51" s="959"/>
      <c r="XAK51" s="962" t="e">
        <f t="shared" ref="XAK51" si="8168">(XAI51*$C$51)+(XAI51-XAI49)</f>
        <v>#NUM!</v>
      </c>
      <c r="XAL51" s="959"/>
      <c r="XAM51" s="962" t="e">
        <f t="shared" ref="XAM51" si="8169">(XAK51*$C$51)+(XAK51-XAK49)</f>
        <v>#NUM!</v>
      </c>
      <c r="XAN51" s="959"/>
      <c r="XAO51" s="962" t="e">
        <f t="shared" ref="XAO51" si="8170">(XAM51*$C$51)+(XAM51-XAM49)</f>
        <v>#NUM!</v>
      </c>
      <c r="XAP51" s="959"/>
      <c r="XAQ51" s="962" t="e">
        <f t="shared" ref="XAQ51" si="8171">(XAO51*$C$51)+(XAO51-XAO49)</f>
        <v>#NUM!</v>
      </c>
      <c r="XAR51" s="959"/>
      <c r="XAS51" s="962" t="e">
        <f t="shared" ref="XAS51" si="8172">(XAQ51*$C$51)+(XAQ51-XAQ49)</f>
        <v>#NUM!</v>
      </c>
      <c r="XAT51" s="959"/>
      <c r="XAU51" s="962" t="e">
        <f t="shared" ref="XAU51" si="8173">(XAS51*$C$51)+(XAS51-XAS49)</f>
        <v>#NUM!</v>
      </c>
      <c r="XAV51" s="959"/>
      <c r="XAW51" s="962" t="e">
        <f t="shared" ref="XAW51" si="8174">(XAU51*$C$51)+(XAU51-XAU49)</f>
        <v>#NUM!</v>
      </c>
      <c r="XAX51" s="959"/>
      <c r="XAY51" s="962" t="e">
        <f t="shared" ref="XAY51" si="8175">(XAW51*$C$51)+(XAW51-XAW49)</f>
        <v>#NUM!</v>
      </c>
      <c r="XAZ51" s="959"/>
      <c r="XBA51" s="962" t="e">
        <f t="shared" ref="XBA51" si="8176">(XAY51*$C$51)+(XAY51-XAY49)</f>
        <v>#NUM!</v>
      </c>
      <c r="XBB51" s="959"/>
      <c r="XBC51" s="962" t="e">
        <f t="shared" ref="XBC51" si="8177">(XBA51*$C$51)+(XBA51-XBA49)</f>
        <v>#NUM!</v>
      </c>
      <c r="XBD51" s="959"/>
      <c r="XBE51" s="962" t="e">
        <f t="shared" ref="XBE51" si="8178">(XBC51*$C$51)+(XBC51-XBC49)</f>
        <v>#NUM!</v>
      </c>
      <c r="XBF51" s="959"/>
      <c r="XBG51" s="962" t="e">
        <f t="shared" ref="XBG51" si="8179">(XBE51*$C$51)+(XBE51-XBE49)</f>
        <v>#NUM!</v>
      </c>
      <c r="XBH51" s="959"/>
      <c r="XBI51" s="962" t="e">
        <f t="shared" ref="XBI51" si="8180">(XBG51*$C$51)+(XBG51-XBG49)</f>
        <v>#NUM!</v>
      </c>
      <c r="XBJ51" s="959"/>
      <c r="XBK51" s="962" t="e">
        <f t="shared" ref="XBK51" si="8181">(XBI51*$C$51)+(XBI51-XBI49)</f>
        <v>#NUM!</v>
      </c>
      <c r="XBL51" s="959"/>
      <c r="XBM51" s="962" t="e">
        <f t="shared" ref="XBM51" si="8182">(XBK51*$C$51)+(XBK51-XBK49)</f>
        <v>#NUM!</v>
      </c>
      <c r="XBN51" s="959"/>
      <c r="XBO51" s="962" t="e">
        <f t="shared" ref="XBO51" si="8183">(XBM51*$C$51)+(XBM51-XBM49)</f>
        <v>#NUM!</v>
      </c>
      <c r="XBP51" s="959"/>
      <c r="XBQ51" s="962" t="e">
        <f t="shared" ref="XBQ51" si="8184">(XBO51*$C$51)+(XBO51-XBO49)</f>
        <v>#NUM!</v>
      </c>
      <c r="XBR51" s="959"/>
      <c r="XBS51" s="962" t="e">
        <f t="shared" ref="XBS51" si="8185">(XBQ51*$C$51)+(XBQ51-XBQ49)</f>
        <v>#NUM!</v>
      </c>
      <c r="XBT51" s="959"/>
      <c r="XBU51" s="962" t="e">
        <f t="shared" ref="XBU51" si="8186">(XBS51*$C$51)+(XBS51-XBS49)</f>
        <v>#NUM!</v>
      </c>
      <c r="XBV51" s="959"/>
      <c r="XBW51" s="962" t="e">
        <f t="shared" ref="XBW51" si="8187">(XBU51*$C$51)+(XBU51-XBU49)</f>
        <v>#NUM!</v>
      </c>
      <c r="XBX51" s="959"/>
      <c r="XBY51" s="962" t="e">
        <f t="shared" ref="XBY51" si="8188">(XBW51*$C$51)+(XBW51-XBW49)</f>
        <v>#NUM!</v>
      </c>
      <c r="XBZ51" s="959"/>
      <c r="XCA51" s="962" t="e">
        <f t="shared" ref="XCA51" si="8189">(XBY51*$C$51)+(XBY51-XBY49)</f>
        <v>#NUM!</v>
      </c>
      <c r="XCB51" s="959"/>
      <c r="XCC51" s="962" t="e">
        <f t="shared" ref="XCC51" si="8190">(XCA51*$C$51)+(XCA51-XCA49)</f>
        <v>#NUM!</v>
      </c>
      <c r="XCD51" s="959"/>
      <c r="XCE51" s="962" t="e">
        <f t="shared" ref="XCE51" si="8191">(XCC51*$C$51)+(XCC51-XCC49)</f>
        <v>#NUM!</v>
      </c>
      <c r="XCF51" s="959"/>
      <c r="XCG51" s="962" t="e">
        <f t="shared" ref="XCG51" si="8192">(XCE51*$C$51)+(XCE51-XCE49)</f>
        <v>#NUM!</v>
      </c>
      <c r="XCH51" s="959"/>
      <c r="XCI51" s="962" t="e">
        <f t="shared" ref="XCI51" si="8193">(XCG51*$C$51)+(XCG51-XCG49)</f>
        <v>#NUM!</v>
      </c>
      <c r="XCJ51" s="959"/>
      <c r="XCK51" s="962" t="e">
        <f t="shared" ref="XCK51" si="8194">(XCI51*$C$51)+(XCI51-XCI49)</f>
        <v>#NUM!</v>
      </c>
      <c r="XCL51" s="959"/>
      <c r="XCM51" s="962" t="e">
        <f t="shared" ref="XCM51" si="8195">(XCK51*$C$51)+(XCK51-XCK49)</f>
        <v>#NUM!</v>
      </c>
      <c r="XCN51" s="959"/>
      <c r="XCO51" s="962" t="e">
        <f t="shared" ref="XCO51" si="8196">(XCM51*$C$51)+(XCM51-XCM49)</f>
        <v>#NUM!</v>
      </c>
      <c r="XCP51" s="959"/>
      <c r="XCQ51" s="962" t="e">
        <f t="shared" ref="XCQ51" si="8197">(XCO51*$C$51)+(XCO51-XCO49)</f>
        <v>#NUM!</v>
      </c>
      <c r="XCR51" s="959"/>
      <c r="XCS51" s="962" t="e">
        <f t="shared" ref="XCS51" si="8198">(XCQ51*$C$51)+(XCQ51-XCQ49)</f>
        <v>#NUM!</v>
      </c>
      <c r="XCT51" s="959"/>
      <c r="XCU51" s="962" t="e">
        <f t="shared" ref="XCU51" si="8199">(XCS51*$C$51)+(XCS51-XCS49)</f>
        <v>#NUM!</v>
      </c>
      <c r="XCV51" s="959"/>
      <c r="XCW51" s="962" t="e">
        <f t="shared" ref="XCW51" si="8200">(XCU51*$C$51)+(XCU51-XCU49)</f>
        <v>#NUM!</v>
      </c>
      <c r="XCX51" s="959"/>
      <c r="XCY51" s="962" t="e">
        <f t="shared" ref="XCY51" si="8201">(XCW51*$C$51)+(XCW51-XCW49)</f>
        <v>#NUM!</v>
      </c>
      <c r="XCZ51" s="959"/>
      <c r="XDA51" s="962" t="e">
        <f t="shared" ref="XDA51" si="8202">(XCY51*$C$51)+(XCY51-XCY49)</f>
        <v>#NUM!</v>
      </c>
      <c r="XDB51" s="959"/>
      <c r="XDC51" s="962" t="e">
        <f t="shared" ref="XDC51" si="8203">(XDA51*$C$51)+(XDA51-XDA49)</f>
        <v>#NUM!</v>
      </c>
      <c r="XDD51" s="959"/>
      <c r="XDE51" s="962" t="e">
        <f t="shared" ref="XDE51" si="8204">(XDC51*$C$51)+(XDC51-XDC49)</f>
        <v>#NUM!</v>
      </c>
      <c r="XDF51" s="959"/>
      <c r="XDG51" s="962" t="e">
        <f t="shared" ref="XDG51" si="8205">(XDE51*$C$51)+(XDE51-XDE49)</f>
        <v>#NUM!</v>
      </c>
      <c r="XDH51" s="959"/>
      <c r="XDI51" s="962" t="e">
        <f t="shared" ref="XDI51" si="8206">(XDG51*$C$51)+(XDG51-XDG49)</f>
        <v>#NUM!</v>
      </c>
      <c r="XDJ51" s="959"/>
      <c r="XDK51" s="962" t="e">
        <f t="shared" ref="XDK51" si="8207">(XDI51*$C$51)+(XDI51-XDI49)</f>
        <v>#NUM!</v>
      </c>
      <c r="XDL51" s="959"/>
      <c r="XDM51" s="962" t="e">
        <f t="shared" ref="XDM51" si="8208">(XDK51*$C$51)+(XDK51-XDK49)</f>
        <v>#NUM!</v>
      </c>
      <c r="XDN51" s="959"/>
      <c r="XDO51" s="962" t="e">
        <f t="shared" ref="XDO51" si="8209">(XDM51*$C$51)+(XDM51-XDM49)</f>
        <v>#NUM!</v>
      </c>
      <c r="XDP51" s="959"/>
      <c r="XDQ51" s="962" t="e">
        <f t="shared" ref="XDQ51" si="8210">(XDO51*$C$51)+(XDO51-XDO49)</f>
        <v>#NUM!</v>
      </c>
      <c r="XDR51" s="959"/>
      <c r="XDS51" s="962" t="e">
        <f t="shared" ref="XDS51" si="8211">(XDQ51*$C$51)+(XDQ51-XDQ49)</f>
        <v>#NUM!</v>
      </c>
      <c r="XDT51" s="959"/>
      <c r="XDU51" s="962" t="e">
        <f t="shared" ref="XDU51" si="8212">(XDS51*$C$51)+(XDS51-XDS49)</f>
        <v>#NUM!</v>
      </c>
      <c r="XDV51" s="959"/>
      <c r="XDW51" s="962" t="e">
        <f t="shared" ref="XDW51" si="8213">(XDU51*$C$51)+(XDU51-XDU49)</f>
        <v>#NUM!</v>
      </c>
      <c r="XDX51" s="959"/>
      <c r="XDY51" s="962" t="e">
        <f t="shared" ref="XDY51" si="8214">(XDW51*$C$51)+(XDW51-XDW49)</f>
        <v>#NUM!</v>
      </c>
      <c r="XDZ51" s="959"/>
      <c r="XEA51" s="962" t="e">
        <f t="shared" ref="XEA51" si="8215">(XDY51*$C$51)+(XDY51-XDY49)</f>
        <v>#NUM!</v>
      </c>
      <c r="XEB51" s="959"/>
      <c r="XEC51" s="962" t="e">
        <f t="shared" ref="XEC51" si="8216">(XEA51*$C$51)+(XEA51-XEA49)</f>
        <v>#NUM!</v>
      </c>
      <c r="XED51" s="959"/>
      <c r="XEE51" s="962" t="e">
        <f t="shared" ref="XEE51" si="8217">(XEC51*$C$51)+(XEC51-XEC49)</f>
        <v>#NUM!</v>
      </c>
      <c r="XEF51" s="959"/>
      <c r="XEG51" s="962" t="e">
        <f t="shared" ref="XEG51" si="8218">(XEE51*$C$51)+(XEE51-XEE49)</f>
        <v>#NUM!</v>
      </c>
      <c r="XEH51" s="959"/>
      <c r="XEI51" s="962" t="e">
        <f t="shared" ref="XEI51" si="8219">(XEG51*$C$51)+(XEG51-XEG49)</f>
        <v>#NUM!</v>
      </c>
      <c r="XEJ51" s="959"/>
      <c r="XEK51" s="962" t="e">
        <f t="shared" ref="XEK51" si="8220">(XEI51*$C$51)+(XEI51-XEI49)</f>
        <v>#NUM!</v>
      </c>
      <c r="XEL51" s="959"/>
      <c r="XEM51" s="962" t="e">
        <f t="shared" ref="XEM51" si="8221">(XEK51*$C$51)+(XEK51-XEK49)</f>
        <v>#NUM!</v>
      </c>
      <c r="XEN51" s="959"/>
      <c r="XEO51" s="962" t="e">
        <f t="shared" ref="XEO51" si="8222">(XEM51*$C$51)+(XEM51-XEM49)</f>
        <v>#NUM!</v>
      </c>
      <c r="XEP51" s="959"/>
      <c r="XEQ51" s="962" t="e">
        <f t="shared" ref="XEQ51" si="8223">(XEO51*$C$51)+(XEO51-XEO49)</f>
        <v>#NUM!</v>
      </c>
      <c r="XER51" s="959"/>
      <c r="XES51" s="962" t="e">
        <f t="shared" ref="XES51" si="8224">(XEQ51*$C$51)+(XEQ51-XEQ49)</f>
        <v>#NUM!</v>
      </c>
      <c r="XET51" s="959"/>
      <c r="XEU51" s="962" t="e">
        <f t="shared" ref="XEU51" si="8225">(XES51*$C$51)+(XES51-XES49)</f>
        <v>#NUM!</v>
      </c>
      <c r="XEV51" s="959"/>
      <c r="XEW51" s="962" t="e">
        <f t="shared" ref="XEW51" si="8226">(XEU51*$C$51)+(XEU51-XEU49)</f>
        <v>#NUM!</v>
      </c>
      <c r="XEX51" s="959"/>
      <c r="XEY51" s="962" t="e">
        <f t="shared" ref="XEY51" si="8227">(XEW51*$C$51)+(XEW51-XEW49)</f>
        <v>#NUM!</v>
      </c>
      <c r="XEZ51" s="959"/>
      <c r="XFA51" s="962" t="e">
        <f t="shared" ref="XFA51" si="8228">(XEY51*$C$51)+(XEY51-XEY49)</f>
        <v>#NUM!</v>
      </c>
      <c r="XFB51" s="959"/>
      <c r="XFC51" s="962" t="e">
        <f t="shared" ref="XFC51" si="8229">(XFA51*$C$51)+(XFA51-XFA49)</f>
        <v>#NUM!</v>
      </c>
      <c r="XFD51" s="959"/>
    </row>
    <row r="52" spans="1:16384" s="152" customFormat="1">
      <c r="A52" s="255" t="s">
        <v>938</v>
      </c>
      <c r="C52" s="380"/>
      <c r="E52" s="363">
        <f>SUM(E47:E49)</f>
        <v>20424.189933376852</v>
      </c>
      <c r="G52" s="363">
        <f t="shared" ref="G52" si="8230">SUM(G47:G49)</f>
        <v>21073.869933376787</v>
      </c>
      <c r="I52" s="363">
        <f t="shared" ref="I52" si="8231">SUM(I47:I49)</f>
        <v>21592.865583376843</v>
      </c>
      <c r="K52" s="363">
        <f t="shared" ref="K52" si="8232">SUM(K47:K49)</f>
        <v>21972.760194376693</v>
      </c>
      <c r="M52" s="363">
        <f t="shared" ref="M52" si="8233">SUM(M47:M49)</f>
        <v>22204.746281682979</v>
      </c>
      <c r="O52" s="363">
        <f t="shared" ref="O52" si="8234">SUM(O47:O49)</f>
        <v>22279.60947890603</v>
      </c>
      <c r="Q52" s="363">
        <f t="shared" ref="Q52" si="8235">SUM(Q47:Q49)</f>
        <v>22187.711828687694</v>
      </c>
      <c r="S52" s="363">
        <f t="shared" ref="S52" si="8236">SUM(S47:S49)</f>
        <v>21918.974426834262</v>
      </c>
      <c r="U52" s="363">
        <f t="shared" ref="U52" si="8237">SUM(U47:U49)</f>
        <v>21462.859395681648</v>
      </c>
      <c r="W52" s="363">
        <f t="shared" ref="W52" si="8238">SUM(W47:W49)</f>
        <v>20808.351161627215</v>
      </c>
      <c r="Y52" s="363">
        <f t="shared" ref="Y52" si="8239">SUM(Y47:Y49)</f>
        <v>19943.937010858092</v>
      </c>
      <c r="AA52" s="363">
        <f t="shared" ref="AA52" si="8240">SUM(AA47:AA49)</f>
        <v>18857.586896337452</v>
      </c>
      <c r="AC52" s="363">
        <f t="shared" ref="AC52" si="8241">SUM(AC47:AC49)</f>
        <v>17536.732468149974</v>
      </c>
      <c r="AE52" s="363">
        <f t="shared" ref="AE52" si="8242">SUM(AE47:AE49)</f>
        <v>15968.245298263617</v>
      </c>
      <c r="AG52" s="363">
        <f t="shared" ref="AG52" si="8243">SUM(AG47:AG49)</f>
        <v>14138.414269727888</v>
      </c>
      <c r="AH52" s="363"/>
      <c r="AI52" s="363"/>
    </row>
    <row r="53" spans="1:16384"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16384" s="255" customFormat="1">
      <c r="A54" s="255" t="s">
        <v>941</v>
      </c>
      <c r="C54" s="381"/>
      <c r="E54" s="255">
        <f>E40-E52</f>
        <v>0</v>
      </c>
      <c r="G54" s="255">
        <f>G40-G52</f>
        <v>0</v>
      </c>
      <c r="I54" s="255">
        <f>I40-I52</f>
        <v>0</v>
      </c>
      <c r="K54" s="255">
        <f>K40-K52</f>
        <v>0</v>
      </c>
      <c r="M54" s="255">
        <f>M40-M52</f>
        <v>0</v>
      </c>
      <c r="O54" s="255">
        <f>O40-O52</f>
        <v>0</v>
      </c>
      <c r="Q54" s="255">
        <f>Q40-Q52</f>
        <v>0</v>
      </c>
      <c r="S54" s="255">
        <f>S40-S52</f>
        <v>0</v>
      </c>
      <c r="U54" s="255">
        <f>U40-U52</f>
        <v>0</v>
      </c>
      <c r="W54" s="255">
        <f>W40-W52</f>
        <v>0</v>
      </c>
      <c r="Y54" s="255">
        <f>Y40-Y52</f>
        <v>0</v>
      </c>
      <c r="AA54" s="255">
        <f>AA40-AA52</f>
        <v>0</v>
      </c>
      <c r="AC54" s="255">
        <f>AC40-AC52</f>
        <v>0</v>
      </c>
      <c r="AE54" s="255">
        <f>AE40-AE52</f>
        <v>0</v>
      </c>
      <c r="AG54" s="255">
        <f>AG40-AG52</f>
        <v>0</v>
      </c>
    </row>
    <row r="55" spans="1:16384"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16384" s="255" customFormat="1">
      <c r="A56" s="255" t="s">
        <v>940</v>
      </c>
      <c r="C56" s="381">
        <f>Application!AG626</f>
        <v>810621</v>
      </c>
      <c r="E56" s="382"/>
      <c r="G56" s="382"/>
      <c r="I56" s="382"/>
      <c r="K56" s="382"/>
      <c r="M56" s="382"/>
      <c r="O56" s="382"/>
      <c r="Q56" s="382"/>
      <c r="S56" s="382"/>
      <c r="U56" s="382"/>
      <c r="W56" s="382"/>
    </row>
    <row r="57" spans="1:16384"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16384" s="152" customFormat="1">
      <c r="A58" s="152" t="s">
        <v>945</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16384" s="152" customFormat="1">
      <c r="A59" s="980" t="s">
        <v>1651</v>
      </c>
      <c r="B59" s="1712"/>
      <c r="C59" s="954">
        <v>0.78500000000000003</v>
      </c>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row>
    <row r="60" spans="1:16384" s="152" customFormat="1">
      <c r="A60" s="980" t="s">
        <v>1643</v>
      </c>
      <c r="B60" s="1712"/>
      <c r="C60" s="380">
        <v>7.6999999999999999E-2</v>
      </c>
      <c r="E60" s="363"/>
      <c r="F60" s="363"/>
      <c r="G60" s="363"/>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3"/>
      <c r="AI60" s="363"/>
    </row>
    <row r="61" spans="1:16384" s="152" customFormat="1">
      <c r="A61" s="980" t="s">
        <v>1668</v>
      </c>
      <c r="B61" s="1712"/>
      <c r="C61" s="380">
        <v>7.5899999999999995E-2</v>
      </c>
      <c r="E61" s="363"/>
      <c r="F61" s="363"/>
      <c r="G61" s="363"/>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3"/>
      <c r="AI61" s="363"/>
    </row>
    <row r="62" spans="1:16384" s="255" customFormat="1">
      <c r="A62" s="1713" t="s">
        <v>1669</v>
      </c>
      <c r="B62" s="1714"/>
      <c r="C62" s="380">
        <v>4.1200000000000001E-2</v>
      </c>
      <c r="E62" s="382"/>
      <c r="G62" s="382"/>
      <c r="I62" s="382"/>
      <c r="K62" s="382"/>
      <c r="M62" s="382"/>
      <c r="O62" s="382"/>
      <c r="Q62" s="382"/>
      <c r="S62" s="382"/>
      <c r="U62" s="382"/>
      <c r="W62" s="382"/>
      <c r="Y62" s="382"/>
      <c r="AA62" s="382"/>
      <c r="AC62" s="382"/>
      <c r="AE62" s="382"/>
      <c r="AG62" s="382"/>
    </row>
    <row r="63" spans="1:16384" s="363" customFormat="1">
      <c r="A63" s="1715" t="s">
        <v>1670</v>
      </c>
      <c r="B63" s="1716"/>
      <c r="C63" s="380">
        <v>2.0799999999999999E-2</v>
      </c>
      <c r="E63" s="383"/>
      <c r="G63" s="383"/>
      <c r="I63" s="383"/>
      <c r="K63" s="383"/>
      <c r="M63" s="383"/>
      <c r="O63" s="383"/>
      <c r="Q63" s="383"/>
      <c r="S63" s="383"/>
      <c r="U63" s="383"/>
      <c r="W63" s="383"/>
      <c r="Y63" s="383"/>
      <c r="AA63" s="383"/>
      <c r="AC63" s="383"/>
      <c r="AE63" s="383"/>
      <c r="AG63" s="383"/>
    </row>
    <row r="64" spans="1:16384" s="363" customFormat="1">
      <c r="C64" s="380"/>
    </row>
    <row r="65" spans="1:33" s="363" customFormat="1">
      <c r="C65" s="364"/>
    </row>
    <row r="66" spans="1:33" s="363" customFormat="1">
      <c r="A66" s="363" t="s">
        <v>942</v>
      </c>
      <c r="C66" s="364"/>
    </row>
    <row r="67" spans="1:33" s="363" customFormat="1">
      <c r="C67" s="364"/>
    </row>
    <row r="68" spans="1:33" s="384" customFormat="1" ht="30" customHeight="1">
      <c r="A68" s="1711" t="s">
        <v>947</v>
      </c>
      <c r="B68" s="1711"/>
      <c r="C68" s="1711"/>
      <c r="D68" s="1711"/>
      <c r="E68" s="1711"/>
      <c r="F68" s="1711"/>
      <c r="G68" s="1711"/>
      <c r="H68" s="1711"/>
      <c r="I68" s="1711"/>
      <c r="J68" s="1711"/>
      <c r="K68" s="1711"/>
      <c r="L68" s="1711"/>
      <c r="M68" s="1711"/>
      <c r="N68" s="1711"/>
      <c r="O68" s="1711"/>
      <c r="P68" s="1711"/>
      <c r="Q68" s="1711"/>
      <c r="R68" s="1711"/>
      <c r="S68" s="1711"/>
      <c r="T68" s="1711"/>
      <c r="U68" s="1711"/>
      <c r="V68" s="1711"/>
      <c r="W68" s="1711"/>
      <c r="X68" s="1711"/>
      <c r="Y68" s="1711"/>
      <c r="Z68" s="1711"/>
      <c r="AA68" s="1711"/>
      <c r="AB68" s="1711"/>
      <c r="AC68" s="1711"/>
      <c r="AD68" s="1711"/>
      <c r="AE68" s="1711"/>
      <c r="AF68" s="1711"/>
      <c r="AG68" s="1711"/>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row r="207" spans="3:3" s="360" customFormat="1" hidden="1">
      <c r="C207" s="362"/>
    </row>
    <row r="208" spans="3:3" s="360" customFormat="1" hidden="1">
      <c r="C208"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6">
    <mergeCell ref="A68:AG68"/>
    <mergeCell ref="A59:B59"/>
    <mergeCell ref="A60:B60"/>
    <mergeCell ref="A61:B61"/>
    <mergeCell ref="A62:B62"/>
    <mergeCell ref="A63:B63"/>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2019-12-27T22:34:09Z</cp:lastPrinted>
  <dcterms:created xsi:type="dcterms:W3CDTF">2007-12-27T18:26:28Z</dcterms:created>
  <dcterms:modified xsi:type="dcterms:W3CDTF">2020-10-15T19:27:12Z</dcterms:modified>
</cp:coreProperties>
</file>